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imho\OneDrive\Documents\UOL-data\Hydrology\"/>
    </mc:Choice>
  </mc:AlternateContent>
  <xr:revisionPtr revIDLastSave="0" documentId="13_ncr:1_{010DD12C-FB4E-48E7-88C2-CC68F19F2557}" xr6:coauthVersionLast="47" xr6:coauthVersionMax="47" xr10:uidLastSave="{00000000-0000-0000-0000-000000000000}"/>
  <bookViews>
    <workbookView xWindow="-110" yWindow="-110" windowWidth="19420" windowHeight="11500" tabRatio="841" xr2:uid="{00000000-000D-0000-FFFF-FFFF00000000}"/>
  </bookViews>
  <sheets>
    <sheet name="FMR1 - cal" sheetId="30" r:id="rId1"/>
    <sheet name="FMR2 - cal " sheetId="32" r:id="rId2"/>
    <sheet name="FMFC - cal" sheetId="31" r:id="rId3"/>
    <sheet name="FOBC - cal" sheetId="35" r:id="rId4"/>
    <sheet name="FOR1 - cal" sheetId="38" r:id="rId5"/>
    <sheet name="FOR2 - cal" sheetId="34" r:id="rId6"/>
    <sheet name="FOFC - cal" sheetId="3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36" l="1"/>
  <c r="C8" i="38" l="1"/>
  <c r="B8" i="38"/>
  <c r="C7" i="38"/>
  <c r="B7" i="38"/>
  <c r="C6" i="38"/>
  <c r="B6" i="38"/>
  <c r="C5" i="38"/>
  <c r="B5" i="38"/>
  <c r="C4" i="38"/>
  <c r="B4" i="38"/>
  <c r="B8" i="36" l="1"/>
  <c r="B2" i="35"/>
  <c r="B3" i="35"/>
  <c r="B4" i="35"/>
  <c r="B5" i="35"/>
  <c r="B6" i="35"/>
  <c r="B7" i="35"/>
  <c r="C7" i="35"/>
  <c r="B8" i="35"/>
  <c r="B4" i="34"/>
  <c r="C4" i="34"/>
  <c r="B5" i="34"/>
  <c r="C5" i="34"/>
  <c r="B6" i="34"/>
  <c r="C6" i="34"/>
  <c r="B7" i="34"/>
  <c r="C7" i="34"/>
  <c r="B8" i="34"/>
  <c r="C8" i="34"/>
  <c r="B9" i="34"/>
  <c r="B7" i="32"/>
  <c r="B8" i="32"/>
  <c r="C8" i="32"/>
  <c r="B9" i="32"/>
  <c r="B10" i="32"/>
  <c r="C10" i="32"/>
  <c r="B2" i="31"/>
  <c r="C2" i="31"/>
  <c r="B3" i="31"/>
  <c r="C3" i="31"/>
  <c r="B4" i="31"/>
  <c r="C4" i="31"/>
  <c r="B5" i="31"/>
  <c r="C5" i="31"/>
  <c r="B6" i="31"/>
  <c r="C6" i="31"/>
  <c r="B7" i="31"/>
  <c r="C7" i="31"/>
  <c r="B2" i="30"/>
  <c r="B3" i="30"/>
  <c r="B4" i="30"/>
  <c r="B5" i="30"/>
  <c r="B6" i="30"/>
  <c r="B7" i="30"/>
  <c r="B8" i="30"/>
  <c r="B9" i="30"/>
  <c r="B10" i="30"/>
  <c r="B11" i="30"/>
</calcChain>
</file>

<file path=xl/sharedStrings.xml><?xml version="1.0" encoding="utf-8"?>
<sst xmlns="http://schemas.openxmlformats.org/spreadsheetml/2006/main" count="22" uniqueCount="4">
  <si>
    <t>0.0001953‬</t>
  </si>
  <si>
    <r>
      <t>QA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/s)</t>
    </r>
  </si>
  <si>
    <r>
      <t>H</t>
    </r>
    <r>
      <rPr>
        <vertAlign val="superscript"/>
        <sz val="11"/>
        <color theme="1"/>
        <rFont val="Calibri"/>
        <family val="2"/>
        <scheme val="minor"/>
      </rPr>
      <t>5/2</t>
    </r>
  </si>
  <si>
    <t>Head, H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</si>
</sst>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6" fillId="0" borderId="0" xfId="0" applyFont="1"/>
    <xf numFmtId="2" fontId="16" fillId="0" borderId="0" xfId="0" applyNumberFormat="1" applyFont="1"/>
    <xf numFmtId="11" fontId="0" fillId="0" borderId="0" xfId="0" applyNumberFormat="1"/>
    <xf numFmtId="0" fontId="0" fillId="0" borderId="0" xfId="0" applyAlignment="1">
      <alignment horizontal="left"/>
    </xf>
    <xf numFmtId="0" fontId="0" fillId="0" borderId="0" xfId="0"/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3" xr:uid="{333759A4-EB47-4077-8DFB-BC6D38A84212}"/>
    <cellStyle name="60% - Accent2" xfId="25" builtinId="36" customBuiltin="1"/>
    <cellStyle name="60% - Accent2 2" xfId="44" xr:uid="{07AD3EC3-D06F-4B3C-900D-6329C25E8979}"/>
    <cellStyle name="60% - Accent3" xfId="29" builtinId="40" customBuiltin="1"/>
    <cellStyle name="60% - Accent3 2" xfId="45" xr:uid="{E27FC03B-33F8-408E-BA2C-4DECA39E6981}"/>
    <cellStyle name="60% - Accent4" xfId="33" builtinId="44" customBuiltin="1"/>
    <cellStyle name="60% - Accent4 2" xfId="46" xr:uid="{CF61F6B9-5717-4F09-8EF0-E9E0C834E265}"/>
    <cellStyle name="60% - Accent5" xfId="37" builtinId="48" customBuiltin="1"/>
    <cellStyle name="60% - Accent5 2" xfId="47" xr:uid="{2354FFBD-66AF-447C-9998-7BF89BC4485B}"/>
    <cellStyle name="60% - Accent6" xfId="41" builtinId="52" customBuiltin="1"/>
    <cellStyle name="60% - Accent6 2" xfId="48" xr:uid="{70A53D54-82B3-490F-B4CC-9C90B390BD43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2" xr:uid="{CF6CB96A-8832-4BAD-B2F4-CD09BC40AF50}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Stage-discharge RBR2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'FMR1 - cal'!$C$1</c:f>
              <c:strCache>
                <c:ptCount val="1"/>
                <c:pt idx="0">
                  <c:v>QA (m3/s)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'FMR1 - cal'!$A$2:$A$11</c:f>
              <c:numCache>
                <c:formatCode>General</c:formatCode>
                <c:ptCount val="10"/>
                <c:pt idx="0">
                  <c:v>1.6E-2</c:v>
                </c:pt>
                <c:pt idx="1">
                  <c:v>1.6E-2</c:v>
                </c:pt>
                <c:pt idx="2">
                  <c:v>0.08</c:v>
                </c:pt>
                <c:pt idx="3">
                  <c:v>6.5000000000000002E-2</c:v>
                </c:pt>
                <c:pt idx="4">
                  <c:v>5.5E-2</c:v>
                </c:pt>
                <c:pt idx="5">
                  <c:v>0.14000000000000001</c:v>
                </c:pt>
                <c:pt idx="6">
                  <c:v>0.13</c:v>
                </c:pt>
                <c:pt idx="7">
                  <c:v>0.255</c:v>
                </c:pt>
                <c:pt idx="8">
                  <c:v>0.05</c:v>
                </c:pt>
                <c:pt idx="9">
                  <c:v>0.15</c:v>
                </c:pt>
              </c:numCache>
            </c:numRef>
          </c:xVal>
          <c:yVal>
            <c:numRef>
              <c:f>'FMR1 - cal'!$C$2:$C$11</c:f>
              <c:numCache>
                <c:formatCode>General</c:formatCode>
                <c:ptCount val="10"/>
                <c:pt idx="0">
                  <c:v>3.9682539682539683E-5</c:v>
                </c:pt>
                <c:pt idx="1">
                  <c:v>3.9062500000000001E-5</c:v>
                </c:pt>
                <c:pt idx="2">
                  <c:v>7.8988941548183253E-4</c:v>
                </c:pt>
                <c:pt idx="3">
                  <c:v>6.2111801242236027E-4</c:v>
                </c:pt>
                <c:pt idx="4">
                  <c:v>3.7397157816005983E-4</c:v>
                </c:pt>
                <c:pt idx="5">
                  <c:v>2.1030494216614094E-3</c:v>
                </c:pt>
                <c:pt idx="6">
                  <c:v>1.5723270440251571E-3</c:v>
                </c:pt>
                <c:pt idx="7" formatCode="0.00E+00">
                  <c:v>8.9999999999999993E-3</c:v>
                </c:pt>
                <c:pt idx="8">
                  <c:v>0</c:v>
                </c:pt>
                <c:pt idx="9">
                  <c:v>3.6289999999999998E-3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18F-42F6-A92B-B2631F9C0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613272"/>
        <c:axId val="499616224"/>
      </c:scatterChart>
      <c:valAx>
        <c:axId val="499613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Stage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616224"/>
        <c:crosses val="autoZero"/>
        <c:crossBetween val="midCat"/>
      </c:valAx>
      <c:valAx>
        <c:axId val="49961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Discharge (</a:t>
                </a:r>
                <a:r>
                  <a:rPr lang="en-GB" sz="1000" b="0" i="0" u="none" strike="noStrike" baseline="0">
                    <a:effectLst/>
                  </a:rPr>
                  <a:t>m</a:t>
                </a:r>
                <a:r>
                  <a:rPr lang="en-GB" sz="1000" b="0" i="0" u="none" strike="noStrike" baseline="30000">
                    <a:effectLst/>
                  </a:rPr>
                  <a:t>3</a:t>
                </a:r>
                <a:r>
                  <a:rPr lang="en-GB" sz="1000" b="0" i="0" u="none" strike="noStrike" baseline="0">
                    <a:effectLst/>
                  </a:rPr>
                  <a:t> </a:t>
                </a:r>
                <a:r>
                  <a:rPr lang="en-GB"/>
                  <a:t>s</a:t>
                </a:r>
                <a:r>
                  <a:rPr lang="en-GB" baseline="30000"/>
                  <a:t>-1</a:t>
                </a:r>
                <a:r>
                  <a:rPr lang="en-GB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613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Coefficient</a:t>
            </a:r>
            <a:r>
              <a:rPr lang="en-US" baseline="0"/>
              <a:t> of discharge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'FOR1 - cal'!$C$1</c:f>
              <c:strCache>
                <c:ptCount val="1"/>
                <c:pt idx="0">
                  <c:v>QA (m3/s)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9665902251016994E-2"/>
                  <c:y val="0.1637894475788951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'FOR1 - cal'!$B$2:$B$8</c:f>
              <c:numCache>
                <c:formatCode>General</c:formatCode>
                <c:ptCount val="7"/>
                <c:pt idx="0">
                  <c:v>1.4321713933744106E-4</c:v>
                </c:pt>
                <c:pt idx="1">
                  <c:v>1.2964181424216497E-3</c:v>
                </c:pt>
                <c:pt idx="2">
                  <c:v>8.818163074019444E-4</c:v>
                </c:pt>
                <c:pt idx="3">
                  <c:v>1.3118829216054312E-4</c:v>
                </c:pt>
                <c:pt idx="4">
                  <c:v>9.8821176880261883E-5</c:v>
                </c:pt>
                <c:pt idx="5">
                  <c:v>8.0226822198065301E-5</c:v>
                </c:pt>
                <c:pt idx="6">
                  <c:v>3.2000000000000008E-4</c:v>
                </c:pt>
              </c:numCache>
            </c:numRef>
          </c:xVal>
          <c:yVal>
            <c:numRef>
              <c:f>'FOR1 - cal'!$C$2:$C$8</c:f>
              <c:numCache>
                <c:formatCode>General</c:formatCode>
                <c:ptCount val="7"/>
                <c:pt idx="0">
                  <c:v>7.7639751552795034E-5</c:v>
                </c:pt>
                <c:pt idx="1">
                  <c:v>3.1847133757961782E-4</c:v>
                </c:pt>
                <c:pt idx="2">
                  <c:v>1.7999999999999998E-4</c:v>
                </c:pt>
                <c:pt idx="3">
                  <c:v>8.5000000000000006E-5</c:v>
                </c:pt>
                <c:pt idx="4">
                  <c:v>4.7584999999999999E-5</c:v>
                </c:pt>
                <c:pt idx="5">
                  <c:v>7.1419999999999996E-6</c:v>
                </c:pt>
                <c:pt idx="6">
                  <c:v>5.6110000000000003E-5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1FE-48C6-B4BB-962A22868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609992"/>
        <c:axId val="499601464"/>
      </c:scatterChart>
      <c:valAx>
        <c:axId val="499609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H</a:t>
                </a:r>
                <a:r>
                  <a:rPr lang="en-GB" baseline="30000"/>
                  <a:t>5/2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601464"/>
        <c:crosses val="autoZero"/>
        <c:crossBetween val="midCat"/>
      </c:valAx>
      <c:valAx>
        <c:axId val="499601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Discharge (m</a:t>
                </a:r>
                <a:r>
                  <a:rPr lang="en-GB" baseline="30000"/>
                  <a:t>3</a:t>
                </a:r>
                <a:r>
                  <a:rPr lang="en-GB"/>
                  <a:t>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609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Stage-discharge BBR1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'FOR2 - cal'!$C$1</c:f>
              <c:strCache>
                <c:ptCount val="1"/>
                <c:pt idx="0">
                  <c:v>QA (m3/s)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'FOR2 - cal'!$A$2:$A$8</c:f>
              <c:numCache>
                <c:formatCode>General</c:formatCode>
                <c:ptCount val="7"/>
                <c:pt idx="0">
                  <c:v>5.7999999999999996E-2</c:v>
                </c:pt>
                <c:pt idx="1">
                  <c:v>2.7999999999999997E-2</c:v>
                </c:pt>
                <c:pt idx="2">
                  <c:v>4.1000000000000002E-2</c:v>
                </c:pt>
                <c:pt idx="3">
                  <c:v>4.2999999999999997E-2</c:v>
                </c:pt>
                <c:pt idx="4">
                  <c:v>8.5000000000000006E-2</c:v>
                </c:pt>
                <c:pt idx="5">
                  <c:v>4.1000000000000002E-2</c:v>
                </c:pt>
                <c:pt idx="6">
                  <c:v>7.2999999999999995E-2</c:v>
                </c:pt>
              </c:numCache>
            </c:numRef>
          </c:xVal>
          <c:yVal>
            <c:numRef>
              <c:f>'FOR2 - cal'!$C$2:$C$8</c:f>
              <c:numCache>
                <c:formatCode>General</c:formatCode>
                <c:ptCount val="7"/>
                <c:pt idx="0">
                  <c:v>2.5898348980252505E-4</c:v>
                </c:pt>
                <c:pt idx="1">
                  <c:v>8.5251491901108266E-5</c:v>
                </c:pt>
                <c:pt idx="2">
                  <c:v>1.54E-4</c:v>
                </c:pt>
                <c:pt idx="3">
                  <c:v>4.4000000000000002E-4</c:v>
                </c:pt>
                <c:pt idx="4">
                  <c:v>8.9280000000000002E-4</c:v>
                </c:pt>
                <c:pt idx="5">
                  <c:v>1.5487000000000001E-4</c:v>
                </c:pt>
                <c:pt idx="6">
                  <c:v>3.6496E-4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FE5-4978-BE1F-397749247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613272"/>
        <c:axId val="499616224"/>
      </c:scatterChart>
      <c:valAx>
        <c:axId val="499613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Stage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616224"/>
        <c:crosses val="autoZero"/>
        <c:crossBetween val="midCat"/>
      </c:valAx>
      <c:valAx>
        <c:axId val="49961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Discharge (</a:t>
                </a:r>
                <a:r>
                  <a:rPr lang="en-GB" sz="1000" b="0" i="0" u="none" strike="noStrike" baseline="0">
                    <a:effectLst/>
                  </a:rPr>
                  <a:t>m</a:t>
                </a:r>
                <a:r>
                  <a:rPr lang="en-GB" sz="1000" b="0" i="0" u="none" strike="noStrike" baseline="30000">
                    <a:effectLst/>
                  </a:rPr>
                  <a:t>3</a:t>
                </a:r>
                <a:r>
                  <a:rPr lang="en-GB" sz="1000" b="0" i="0" u="none" strike="noStrike" baseline="0">
                    <a:effectLst/>
                  </a:rPr>
                  <a:t> </a:t>
                </a:r>
                <a:r>
                  <a:rPr lang="en-GB"/>
                  <a:t>s</a:t>
                </a:r>
                <a:r>
                  <a:rPr lang="en-GB" baseline="30000"/>
                  <a:t>-1</a:t>
                </a:r>
                <a:r>
                  <a:rPr lang="en-GB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613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Coefficient</a:t>
            </a:r>
            <a:r>
              <a:rPr lang="en-US" baseline="0"/>
              <a:t> of discharge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'FOR2 - cal'!$C$1</c:f>
              <c:strCache>
                <c:ptCount val="1"/>
                <c:pt idx="0">
                  <c:v>QA (m3/s)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'FOR2 - cal'!$B$2:$B$8</c:f>
              <c:numCache>
                <c:formatCode>General</c:formatCode>
                <c:ptCount val="7"/>
                <c:pt idx="0">
                  <c:v>8.1015848326114524E-4</c:v>
                </c:pt>
                <c:pt idx="1">
                  <c:v>1.3118829216054312E-4</c:v>
                </c:pt>
                <c:pt idx="2">
                  <c:v>3.4037655765343171E-4</c:v>
                </c:pt>
                <c:pt idx="3">
                  <c:v>3.8341680062302933E-4</c:v>
                </c:pt>
                <c:pt idx="4">
                  <c:v>2.1064313720128651E-3</c:v>
                </c:pt>
                <c:pt idx="5">
                  <c:v>3.4037655765343171E-4</c:v>
                </c:pt>
                <c:pt idx="6">
                  <c:v>1.4398165136572092E-3</c:v>
                </c:pt>
              </c:numCache>
            </c:numRef>
          </c:xVal>
          <c:yVal>
            <c:numRef>
              <c:f>'FOR2 - cal'!$C$2:$C$8</c:f>
              <c:numCache>
                <c:formatCode>General</c:formatCode>
                <c:ptCount val="7"/>
                <c:pt idx="0">
                  <c:v>2.5898348980252505E-4</c:v>
                </c:pt>
                <c:pt idx="1">
                  <c:v>8.5251491901108266E-5</c:v>
                </c:pt>
                <c:pt idx="2">
                  <c:v>1.54E-4</c:v>
                </c:pt>
                <c:pt idx="3">
                  <c:v>4.4000000000000002E-4</c:v>
                </c:pt>
                <c:pt idx="4">
                  <c:v>8.9280000000000002E-4</c:v>
                </c:pt>
                <c:pt idx="5">
                  <c:v>1.5487000000000001E-4</c:v>
                </c:pt>
                <c:pt idx="6">
                  <c:v>3.6496E-4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F39-4724-BEC6-39EF2C066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609992"/>
        <c:axId val="499601464"/>
      </c:scatterChart>
      <c:valAx>
        <c:axId val="499609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H</a:t>
                </a:r>
                <a:r>
                  <a:rPr lang="en-GB" baseline="30000"/>
                  <a:t>5/2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601464"/>
        <c:crosses val="autoZero"/>
        <c:crossBetween val="midCat"/>
      </c:valAx>
      <c:valAx>
        <c:axId val="499601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Discharge (m</a:t>
                </a:r>
                <a:r>
                  <a:rPr lang="en-GB" baseline="30000"/>
                  <a:t>3</a:t>
                </a:r>
                <a:r>
                  <a:rPr lang="en-GB"/>
                  <a:t>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609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Stage-discharge BBAB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'FOFC - cal'!$C$1</c:f>
              <c:strCache>
                <c:ptCount val="1"/>
                <c:pt idx="0">
                  <c:v>QA (m3/s)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'FOFC - cal'!$A$2:$A$9</c:f>
              <c:numCache>
                <c:formatCode>General</c:formatCode>
                <c:ptCount val="8"/>
                <c:pt idx="0">
                  <c:v>3.9E-2</c:v>
                </c:pt>
                <c:pt idx="1">
                  <c:v>3.604504E-2</c:v>
                </c:pt>
                <c:pt idx="2">
                  <c:v>3.604504E-2</c:v>
                </c:pt>
                <c:pt idx="3">
                  <c:v>3.5700000000000023E-2</c:v>
                </c:pt>
                <c:pt idx="4">
                  <c:v>0.14000000000000001</c:v>
                </c:pt>
                <c:pt idx="5">
                  <c:v>7.0000000000000007E-2</c:v>
                </c:pt>
                <c:pt idx="6">
                  <c:v>0.20200000000000001</c:v>
                </c:pt>
                <c:pt idx="7">
                  <c:v>0.125</c:v>
                </c:pt>
              </c:numCache>
            </c:numRef>
          </c:xVal>
          <c:yVal>
            <c:numRef>
              <c:f>'FOFC - cal'!$C$2:$C$9</c:f>
              <c:numCache>
                <c:formatCode>General</c:formatCode>
                <c:ptCount val="8"/>
                <c:pt idx="0">
                  <c:v>1.2919896640826872E-4</c:v>
                </c:pt>
                <c:pt idx="1">
                  <c:v>1.6129032258064516E-4</c:v>
                </c:pt>
                <c:pt idx="2">
                  <c:v>1.6129032258064516E-4</c:v>
                </c:pt>
                <c:pt idx="3">
                  <c:v>8.7412587412587413E-5</c:v>
                </c:pt>
                <c:pt idx="4">
                  <c:v>1.9565217391304388E-3</c:v>
                </c:pt>
                <c:pt idx="5">
                  <c:v>3.1847133757961782E-4</c:v>
                </c:pt>
                <c:pt idx="6" formatCode="0.00E+00">
                  <c:v>5.2785923753665602E-3</c:v>
                </c:pt>
                <c:pt idx="7">
                  <c:v>3.2070000000000002E-3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C52-404C-933C-4CC76A259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613272"/>
        <c:axId val="499616224"/>
      </c:scatterChart>
      <c:valAx>
        <c:axId val="499613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Stage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616224"/>
        <c:crosses val="autoZero"/>
        <c:crossBetween val="midCat"/>
      </c:valAx>
      <c:valAx>
        <c:axId val="49961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Discharge (</a:t>
                </a:r>
                <a:r>
                  <a:rPr lang="en-GB" sz="1000" b="0" i="0" u="none" strike="noStrike" baseline="0">
                    <a:effectLst/>
                  </a:rPr>
                  <a:t>m</a:t>
                </a:r>
                <a:r>
                  <a:rPr lang="en-GB" sz="1000" b="0" i="0" u="none" strike="noStrike" baseline="30000">
                    <a:effectLst/>
                  </a:rPr>
                  <a:t>3</a:t>
                </a:r>
                <a:r>
                  <a:rPr lang="en-GB" sz="1000" b="0" i="0" u="none" strike="noStrike" baseline="0">
                    <a:effectLst/>
                  </a:rPr>
                  <a:t> </a:t>
                </a:r>
                <a:r>
                  <a:rPr lang="en-GB"/>
                  <a:t>s</a:t>
                </a:r>
                <a:r>
                  <a:rPr lang="en-GB" baseline="30000"/>
                  <a:t>-1</a:t>
                </a:r>
                <a:r>
                  <a:rPr lang="en-GB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613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Coefficient</a:t>
            </a:r>
            <a:r>
              <a:rPr lang="en-US" baseline="0"/>
              <a:t> of discharge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'FOFC - cal'!$C$1</c:f>
              <c:strCache>
                <c:ptCount val="1"/>
                <c:pt idx="0">
                  <c:v>QA (m3/s)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'FOFC - cal'!$B$2:$B$8</c:f>
              <c:numCache>
                <c:formatCode>General</c:formatCode>
                <c:ptCount val="7"/>
                <c:pt idx="0">
                  <c:v>3.0037343258018033E-4</c:v>
                </c:pt>
                <c:pt idx="1">
                  <c:v>2.4666854921622135E-4</c:v>
                </c:pt>
                <c:pt idx="2">
                  <c:v>2.4666854921622135E-4</c:v>
                </c:pt>
                <c:pt idx="3">
                  <c:v>2.4080779459056183E-4</c:v>
                </c:pt>
                <c:pt idx="4">
                  <c:v>7.3336484780769278E-3</c:v>
                </c:pt>
                <c:pt idx="5">
                  <c:v>1.2964181424216497E-3</c:v>
                </c:pt>
                <c:pt idx="6">
                  <c:v>1.8339117100667632E-2</c:v>
                </c:pt>
              </c:numCache>
            </c:numRef>
          </c:xVal>
          <c:yVal>
            <c:numRef>
              <c:f>'FOFC - cal'!$C$2:$C$8</c:f>
              <c:numCache>
                <c:formatCode>General</c:formatCode>
                <c:ptCount val="7"/>
                <c:pt idx="0">
                  <c:v>1.2919896640826872E-4</c:v>
                </c:pt>
                <c:pt idx="1">
                  <c:v>1.6129032258064516E-4</c:v>
                </c:pt>
                <c:pt idx="2">
                  <c:v>1.6129032258064516E-4</c:v>
                </c:pt>
                <c:pt idx="3">
                  <c:v>8.7412587412587413E-5</c:v>
                </c:pt>
                <c:pt idx="4">
                  <c:v>1.9565217391304388E-3</c:v>
                </c:pt>
                <c:pt idx="5">
                  <c:v>3.1847133757961782E-4</c:v>
                </c:pt>
                <c:pt idx="6" formatCode="0.00E+00">
                  <c:v>5.2785923753665602E-3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A89-4496-968E-CC67C2425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609992"/>
        <c:axId val="499601464"/>
      </c:scatterChart>
      <c:valAx>
        <c:axId val="499609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H</a:t>
                </a:r>
                <a:r>
                  <a:rPr lang="en-GB" baseline="30000"/>
                  <a:t>5/2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601464"/>
        <c:crosses val="autoZero"/>
        <c:crossBetween val="midCat"/>
      </c:valAx>
      <c:valAx>
        <c:axId val="499601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Discharge (m</a:t>
                </a:r>
                <a:r>
                  <a:rPr lang="en-GB" baseline="30000"/>
                  <a:t>3</a:t>
                </a:r>
                <a:r>
                  <a:rPr lang="en-GB"/>
                  <a:t>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609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Coefficient</a:t>
            </a:r>
            <a:r>
              <a:rPr lang="en-US" baseline="0"/>
              <a:t> of discharge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'FMR1 - cal'!$C$1</c:f>
              <c:strCache>
                <c:ptCount val="1"/>
                <c:pt idx="0">
                  <c:v>QA (m3/s)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'FMR1 - cal'!$B$2:$B$11</c:f>
              <c:numCache>
                <c:formatCode>General</c:formatCode>
                <c:ptCount val="10"/>
                <c:pt idx="0">
                  <c:v>3.2381723240124196E-5</c:v>
                </c:pt>
                <c:pt idx="1">
                  <c:v>3.2381723240124196E-5</c:v>
                </c:pt>
                <c:pt idx="2">
                  <c:v>1.8101933598375609E-3</c:v>
                </c:pt>
                <c:pt idx="3">
                  <c:v>1.0771678722464751E-3</c:v>
                </c:pt>
                <c:pt idx="4">
                  <c:v>7.0942538367329362E-4</c:v>
                </c:pt>
                <c:pt idx="5">
                  <c:v>7.3336484780769278E-3</c:v>
                </c:pt>
                <c:pt idx="6">
                  <c:v>6.0933816555341445E-3</c:v>
                </c:pt>
                <c:pt idx="7">
                  <c:v>3.2836015430849713E-2</c:v>
                </c:pt>
                <c:pt idx="8">
                  <c:v>5.590169943749478E-4</c:v>
                </c:pt>
                <c:pt idx="9">
                  <c:v>8.7142125289666889E-3</c:v>
                </c:pt>
              </c:numCache>
            </c:numRef>
          </c:xVal>
          <c:yVal>
            <c:numRef>
              <c:f>'FMR1 - cal'!$C$2:$C$11</c:f>
              <c:numCache>
                <c:formatCode>General</c:formatCode>
                <c:ptCount val="10"/>
                <c:pt idx="0">
                  <c:v>3.9682539682539683E-5</c:v>
                </c:pt>
                <c:pt idx="1">
                  <c:v>3.9062500000000001E-5</c:v>
                </c:pt>
                <c:pt idx="2">
                  <c:v>7.8988941548183253E-4</c:v>
                </c:pt>
                <c:pt idx="3">
                  <c:v>6.2111801242236027E-4</c:v>
                </c:pt>
                <c:pt idx="4">
                  <c:v>3.7397157816005983E-4</c:v>
                </c:pt>
                <c:pt idx="5">
                  <c:v>2.1030494216614094E-3</c:v>
                </c:pt>
                <c:pt idx="6">
                  <c:v>1.5723270440251571E-3</c:v>
                </c:pt>
                <c:pt idx="7" formatCode="0.00E+00">
                  <c:v>8.9999999999999993E-3</c:v>
                </c:pt>
                <c:pt idx="8">
                  <c:v>0</c:v>
                </c:pt>
                <c:pt idx="9">
                  <c:v>3.6289999999999998E-3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1B-462D-BF0A-362BBFE6B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609992"/>
        <c:axId val="499601464"/>
      </c:scatterChart>
      <c:valAx>
        <c:axId val="499609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H</a:t>
                </a:r>
                <a:r>
                  <a:rPr lang="en-GB" baseline="30000"/>
                  <a:t>5/2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601464"/>
        <c:crosses val="autoZero"/>
        <c:crossBetween val="midCat"/>
      </c:valAx>
      <c:valAx>
        <c:axId val="499601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Discharge (m</a:t>
                </a:r>
                <a:r>
                  <a:rPr lang="en-GB" baseline="30000"/>
                  <a:t>3</a:t>
                </a:r>
                <a:r>
                  <a:rPr lang="en-GB"/>
                  <a:t>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609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Stage-discharge RBR1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'FMR2 - cal '!$C$1</c:f>
              <c:strCache>
                <c:ptCount val="1"/>
                <c:pt idx="0">
                  <c:v>QA (m3/s)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'FMR2 - cal '!$A$2:$A$10</c:f>
              <c:numCache>
                <c:formatCode>General</c:formatCode>
                <c:ptCount val="9"/>
                <c:pt idx="0">
                  <c:v>3.5000000000000003E-2</c:v>
                </c:pt>
                <c:pt idx="1">
                  <c:v>3.7999999999999999E-2</c:v>
                </c:pt>
                <c:pt idx="2">
                  <c:v>2.7999999999999997E-2</c:v>
                </c:pt>
                <c:pt idx="3">
                  <c:v>7.0000000000000007E-2</c:v>
                </c:pt>
                <c:pt idx="4">
                  <c:v>6.5000000000000002E-2</c:v>
                </c:pt>
                <c:pt idx="5">
                  <c:v>0.105</c:v>
                </c:pt>
                <c:pt idx="6">
                  <c:v>5.2999999999999999E-2</c:v>
                </c:pt>
                <c:pt idx="7">
                  <c:v>7.4999999999999997E-2</c:v>
                </c:pt>
                <c:pt idx="8">
                  <c:v>4.2999999999999997E-2</c:v>
                </c:pt>
              </c:numCache>
            </c:numRef>
          </c:xVal>
          <c:yVal>
            <c:numRef>
              <c:f>'FMR2 - cal '!$C$2:$C$10</c:f>
              <c:numCache>
                <c:formatCode>General</c:formatCode>
                <c:ptCount val="9"/>
                <c:pt idx="0">
                  <c:v>2.3557126030624264E-4</c:v>
                </c:pt>
                <c:pt idx="1">
                  <c:v>2.5380710659898473E-4</c:v>
                </c:pt>
                <c:pt idx="2">
                  <c:v>1.9880715705765406E-4</c:v>
                </c:pt>
                <c:pt idx="3">
                  <c:v>1.1702750146284377E-3</c:v>
                </c:pt>
                <c:pt idx="4">
                  <c:v>3.0698388334612437E-4</c:v>
                </c:pt>
                <c:pt idx="5">
                  <c:v>2.7439024390243901E-3</c:v>
                </c:pt>
                <c:pt idx="6">
                  <c:v>1.3986000000000001E-4</c:v>
                </c:pt>
                <c:pt idx="7">
                  <c:v>1.1111000000000001E-3</c:v>
                </c:pt>
                <c:pt idx="8">
                  <c:v>5.0960000000000003E-4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990-4C31-BED3-B3AADBA5E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613272"/>
        <c:axId val="499616224"/>
      </c:scatterChart>
      <c:valAx>
        <c:axId val="499613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Stage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616224"/>
        <c:crosses val="autoZero"/>
        <c:crossBetween val="midCat"/>
      </c:valAx>
      <c:valAx>
        <c:axId val="49961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Discharge (</a:t>
                </a:r>
                <a:r>
                  <a:rPr lang="en-GB" sz="1000" b="0" i="0" u="none" strike="noStrike" baseline="0">
                    <a:effectLst/>
                  </a:rPr>
                  <a:t>m</a:t>
                </a:r>
                <a:r>
                  <a:rPr lang="en-GB" sz="1000" b="0" i="0" u="none" strike="noStrike" baseline="30000">
                    <a:effectLst/>
                  </a:rPr>
                  <a:t>3</a:t>
                </a:r>
                <a:r>
                  <a:rPr lang="en-GB" sz="1000" b="0" i="0" u="none" strike="noStrike" baseline="0">
                    <a:effectLst/>
                  </a:rPr>
                  <a:t> </a:t>
                </a:r>
                <a:r>
                  <a:rPr lang="en-GB"/>
                  <a:t>s</a:t>
                </a:r>
                <a:r>
                  <a:rPr lang="en-GB" strike="noStrike" baseline="30000"/>
                  <a:t>-1</a:t>
                </a:r>
                <a:r>
                  <a:rPr lang="en-GB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613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Coefficient</a:t>
            </a:r>
            <a:r>
              <a:rPr lang="en-US" baseline="0"/>
              <a:t> of discharge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'FMR2 - cal '!$C$1</c:f>
              <c:strCache>
                <c:ptCount val="1"/>
                <c:pt idx="0">
                  <c:v>QA (m3/s)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'FMR2 - cal '!$B$2:$B$10</c:f>
              <c:numCache>
                <c:formatCode>General</c:formatCode>
                <c:ptCount val="9"/>
                <c:pt idx="0">
                  <c:v>2.2917651493990391E-4</c:v>
                </c:pt>
                <c:pt idx="1">
                  <c:v>2.8148742067808294E-4</c:v>
                </c:pt>
                <c:pt idx="2">
                  <c:v>1.3118829216054312E-4</c:v>
                </c:pt>
                <c:pt idx="3">
                  <c:v>1.2964181424216497E-3</c:v>
                </c:pt>
                <c:pt idx="4">
                  <c:v>1.0771678722464751E-3</c:v>
                </c:pt>
                <c:pt idx="5">
                  <c:v>3.572508309997331E-3</c:v>
                </c:pt>
                <c:pt idx="6">
                  <c:v>6.4668036385837437E-4</c:v>
                </c:pt>
                <c:pt idx="7">
                  <c:v>1.5404696929832793E-3</c:v>
                </c:pt>
                <c:pt idx="8">
                  <c:v>3.8341680062302933E-4</c:v>
                </c:pt>
              </c:numCache>
            </c:numRef>
          </c:xVal>
          <c:yVal>
            <c:numRef>
              <c:f>'FMR2 - cal '!$C$2:$C$10</c:f>
              <c:numCache>
                <c:formatCode>General</c:formatCode>
                <c:ptCount val="9"/>
                <c:pt idx="0">
                  <c:v>2.3557126030624264E-4</c:v>
                </c:pt>
                <c:pt idx="1">
                  <c:v>2.5380710659898473E-4</c:v>
                </c:pt>
                <c:pt idx="2">
                  <c:v>1.9880715705765406E-4</c:v>
                </c:pt>
                <c:pt idx="3">
                  <c:v>1.1702750146284377E-3</c:v>
                </c:pt>
                <c:pt idx="4">
                  <c:v>3.0698388334612437E-4</c:v>
                </c:pt>
                <c:pt idx="5">
                  <c:v>2.7439024390243901E-3</c:v>
                </c:pt>
                <c:pt idx="6">
                  <c:v>1.3986000000000001E-4</c:v>
                </c:pt>
                <c:pt idx="7">
                  <c:v>1.1111000000000001E-3</c:v>
                </c:pt>
                <c:pt idx="8">
                  <c:v>5.0960000000000003E-4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C13-4235-975A-BAC6935E3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609992"/>
        <c:axId val="499601464"/>
      </c:scatterChart>
      <c:valAx>
        <c:axId val="499609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H</a:t>
                </a:r>
                <a:r>
                  <a:rPr lang="en-GB" baseline="30000"/>
                  <a:t>5/2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601464"/>
        <c:crosses val="autoZero"/>
        <c:crossBetween val="midCat"/>
      </c:valAx>
      <c:valAx>
        <c:axId val="499601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Discharge (m</a:t>
                </a:r>
                <a:r>
                  <a:rPr lang="en-GB" baseline="30000"/>
                  <a:t>3</a:t>
                </a:r>
                <a:r>
                  <a:rPr lang="en-GB"/>
                  <a:t>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609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Stage-discharge RBAB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'FMFC - cal'!$C$1</c:f>
              <c:strCache>
                <c:ptCount val="1"/>
                <c:pt idx="0">
                  <c:v>QA (m3/s)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'FMFC - cal'!$A$2:$A$7</c:f>
              <c:numCache>
                <c:formatCode>General</c:formatCode>
                <c:ptCount val="6"/>
                <c:pt idx="0">
                  <c:v>0.02</c:v>
                </c:pt>
                <c:pt idx="1">
                  <c:v>0.01</c:v>
                </c:pt>
                <c:pt idx="2">
                  <c:v>1.4999999999999999E-2</c:v>
                </c:pt>
                <c:pt idx="3">
                  <c:v>0.05</c:v>
                </c:pt>
                <c:pt idx="4">
                  <c:v>2.5000000000000001E-2</c:v>
                </c:pt>
                <c:pt idx="5">
                  <c:v>0.01</c:v>
                </c:pt>
              </c:numCache>
            </c:numRef>
          </c:xVal>
          <c:yVal>
            <c:numRef>
              <c:f>'FMFC - cal'!$C$2:$C$7</c:f>
              <c:numCache>
                <c:formatCode>General</c:formatCode>
                <c:ptCount val="6"/>
                <c:pt idx="0">
                  <c:v>1.685E-5</c:v>
                </c:pt>
                <c:pt idx="1">
                  <c:v>9.3810000000000005E-6</c:v>
                </c:pt>
                <c:pt idx="2">
                  <c:v>3.2209999999999997E-6</c:v>
                </c:pt>
                <c:pt idx="3">
                  <c:v>4.304E-4</c:v>
                </c:pt>
                <c:pt idx="4">
                  <c:v>4.6295999999999999E-5</c:v>
                </c:pt>
                <c:pt idx="5">
                  <c:v>4.6295999999999999E-5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479-4A3E-BA5C-17938EC25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7111423"/>
        <c:axId val="1395446831"/>
      </c:scatterChart>
      <c:valAx>
        <c:axId val="12171114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Stage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5446831"/>
        <c:crosses val="autoZero"/>
        <c:crossBetween val="midCat"/>
      </c:valAx>
      <c:valAx>
        <c:axId val="1395446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Discharge (m</a:t>
                </a:r>
                <a:r>
                  <a:rPr lang="en-GB" baseline="30000"/>
                  <a:t>3</a:t>
                </a:r>
                <a:r>
                  <a:rPr lang="en-GB"/>
                  <a:t> s</a:t>
                </a:r>
                <a:r>
                  <a:rPr lang="en-GB" baseline="30000"/>
                  <a:t>-1</a:t>
                </a:r>
                <a:r>
                  <a:rPr lang="en-GB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711142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'FMFC - cal'!$B$1</c:f>
              <c:strCache>
                <c:ptCount val="1"/>
                <c:pt idx="0">
                  <c:v>H5/2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'FMFC - cal'!$A$2:$A$7</c:f>
              <c:numCache>
                <c:formatCode>General</c:formatCode>
                <c:ptCount val="6"/>
                <c:pt idx="0">
                  <c:v>0.02</c:v>
                </c:pt>
                <c:pt idx="1">
                  <c:v>0.01</c:v>
                </c:pt>
                <c:pt idx="2">
                  <c:v>1.4999999999999999E-2</c:v>
                </c:pt>
                <c:pt idx="3">
                  <c:v>0.05</c:v>
                </c:pt>
                <c:pt idx="4">
                  <c:v>2.5000000000000001E-2</c:v>
                </c:pt>
                <c:pt idx="5">
                  <c:v>0.01</c:v>
                </c:pt>
              </c:numCache>
            </c:numRef>
          </c:xVal>
          <c:yVal>
            <c:numRef>
              <c:f>'FMFC - cal'!$B$2:$B$7</c:f>
              <c:numCache>
                <c:formatCode>General</c:formatCode>
                <c:ptCount val="6"/>
                <c:pt idx="0">
                  <c:v>5.6568542494923852E-5</c:v>
                </c:pt>
                <c:pt idx="1">
                  <c:v>1.0000000000000016E-5</c:v>
                </c:pt>
                <c:pt idx="2">
                  <c:v>2.7556759606310752E-5</c:v>
                </c:pt>
                <c:pt idx="3">
                  <c:v>5.590169943749478E-4</c:v>
                </c:pt>
                <c:pt idx="4">
                  <c:v>9.8821176880261883E-5</c:v>
                </c:pt>
                <c:pt idx="5">
                  <c:v>1.0000000000000016E-5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430-4943-83A2-18CDFAC10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8764991"/>
        <c:axId val="1395685199"/>
      </c:scatterChart>
      <c:valAx>
        <c:axId val="17587649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5685199"/>
        <c:crosses val="autoZero"/>
        <c:crossBetween val="midCat"/>
      </c:valAx>
      <c:valAx>
        <c:axId val="1395685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876499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Stage-discharge BBIB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'FOBC - cal'!$C$1</c:f>
              <c:strCache>
                <c:ptCount val="1"/>
                <c:pt idx="0">
                  <c:v>QA (m3/s)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'FOBC - cal'!$A$2:$A$8</c:f>
              <c:numCache>
                <c:formatCode>General</c:formatCode>
                <c:ptCount val="7"/>
                <c:pt idx="0">
                  <c:v>0.09</c:v>
                </c:pt>
                <c:pt idx="1">
                  <c:v>6.5000000000000002E-2</c:v>
                </c:pt>
                <c:pt idx="2">
                  <c:v>2.7E-2</c:v>
                </c:pt>
                <c:pt idx="3">
                  <c:v>8.5000000000000006E-2</c:v>
                </c:pt>
                <c:pt idx="4">
                  <c:v>0.125</c:v>
                </c:pt>
                <c:pt idx="5">
                  <c:v>3.5000000000000003E-2</c:v>
                </c:pt>
                <c:pt idx="6">
                  <c:v>0.115</c:v>
                </c:pt>
              </c:numCache>
            </c:numRef>
          </c:xVal>
          <c:yVal>
            <c:numRef>
              <c:f>'FOBC - cal'!$C$2:$C$8</c:f>
              <c:numCache>
                <c:formatCode>General</c:formatCode>
                <c:ptCount val="7"/>
                <c:pt idx="0">
                  <c:v>7.9365079365079365E-4</c:v>
                </c:pt>
                <c:pt idx="1">
                  <c:v>6.337709370756009E-4</c:v>
                </c:pt>
                <c:pt idx="2">
                  <c:v>1.0948905109489067E-4</c:v>
                </c:pt>
                <c:pt idx="3" formatCode="0.00E+00">
                  <c:v>1.1269722013523601E-3</c:v>
                </c:pt>
                <c:pt idx="4">
                  <c:v>3.2025000000000001E-3</c:v>
                </c:pt>
                <c:pt idx="5">
                  <c:v>1.3769999999999999E-4</c:v>
                </c:pt>
                <c:pt idx="6">
                  <c:v>1.5873E-3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47E-43FC-809A-8C7CE2AA4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613272"/>
        <c:axId val="499616224"/>
      </c:scatterChart>
      <c:valAx>
        <c:axId val="499613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Stage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616224"/>
        <c:crosses val="autoZero"/>
        <c:crossBetween val="midCat"/>
      </c:valAx>
      <c:valAx>
        <c:axId val="49961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Discharge (</a:t>
                </a:r>
                <a:r>
                  <a:rPr lang="en-GB" sz="1000" b="0" i="0" u="none" strike="noStrike" baseline="0">
                    <a:effectLst/>
                  </a:rPr>
                  <a:t>m</a:t>
                </a:r>
                <a:r>
                  <a:rPr lang="en-GB" sz="1000" b="0" i="0" u="none" strike="noStrike" baseline="30000">
                    <a:effectLst/>
                  </a:rPr>
                  <a:t>3</a:t>
                </a:r>
                <a:r>
                  <a:rPr lang="en-GB" sz="1000" b="0" i="0" u="none" strike="noStrike" baseline="0">
                    <a:effectLst/>
                  </a:rPr>
                  <a:t> </a:t>
                </a:r>
                <a:r>
                  <a:rPr lang="en-GB"/>
                  <a:t>s</a:t>
                </a:r>
                <a:r>
                  <a:rPr lang="en-GB" baseline="30000"/>
                  <a:t>-1</a:t>
                </a:r>
                <a:r>
                  <a:rPr lang="en-GB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613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Coefficient</a:t>
            </a:r>
            <a:r>
              <a:rPr lang="en-US" baseline="0"/>
              <a:t> of discharge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'FOBC - cal'!$C$1</c:f>
              <c:strCache>
                <c:ptCount val="1"/>
                <c:pt idx="0">
                  <c:v>QA (m3/s)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'FOBC - cal'!$B$2:$B$8</c:f>
              <c:numCache>
                <c:formatCode>General</c:formatCode>
                <c:ptCount val="7"/>
                <c:pt idx="0">
                  <c:v>2.429999999999999E-3</c:v>
                </c:pt>
                <c:pt idx="1">
                  <c:v>1.0771678722464751E-3</c:v>
                </c:pt>
                <c:pt idx="2">
                  <c:v>1.197869233263797E-4</c:v>
                </c:pt>
                <c:pt idx="3">
                  <c:v>2.1064313720128651E-3</c:v>
                </c:pt>
                <c:pt idx="4">
                  <c:v>5.5242717280199038E-3</c:v>
                </c:pt>
                <c:pt idx="5">
                  <c:v>2.2917651493990391E-4</c:v>
                </c:pt>
                <c:pt idx="6">
                  <c:v>4.4848157013415817E-3</c:v>
                </c:pt>
              </c:numCache>
            </c:numRef>
          </c:xVal>
          <c:yVal>
            <c:numRef>
              <c:f>'FOBC - cal'!$C$2:$C$8</c:f>
              <c:numCache>
                <c:formatCode>General</c:formatCode>
                <c:ptCount val="7"/>
                <c:pt idx="0">
                  <c:v>7.9365079365079365E-4</c:v>
                </c:pt>
                <c:pt idx="1">
                  <c:v>6.337709370756009E-4</c:v>
                </c:pt>
                <c:pt idx="2">
                  <c:v>1.0948905109489067E-4</c:v>
                </c:pt>
                <c:pt idx="3" formatCode="0.00E+00">
                  <c:v>1.1269722013523601E-3</c:v>
                </c:pt>
                <c:pt idx="4">
                  <c:v>3.2025000000000001E-3</c:v>
                </c:pt>
                <c:pt idx="5">
                  <c:v>1.3769999999999999E-4</c:v>
                </c:pt>
                <c:pt idx="6">
                  <c:v>1.5873E-3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CF0-4ACA-B2A3-AEC029044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609992"/>
        <c:axId val="499601464"/>
      </c:scatterChart>
      <c:valAx>
        <c:axId val="499609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H</a:t>
                </a:r>
                <a:r>
                  <a:rPr lang="en-GB" baseline="30000"/>
                  <a:t>5/2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601464"/>
        <c:crosses val="autoZero"/>
        <c:crossBetween val="midCat"/>
      </c:valAx>
      <c:valAx>
        <c:axId val="499601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Discharge (m</a:t>
                </a:r>
                <a:r>
                  <a:rPr lang="en-GB" baseline="30000"/>
                  <a:t>3</a:t>
                </a:r>
                <a:r>
                  <a:rPr lang="en-GB"/>
                  <a:t>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609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Stage-discharge BBR2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782185466683598"/>
          <c:y val="0.1896347939408225"/>
          <c:w val="0.78702100470876135"/>
          <c:h val="0.649490440078787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'FOR1 - cal'!$C$1</c:f>
              <c:strCache>
                <c:ptCount val="1"/>
                <c:pt idx="0">
                  <c:v>QA (m3/s)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0.41608925856469292"/>
                  <c:y val="5.89605339374770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'FOR1 - cal'!$A$2:$A$8</c:f>
              <c:numCache>
                <c:formatCode>General</c:formatCode>
                <c:ptCount val="7"/>
                <c:pt idx="0">
                  <c:v>2.8999999999999998E-2</c:v>
                </c:pt>
                <c:pt idx="1">
                  <c:v>7.0000000000000007E-2</c:v>
                </c:pt>
                <c:pt idx="2">
                  <c:v>0.06</c:v>
                </c:pt>
                <c:pt idx="3">
                  <c:v>2.8000000000000001E-2</c:v>
                </c:pt>
                <c:pt idx="4">
                  <c:v>2.5000000000000001E-2</c:v>
                </c:pt>
                <c:pt idx="5">
                  <c:v>2.3E-2</c:v>
                </c:pt>
                <c:pt idx="6">
                  <c:v>0.04</c:v>
                </c:pt>
              </c:numCache>
            </c:numRef>
          </c:xVal>
          <c:yVal>
            <c:numRef>
              <c:f>'FOR1 - cal'!$C$2:$C$8</c:f>
              <c:numCache>
                <c:formatCode>General</c:formatCode>
                <c:ptCount val="7"/>
                <c:pt idx="0">
                  <c:v>7.7639751552795034E-5</c:v>
                </c:pt>
                <c:pt idx="1">
                  <c:v>3.1847133757961782E-4</c:v>
                </c:pt>
                <c:pt idx="2">
                  <c:v>1.7999999999999998E-4</c:v>
                </c:pt>
                <c:pt idx="3">
                  <c:v>8.5000000000000006E-5</c:v>
                </c:pt>
                <c:pt idx="4">
                  <c:v>4.7584999999999999E-5</c:v>
                </c:pt>
                <c:pt idx="5">
                  <c:v>7.1419999999999996E-6</c:v>
                </c:pt>
                <c:pt idx="6">
                  <c:v>5.6110000000000003E-5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9E2-40C0-8E78-A4F54D1A3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9613272"/>
        <c:axId val="499616224"/>
      </c:scatterChart>
      <c:valAx>
        <c:axId val="499613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Stage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616224"/>
        <c:crosses val="autoZero"/>
        <c:crossBetween val="midCat"/>
      </c:valAx>
      <c:valAx>
        <c:axId val="49961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Discharge (</a:t>
                </a:r>
                <a:r>
                  <a:rPr lang="en-GB" sz="1000" b="0" i="0" u="none" strike="noStrike" baseline="0">
                    <a:effectLst/>
                  </a:rPr>
                  <a:t>m</a:t>
                </a:r>
                <a:r>
                  <a:rPr lang="en-GB" sz="1000" b="0" i="0" u="none" strike="noStrike" baseline="30000">
                    <a:effectLst/>
                  </a:rPr>
                  <a:t>3</a:t>
                </a:r>
                <a:r>
                  <a:rPr lang="en-GB" sz="1000" b="0" i="0" u="none" strike="noStrike" baseline="0">
                    <a:effectLst/>
                  </a:rPr>
                  <a:t> </a:t>
                </a:r>
                <a:r>
                  <a:rPr lang="en-GB"/>
                  <a:t>s</a:t>
                </a:r>
                <a:r>
                  <a:rPr lang="en-GB" baseline="30000"/>
                  <a:t>-1</a:t>
                </a:r>
                <a:r>
                  <a:rPr lang="en-GB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6132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574674</xdr:colOff>
      <xdr:row>0</xdr:row>
      <xdr:rowOff>76206</xdr:rowOff>
    </xdr:from>
    <xdr:to>
      <xdr:col>22</xdr:col>
      <xdr:colOff>44449</xdr:colOff>
      <xdr:row>19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128C2EC-4B1B-4629-8DC8-41E4130200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200025</xdr:colOff>
      <xdr:row>0</xdr:row>
      <xdr:rowOff>85725</xdr:rowOff>
    </xdr:from>
    <xdr:to>
      <xdr:col>10</xdr:col>
      <xdr:colOff>393700</xdr:colOff>
      <xdr:row>14</xdr:row>
      <xdr:rowOff>50800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85D460F-3EB7-4AF0-91C0-50F7C67DA0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574674</xdr:colOff>
      <xdr:row>0</xdr:row>
      <xdr:rowOff>76206</xdr:rowOff>
    </xdr:from>
    <xdr:to>
      <xdr:col>21</xdr:col>
      <xdr:colOff>393699</xdr:colOff>
      <xdr:row>17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C79EC2-CF20-4460-A74D-9929A8F3BB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200025</xdr:colOff>
      <xdr:row>0</xdr:row>
      <xdr:rowOff>85725</xdr:rowOff>
    </xdr:from>
    <xdr:to>
      <xdr:col>10</xdr:col>
      <xdr:colOff>393700</xdr:colOff>
      <xdr:row>10</xdr:row>
      <xdr:rowOff>50800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FE35751-23BF-48D8-B8AE-C055F65088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234949</xdr:colOff>
      <xdr:row>2</xdr:row>
      <xdr:rowOff>31750</xdr:rowOff>
    </xdr:from>
    <xdr:to>
      <xdr:col>14</xdr:col>
      <xdr:colOff>568324</xdr:colOff>
      <xdr:row>14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7AC3A2-80F0-4D11-A748-50042C1AF5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25400</xdr:colOff>
      <xdr:row>1</xdr:row>
      <xdr:rowOff>76200</xdr:rowOff>
    </xdr:from>
    <xdr:to>
      <xdr:col>8</xdr:col>
      <xdr:colOff>12700</xdr:colOff>
      <xdr:row>11</xdr:row>
      <xdr:rowOff>120650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4E2EC76-D15B-4F30-B588-ADC7471482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574675</xdr:colOff>
      <xdr:row>0</xdr:row>
      <xdr:rowOff>76206</xdr:rowOff>
    </xdr:from>
    <xdr:to>
      <xdr:col>18</xdr:col>
      <xdr:colOff>269875</xdr:colOff>
      <xdr:row>13</xdr:row>
      <xdr:rowOff>57156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695F17-030C-49B1-8164-CC8F1C27FD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200025</xdr:colOff>
      <xdr:row>0</xdr:row>
      <xdr:rowOff>85725</xdr:rowOff>
    </xdr:from>
    <xdr:to>
      <xdr:col>10</xdr:col>
      <xdr:colOff>393700</xdr:colOff>
      <xdr:row>13</xdr:row>
      <xdr:rowOff>50800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E7BDB4D-09B3-4A85-BC2F-86A1405D90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285750</xdr:colOff>
      <xdr:row>1</xdr:row>
      <xdr:rowOff>31756</xdr:rowOff>
    </xdr:from>
    <xdr:to>
      <xdr:col>20</xdr:col>
      <xdr:colOff>190499</xdr:colOff>
      <xdr:row>15</xdr:row>
      <xdr:rowOff>120650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FE06C4-5746-460F-85F4-E55F7E55EB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200025</xdr:colOff>
      <xdr:row>0</xdr:row>
      <xdr:rowOff>85725</xdr:rowOff>
    </xdr:from>
    <xdr:to>
      <xdr:col>10</xdr:col>
      <xdr:colOff>393700</xdr:colOff>
      <xdr:row>10</xdr:row>
      <xdr:rowOff>50800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2C1FE52-27BE-459F-B34C-3F7700AEE4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574675</xdr:colOff>
      <xdr:row>0</xdr:row>
      <xdr:rowOff>76206</xdr:rowOff>
    </xdr:from>
    <xdr:to>
      <xdr:col>18</xdr:col>
      <xdr:colOff>269875</xdr:colOff>
      <xdr:row>12</xdr:row>
      <xdr:rowOff>57156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B29842-44AF-4A46-950B-FD2761804E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200025</xdr:colOff>
      <xdr:row>0</xdr:row>
      <xdr:rowOff>85725</xdr:rowOff>
    </xdr:from>
    <xdr:to>
      <xdr:col>10</xdr:col>
      <xdr:colOff>393700</xdr:colOff>
      <xdr:row>12</xdr:row>
      <xdr:rowOff>50800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D154D07-CA19-46E6-848C-9FC518AA2A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574675</xdr:colOff>
      <xdr:row>0</xdr:row>
      <xdr:rowOff>76206</xdr:rowOff>
    </xdr:from>
    <xdr:to>
      <xdr:col>18</xdr:col>
      <xdr:colOff>269875</xdr:colOff>
      <xdr:row>14</xdr:row>
      <xdr:rowOff>57156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F79117-1901-403C-95B2-D64A094FE7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200025</xdr:colOff>
      <xdr:row>0</xdr:row>
      <xdr:rowOff>85725</xdr:rowOff>
    </xdr:from>
    <xdr:to>
      <xdr:col>10</xdr:col>
      <xdr:colOff>393700</xdr:colOff>
      <xdr:row>14</xdr:row>
      <xdr:rowOff>50800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C44139F-7E72-4F10-AA5B-A16AB18B8C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423EF-2B09-48DC-9F95-B97B1CD6044F}">
  <dimension ref="A1:N20"/>
  <sheetViews>
    <sheetView tabSelected="1" workbookViewId="0">
      <selection activeCell="J17" sqref="J17"/>
    </sheetView>
  </sheetViews>
  <sheetFormatPr defaultRowHeight="14.5" x14ac:dyDescent="0.35"/>
  <cols>
    <col min="1" max="1" width="11.54296875" bestFit="1" customWidth="1"/>
    <col min="13" max="13" width="3.81640625" customWidth="1"/>
    <col min="14" max="14" width="8.7265625" hidden="1" customWidth="1"/>
  </cols>
  <sheetData>
    <row r="1" spans="1:3" ht="16.5" x14ac:dyDescent="0.35">
      <c r="A1" t="s">
        <v>3</v>
      </c>
      <c r="B1" t="s">
        <v>2</v>
      </c>
      <c r="C1" t="s">
        <v>1</v>
      </c>
    </row>
    <row r="2" spans="1:3" x14ac:dyDescent="0.35">
      <c r="A2">
        <v>1.6E-2</v>
      </c>
      <c r="B2">
        <f t="shared" ref="B2:B11" si="0">IF(A2&gt;0, POWER(A2, 5/2), 0)</f>
        <v>3.2381723240124196E-5</v>
      </c>
      <c r="C2">
        <v>3.9682539682539683E-5</v>
      </c>
    </row>
    <row r="3" spans="1:3" x14ac:dyDescent="0.35">
      <c r="A3">
        <v>1.6E-2</v>
      </c>
      <c r="B3">
        <f t="shared" si="0"/>
        <v>3.2381723240124196E-5</v>
      </c>
      <c r="C3">
        <v>3.9062500000000001E-5</v>
      </c>
    </row>
    <row r="4" spans="1:3" x14ac:dyDescent="0.35">
      <c r="A4">
        <v>0.08</v>
      </c>
      <c r="B4">
        <f t="shared" si="0"/>
        <v>1.8101933598375609E-3</v>
      </c>
      <c r="C4">
        <v>7.8988941548183253E-4</v>
      </c>
    </row>
    <row r="5" spans="1:3" x14ac:dyDescent="0.35">
      <c r="A5">
        <v>6.5000000000000002E-2</v>
      </c>
      <c r="B5">
        <f t="shared" si="0"/>
        <v>1.0771678722464751E-3</v>
      </c>
      <c r="C5">
        <v>6.2111801242236027E-4</v>
      </c>
    </row>
    <row r="6" spans="1:3" x14ac:dyDescent="0.35">
      <c r="A6">
        <v>5.5E-2</v>
      </c>
      <c r="B6">
        <f t="shared" si="0"/>
        <v>7.0942538367329362E-4</v>
      </c>
      <c r="C6">
        <v>3.7397157816005983E-4</v>
      </c>
    </row>
    <row r="7" spans="1:3" x14ac:dyDescent="0.35">
      <c r="A7">
        <v>0.14000000000000001</v>
      </c>
      <c r="B7">
        <f t="shared" si="0"/>
        <v>7.3336484780769278E-3</v>
      </c>
      <c r="C7">
        <v>2.1030494216614094E-3</v>
      </c>
    </row>
    <row r="8" spans="1:3" x14ac:dyDescent="0.35">
      <c r="A8">
        <v>0.13</v>
      </c>
      <c r="B8">
        <f t="shared" si="0"/>
        <v>6.0933816555341445E-3</v>
      </c>
      <c r="C8">
        <v>1.5723270440251571E-3</v>
      </c>
    </row>
    <row r="9" spans="1:3" x14ac:dyDescent="0.35">
      <c r="A9">
        <v>0.255</v>
      </c>
      <c r="B9">
        <f t="shared" si="0"/>
        <v>3.2836015430849713E-2</v>
      </c>
      <c r="C9" s="3">
        <v>8.9999999999999993E-3</v>
      </c>
    </row>
    <row r="10" spans="1:3" x14ac:dyDescent="0.35">
      <c r="A10">
        <v>0.05</v>
      </c>
      <c r="B10">
        <f t="shared" si="0"/>
        <v>5.590169943749478E-4</v>
      </c>
      <c r="C10" t="s">
        <v>0</v>
      </c>
    </row>
    <row r="11" spans="1:3" x14ac:dyDescent="0.35">
      <c r="A11">
        <v>0.15</v>
      </c>
      <c r="B11">
        <f t="shared" si="0"/>
        <v>8.7142125289666889E-3</v>
      </c>
      <c r="C11">
        <v>3.6289999999999998E-3</v>
      </c>
    </row>
    <row r="20" spans="6:6" x14ac:dyDescent="0.35">
      <c r="F20" s="4"/>
    </row>
  </sheetData>
  <pageMargins left="0.7" right="0.7" top="0.75" bottom="0.75" header="0.3" footer="0.3"/>
  <pageSetup paperSize="9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ED25F-BB89-4AAD-B704-D8FE1C99E6F8}">
  <dimension ref="A1:N16"/>
  <sheetViews>
    <sheetView topLeftCell="D1" workbookViewId="0">
      <selection activeCell="X10" sqref="X10"/>
    </sheetView>
  </sheetViews>
  <sheetFormatPr defaultRowHeight="14.5" x14ac:dyDescent="0.35"/>
  <cols>
    <col min="1" max="1" width="11.54296875" bestFit="1" customWidth="1"/>
    <col min="3" max="3" width="11.81640625" bestFit="1" customWidth="1"/>
    <col min="13" max="13" width="3.81640625" customWidth="1"/>
    <col min="14" max="14" width="8.7265625" hidden="1" customWidth="1"/>
  </cols>
  <sheetData>
    <row r="1" spans="1:6" ht="16.5" x14ac:dyDescent="0.35">
      <c r="A1" t="s">
        <v>3</v>
      </c>
      <c r="B1" t="s">
        <v>2</v>
      </c>
      <c r="C1" t="s">
        <v>1</v>
      </c>
    </row>
    <row r="2" spans="1:6" x14ac:dyDescent="0.35">
      <c r="A2">
        <v>3.5000000000000003E-2</v>
      </c>
      <c r="B2">
        <v>2.2917651493990391E-4</v>
      </c>
      <c r="C2">
        <v>2.3557126030624264E-4</v>
      </c>
    </row>
    <row r="3" spans="1:6" x14ac:dyDescent="0.35">
      <c r="A3">
        <v>3.7999999999999999E-2</v>
      </c>
      <c r="B3">
        <v>2.8148742067808294E-4</v>
      </c>
      <c r="C3">
        <v>2.5380710659898473E-4</v>
      </c>
    </row>
    <row r="4" spans="1:6" x14ac:dyDescent="0.35">
      <c r="A4">
        <v>2.7999999999999997E-2</v>
      </c>
      <c r="B4">
        <v>1.3118829216054312E-4</v>
      </c>
      <c r="C4">
        <v>1.9880715705765406E-4</v>
      </c>
    </row>
    <row r="5" spans="1:6" x14ac:dyDescent="0.35">
      <c r="A5">
        <v>7.0000000000000007E-2</v>
      </c>
      <c r="B5">
        <v>1.2964181424216497E-3</v>
      </c>
      <c r="C5">
        <v>1.1702750146284377E-3</v>
      </c>
    </row>
    <row r="6" spans="1:6" x14ac:dyDescent="0.35">
      <c r="A6">
        <v>6.5000000000000002E-2</v>
      </c>
      <c r="B6">
        <v>1.0771678722464751E-3</v>
      </c>
      <c r="C6">
        <v>3.0698388334612437E-4</v>
      </c>
    </row>
    <row r="7" spans="1:6" x14ac:dyDescent="0.35">
      <c r="A7">
        <v>0.105</v>
      </c>
      <c r="B7">
        <f>POWER(A7, 5/2)</f>
        <v>3.572508309997331E-3</v>
      </c>
      <c r="C7">
        <v>2.7439024390243901E-3</v>
      </c>
    </row>
    <row r="8" spans="1:6" x14ac:dyDescent="0.35">
      <c r="A8">
        <v>5.2999999999999999E-2</v>
      </c>
      <c r="B8">
        <f>POWER(A8, 5/2)</f>
        <v>6.4668036385837437E-4</v>
      </c>
      <c r="C8">
        <f>0.13986/1000</f>
        <v>1.3986000000000001E-4</v>
      </c>
    </row>
    <row r="9" spans="1:6" x14ac:dyDescent="0.35">
      <c r="A9">
        <v>7.4999999999999997E-2</v>
      </c>
      <c r="B9">
        <f>POWER(A9, 5/2)</f>
        <v>1.5404696929832793E-3</v>
      </c>
      <c r="C9">
        <v>1.1111000000000001E-3</v>
      </c>
    </row>
    <row r="10" spans="1:6" x14ac:dyDescent="0.35">
      <c r="A10">
        <v>4.2999999999999997E-2</v>
      </c>
      <c r="B10">
        <f>POWER(A10, 5/2)</f>
        <v>3.8341680062302933E-4</v>
      </c>
      <c r="C10">
        <f>0.5096/1000</f>
        <v>5.0960000000000003E-4</v>
      </c>
    </row>
    <row r="13" spans="1:6" x14ac:dyDescent="0.35">
      <c r="A13" s="1"/>
      <c r="B13" s="1"/>
      <c r="C13" s="1"/>
    </row>
    <row r="16" spans="1:6" x14ac:dyDescent="0.35">
      <c r="F16" s="4"/>
    </row>
  </sheetData>
  <pageMargins left="0.7" right="0.7" top="0.75" bottom="0.75" header="0.3" footer="0.3"/>
  <pageSetup paperSize="9" orientation="portrait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61919-A871-41C2-BC22-715B3C34D1A8}">
  <dimension ref="A1:C7"/>
  <sheetViews>
    <sheetView topLeftCell="A4" workbookViewId="0">
      <selection activeCell="N25" sqref="N25:N26"/>
    </sheetView>
  </sheetViews>
  <sheetFormatPr defaultRowHeight="14.5" x14ac:dyDescent="0.35"/>
  <cols>
    <col min="3" max="3" width="11.81640625" bestFit="1" customWidth="1"/>
  </cols>
  <sheetData>
    <row r="1" spans="1:3" ht="16.5" x14ac:dyDescent="0.35">
      <c r="A1" t="s">
        <v>3</v>
      </c>
      <c r="B1" t="s">
        <v>2</v>
      </c>
      <c r="C1" t="s">
        <v>1</v>
      </c>
    </row>
    <row r="2" spans="1:3" x14ac:dyDescent="0.35">
      <c r="A2">
        <v>0.02</v>
      </c>
      <c r="B2">
        <f t="shared" ref="B2:B7" si="0">POWER(A2, 5/2)</f>
        <v>5.6568542494923852E-5</v>
      </c>
      <c r="C2">
        <f>0.01685/1000</f>
        <v>1.685E-5</v>
      </c>
    </row>
    <row r="3" spans="1:3" x14ac:dyDescent="0.35">
      <c r="A3">
        <v>0.01</v>
      </c>
      <c r="B3">
        <f t="shared" si="0"/>
        <v>1.0000000000000016E-5</v>
      </c>
      <c r="C3">
        <f>0.009381/1000</f>
        <v>9.3810000000000005E-6</v>
      </c>
    </row>
    <row r="4" spans="1:3" x14ac:dyDescent="0.35">
      <c r="A4">
        <v>1.4999999999999999E-2</v>
      </c>
      <c r="B4">
        <f t="shared" si="0"/>
        <v>2.7556759606310752E-5</v>
      </c>
      <c r="C4">
        <f>0.003221/1000</f>
        <v>3.2209999999999997E-6</v>
      </c>
    </row>
    <row r="5" spans="1:3" x14ac:dyDescent="0.35">
      <c r="A5">
        <v>0.05</v>
      </c>
      <c r="B5">
        <f t="shared" si="0"/>
        <v>5.590169943749478E-4</v>
      </c>
      <c r="C5">
        <f>0.4304/1000</f>
        <v>4.304E-4</v>
      </c>
    </row>
    <row r="6" spans="1:3" x14ac:dyDescent="0.35">
      <c r="A6">
        <v>2.5000000000000001E-2</v>
      </c>
      <c r="B6">
        <f t="shared" si="0"/>
        <v>9.8821176880261883E-5</v>
      </c>
      <c r="C6">
        <f>0.046296/1000</f>
        <v>4.6295999999999999E-5</v>
      </c>
    </row>
    <row r="7" spans="1:3" x14ac:dyDescent="0.35">
      <c r="A7">
        <v>0.01</v>
      </c>
      <c r="B7">
        <f t="shared" si="0"/>
        <v>1.0000000000000016E-5</v>
      </c>
      <c r="C7">
        <f>0.046296/1000</f>
        <v>4.6295999999999999E-5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26F24-5314-4E45-8FAF-8C820B7157B5}">
  <dimension ref="A1:N19"/>
  <sheetViews>
    <sheetView workbookViewId="0">
      <selection activeCell="J22" sqref="J22"/>
    </sheetView>
  </sheetViews>
  <sheetFormatPr defaultRowHeight="14.5" x14ac:dyDescent="0.35"/>
  <cols>
    <col min="1" max="1" width="11.54296875" bestFit="1" customWidth="1"/>
    <col min="3" max="3" width="10.36328125" bestFit="1" customWidth="1"/>
    <col min="13" max="13" width="3.81640625" customWidth="1"/>
    <col min="14" max="14" width="8.7265625" hidden="1" customWidth="1"/>
  </cols>
  <sheetData>
    <row r="1" spans="1:3" ht="16.5" x14ac:dyDescent="0.35">
      <c r="A1" t="s">
        <v>3</v>
      </c>
      <c r="B1" t="s">
        <v>2</v>
      </c>
      <c r="C1" t="s">
        <v>1</v>
      </c>
    </row>
    <row r="2" spans="1:3" x14ac:dyDescent="0.35">
      <c r="A2">
        <v>0.09</v>
      </c>
      <c r="B2">
        <f t="shared" ref="B2:B8" si="0">POWER(A2, 5/2)</f>
        <v>2.429999999999999E-3</v>
      </c>
      <c r="C2">
        <v>7.9365079365079365E-4</v>
      </c>
    </row>
    <row r="3" spans="1:3" x14ac:dyDescent="0.35">
      <c r="A3">
        <v>6.5000000000000002E-2</v>
      </c>
      <c r="B3">
        <f t="shared" si="0"/>
        <v>1.0771678722464751E-3</v>
      </c>
      <c r="C3">
        <v>6.337709370756009E-4</v>
      </c>
    </row>
    <row r="4" spans="1:3" x14ac:dyDescent="0.35">
      <c r="A4">
        <v>2.7E-2</v>
      </c>
      <c r="B4">
        <f t="shared" si="0"/>
        <v>1.197869233263797E-4</v>
      </c>
      <c r="C4">
        <v>1.0948905109489067E-4</v>
      </c>
    </row>
    <row r="5" spans="1:3" x14ac:dyDescent="0.35">
      <c r="A5">
        <v>8.5000000000000006E-2</v>
      </c>
      <c r="B5">
        <f t="shared" si="0"/>
        <v>2.1064313720128651E-3</v>
      </c>
      <c r="C5" s="3">
        <v>1.1269722013523601E-3</v>
      </c>
    </row>
    <row r="6" spans="1:3" x14ac:dyDescent="0.35">
      <c r="A6">
        <v>0.125</v>
      </c>
      <c r="B6">
        <f t="shared" si="0"/>
        <v>5.5242717280199038E-3</v>
      </c>
      <c r="C6">
        <v>3.2025000000000001E-3</v>
      </c>
    </row>
    <row r="7" spans="1:3" x14ac:dyDescent="0.35">
      <c r="A7">
        <v>3.5000000000000003E-2</v>
      </c>
      <c r="B7">
        <f t="shared" si="0"/>
        <v>2.2917651493990391E-4</v>
      </c>
      <c r="C7">
        <f>0.1377/1000</f>
        <v>1.3769999999999999E-4</v>
      </c>
    </row>
    <row r="8" spans="1:3" x14ac:dyDescent="0.35">
      <c r="A8">
        <v>0.115</v>
      </c>
      <c r="B8">
        <f t="shared" si="0"/>
        <v>4.4848157013415817E-3</v>
      </c>
      <c r="C8">
        <v>1.5873E-3</v>
      </c>
    </row>
    <row r="19" spans="6:6" x14ac:dyDescent="0.35">
      <c r="F19" s="4"/>
    </row>
  </sheetData>
  <pageMargins left="0.7" right="0.7" top="0.75" bottom="0.75" header="0.3" footer="0.3"/>
  <pageSetup paperSize="9" orientation="portrait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D84A1-5623-4176-8C2E-1B04DB38834C}">
  <dimension ref="A1:N16"/>
  <sheetViews>
    <sheetView workbookViewId="0">
      <selection activeCell="K14" sqref="K14"/>
    </sheetView>
  </sheetViews>
  <sheetFormatPr defaultRowHeight="14.5" x14ac:dyDescent="0.35"/>
  <cols>
    <col min="1" max="1" width="11.54296875" style="5" bestFit="1" customWidth="1"/>
    <col min="2" max="2" width="8.7265625" style="5"/>
    <col min="3" max="3" width="11.81640625" style="5" bestFit="1" customWidth="1"/>
    <col min="4" max="4" width="8.7265625" style="5"/>
    <col min="5" max="5" width="11.81640625" style="5" bestFit="1" customWidth="1"/>
    <col min="6" max="12" width="8.7265625" style="5"/>
    <col min="13" max="13" width="3.81640625" style="5" customWidth="1"/>
    <col min="14" max="14" width="8.7265625" style="5" hidden="1" customWidth="1"/>
    <col min="15" max="16384" width="8.7265625" style="5"/>
  </cols>
  <sheetData>
    <row r="1" spans="1:5" ht="16.5" x14ac:dyDescent="0.35">
      <c r="A1" s="5" t="s">
        <v>3</v>
      </c>
      <c r="B1" s="5" t="s">
        <v>2</v>
      </c>
      <c r="C1" s="5" t="s">
        <v>1</v>
      </c>
    </row>
    <row r="2" spans="1:5" x14ac:dyDescent="0.35">
      <c r="A2" s="5">
        <v>2.8999999999999998E-2</v>
      </c>
      <c r="B2" s="5">
        <v>1.4321713933744106E-4</v>
      </c>
      <c r="C2" s="5">
        <v>7.7639751552795034E-5</v>
      </c>
    </row>
    <row r="3" spans="1:5" x14ac:dyDescent="0.35">
      <c r="A3" s="5">
        <v>7.0000000000000007E-2</v>
      </c>
      <c r="B3" s="5">
        <v>1.2964181424216497E-3</v>
      </c>
      <c r="C3" s="5">
        <v>3.1847133757961782E-4</v>
      </c>
    </row>
    <row r="4" spans="1:5" x14ac:dyDescent="0.35">
      <c r="A4" s="5">
        <v>0.06</v>
      </c>
      <c r="B4" s="5">
        <f t="shared" ref="B4:B8" si="0">POWER(A4, 5/2)</f>
        <v>8.818163074019444E-4</v>
      </c>
      <c r="C4" s="5">
        <f>0.18/1000</f>
        <v>1.7999999999999998E-4</v>
      </c>
    </row>
    <row r="5" spans="1:5" x14ac:dyDescent="0.35">
      <c r="A5" s="5">
        <v>2.8000000000000001E-2</v>
      </c>
      <c r="B5" s="5">
        <f t="shared" si="0"/>
        <v>1.3118829216054312E-4</v>
      </c>
      <c r="C5" s="5">
        <f>0.085/1000</f>
        <v>8.5000000000000006E-5</v>
      </c>
    </row>
    <row r="6" spans="1:5" x14ac:dyDescent="0.35">
      <c r="A6" s="5">
        <v>2.5000000000000001E-2</v>
      </c>
      <c r="B6" s="5">
        <f t="shared" si="0"/>
        <v>9.8821176880261883E-5</v>
      </c>
      <c r="C6" s="5">
        <f>0.047585/1000</f>
        <v>4.7584999999999999E-5</v>
      </c>
    </row>
    <row r="7" spans="1:5" x14ac:dyDescent="0.35">
      <c r="A7" s="5">
        <v>2.3E-2</v>
      </c>
      <c r="B7" s="5">
        <f t="shared" si="0"/>
        <v>8.0226822198065301E-5</v>
      </c>
      <c r="C7" s="5">
        <f>0.007142/1000</f>
        <v>7.1419999999999996E-6</v>
      </c>
    </row>
    <row r="8" spans="1:5" x14ac:dyDescent="0.35">
      <c r="A8" s="5">
        <v>0.04</v>
      </c>
      <c r="B8" s="5">
        <f t="shared" si="0"/>
        <v>3.2000000000000008E-4</v>
      </c>
      <c r="C8" s="5">
        <f>0.05611/1000</f>
        <v>5.6110000000000003E-5</v>
      </c>
    </row>
    <row r="11" spans="1:5" x14ac:dyDescent="0.35">
      <c r="A11" s="2"/>
      <c r="B11" s="1"/>
      <c r="C11" s="1"/>
    </row>
    <row r="16" spans="1:5" x14ac:dyDescent="0.35">
      <c r="E16" s="4"/>
    </row>
  </sheetData>
  <pageMargins left="0.7" right="0.7" top="0.75" bottom="0.75" header="0.3" footer="0.3"/>
  <pageSetup paperSize="9" orientation="portrait" horizontalDpi="4294967292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6EF4A-C34A-4B15-ACDC-D83684F00FAD}">
  <dimension ref="A1:N18"/>
  <sheetViews>
    <sheetView workbookViewId="0">
      <selection activeCell="P19" sqref="P19"/>
    </sheetView>
  </sheetViews>
  <sheetFormatPr defaultRowHeight="14.5" x14ac:dyDescent="0.35"/>
  <cols>
    <col min="1" max="1" width="11.54296875" bestFit="1" customWidth="1"/>
    <col min="3" max="3" width="15.90625" customWidth="1"/>
    <col min="13" max="13" width="3.81640625" customWidth="1"/>
    <col min="14" max="14" width="8.7265625" hidden="1" customWidth="1"/>
  </cols>
  <sheetData>
    <row r="1" spans="1:3" ht="16.5" x14ac:dyDescent="0.35">
      <c r="A1" t="s">
        <v>3</v>
      </c>
      <c r="B1" t="s">
        <v>2</v>
      </c>
      <c r="C1" t="s">
        <v>1</v>
      </c>
    </row>
    <row r="2" spans="1:3" x14ac:dyDescent="0.35">
      <c r="A2">
        <v>5.7999999999999996E-2</v>
      </c>
      <c r="B2">
        <v>8.1015848326114524E-4</v>
      </c>
      <c r="C2">
        <v>2.5898348980252505E-4</v>
      </c>
    </row>
    <row r="3" spans="1:3" x14ac:dyDescent="0.35">
      <c r="A3">
        <v>2.7999999999999997E-2</v>
      </c>
      <c r="B3">
        <v>1.3118829216054312E-4</v>
      </c>
      <c r="C3">
        <v>8.5251491901108266E-5</v>
      </c>
    </row>
    <row r="4" spans="1:3" x14ac:dyDescent="0.35">
      <c r="A4">
        <v>4.1000000000000002E-2</v>
      </c>
      <c r="B4">
        <f t="shared" ref="B4:B9" si="0">POWER(A4, 5/2)</f>
        <v>3.4037655765343171E-4</v>
      </c>
      <c r="C4">
        <f>0.154/1000</f>
        <v>1.54E-4</v>
      </c>
    </row>
    <row r="5" spans="1:3" x14ac:dyDescent="0.35">
      <c r="A5">
        <v>4.2999999999999997E-2</v>
      </c>
      <c r="B5">
        <f t="shared" si="0"/>
        <v>3.8341680062302933E-4</v>
      </c>
      <c r="C5">
        <f>0.44/1000</f>
        <v>4.4000000000000002E-4</v>
      </c>
    </row>
    <row r="6" spans="1:3" x14ac:dyDescent="0.35">
      <c r="A6">
        <v>8.5000000000000006E-2</v>
      </c>
      <c r="B6">
        <f t="shared" si="0"/>
        <v>2.1064313720128651E-3</v>
      </c>
      <c r="C6">
        <f>0.8928/1000</f>
        <v>8.9280000000000002E-4</v>
      </c>
    </row>
    <row r="7" spans="1:3" x14ac:dyDescent="0.35">
      <c r="A7">
        <v>4.1000000000000002E-2</v>
      </c>
      <c r="B7">
        <f t="shared" si="0"/>
        <v>3.4037655765343171E-4</v>
      </c>
      <c r="C7">
        <f>0.15487/1000</f>
        <v>1.5487000000000001E-4</v>
      </c>
    </row>
    <row r="8" spans="1:3" x14ac:dyDescent="0.35">
      <c r="A8">
        <v>7.2999999999999995E-2</v>
      </c>
      <c r="B8">
        <f t="shared" si="0"/>
        <v>1.4398165136572092E-3</v>
      </c>
      <c r="C8">
        <f>0.36496/1000</f>
        <v>3.6496E-4</v>
      </c>
    </row>
    <row r="9" spans="1:3" x14ac:dyDescent="0.35">
      <c r="A9">
        <v>6.7000000000000004E-2</v>
      </c>
      <c r="B9">
        <f t="shared" si="0"/>
        <v>1.1619488400958099E-3</v>
      </c>
      <c r="C9" s="3">
        <v>1.5E-3</v>
      </c>
    </row>
    <row r="18" spans="6:6" x14ac:dyDescent="0.35">
      <c r="F18" s="4"/>
    </row>
  </sheetData>
  <pageMargins left="0.7" right="0.7" top="0.75" bottom="0.75" header="0.3" footer="0.3"/>
  <pageSetup paperSize="9" orientation="portrait" horizontalDpi="4294967292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CE9C7-37AD-42CF-B96D-603A3AE71C43}">
  <dimension ref="A1:N26"/>
  <sheetViews>
    <sheetView workbookViewId="0">
      <selection activeCell="A4" sqref="A4:C4"/>
    </sheetView>
  </sheetViews>
  <sheetFormatPr defaultRowHeight="14.5" x14ac:dyDescent="0.35"/>
  <cols>
    <col min="1" max="1" width="11.54296875" bestFit="1" customWidth="1"/>
    <col min="3" max="4" width="11.81640625" bestFit="1" customWidth="1"/>
    <col min="13" max="13" width="3.81640625" customWidth="1"/>
    <col min="14" max="14" width="8.7265625" hidden="1" customWidth="1"/>
  </cols>
  <sheetData>
    <row r="1" spans="1:3" ht="16.5" x14ac:dyDescent="0.35">
      <c r="A1" t="s">
        <v>3</v>
      </c>
      <c r="B1" t="s">
        <v>2</v>
      </c>
      <c r="C1" t="s">
        <v>1</v>
      </c>
    </row>
    <row r="2" spans="1:3" x14ac:dyDescent="0.35">
      <c r="A2">
        <v>3.9E-2</v>
      </c>
      <c r="B2">
        <v>3.0037343258018033E-4</v>
      </c>
      <c r="C2">
        <v>1.2919896640826872E-4</v>
      </c>
    </row>
    <row r="3" spans="1:3" x14ac:dyDescent="0.35">
      <c r="A3">
        <v>3.604504E-2</v>
      </c>
      <c r="B3">
        <v>2.4666854921622135E-4</v>
      </c>
      <c r="C3">
        <v>1.6129032258064516E-4</v>
      </c>
    </row>
    <row r="4" spans="1:3" x14ac:dyDescent="0.35">
      <c r="A4">
        <v>3.604504E-2</v>
      </c>
      <c r="B4">
        <v>2.4666854921622135E-4</v>
      </c>
      <c r="C4">
        <v>1.6129032258064516E-4</v>
      </c>
    </row>
    <row r="5" spans="1:3" x14ac:dyDescent="0.35">
      <c r="A5">
        <v>3.5700000000000023E-2</v>
      </c>
      <c r="B5">
        <v>2.4080779459056183E-4</v>
      </c>
      <c r="C5">
        <v>8.7412587412587413E-5</v>
      </c>
    </row>
    <row r="6" spans="1:3" x14ac:dyDescent="0.35">
      <c r="A6">
        <v>0.14000000000000001</v>
      </c>
      <c r="B6">
        <v>7.3336484780769278E-3</v>
      </c>
      <c r="C6">
        <v>1.9565217391304388E-3</v>
      </c>
    </row>
    <row r="7" spans="1:3" x14ac:dyDescent="0.35">
      <c r="A7">
        <v>7.0000000000000007E-2</v>
      </c>
      <c r="B7">
        <v>1.2964181424216497E-3</v>
      </c>
      <c r="C7">
        <v>3.1847133757961782E-4</v>
      </c>
    </row>
    <row r="8" spans="1:3" x14ac:dyDescent="0.35">
      <c r="A8">
        <v>0.20200000000000001</v>
      </c>
      <c r="B8">
        <f>POWER(A8, 5/2)</f>
        <v>1.8339117100667632E-2</v>
      </c>
      <c r="C8" s="3">
        <v>5.2785923753665602E-3</v>
      </c>
    </row>
    <row r="9" spans="1:3" x14ac:dyDescent="0.35">
      <c r="A9" s="5">
        <v>0.125</v>
      </c>
      <c r="B9" s="5">
        <f>POWER(A9, 5/2)</f>
        <v>5.5242717280199038E-3</v>
      </c>
      <c r="C9" s="5">
        <v>3.2070000000000002E-3</v>
      </c>
    </row>
    <row r="20" spans="1:6" x14ac:dyDescent="0.35">
      <c r="F20" s="4"/>
    </row>
    <row r="26" spans="1:6" x14ac:dyDescent="0.35">
      <c r="A26" s="2"/>
      <c r="B26" s="1"/>
      <c r="C26" s="1"/>
    </row>
  </sheetData>
  <pageMargins left="0.7" right="0.7" top="0.75" bottom="0.75" header="0.3" footer="0.3"/>
  <pageSetup paperSize="9"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FMR1 - cal</vt:lpstr>
      <vt:lpstr>FMR2 - cal </vt:lpstr>
      <vt:lpstr>FMFC - cal</vt:lpstr>
      <vt:lpstr>FOBC - cal</vt:lpstr>
      <vt:lpstr>FOR1 - cal</vt:lpstr>
      <vt:lpstr>FOR2 - cal</vt:lpstr>
      <vt:lpstr>FOFC - cal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timho</dc:creator>
  <cp:lastModifiedBy>Tim Howson</cp:lastModifiedBy>
  <dcterms:created xsi:type="dcterms:W3CDTF">2018-07-01T14:36:55Z</dcterms:created>
  <dcterms:modified xsi:type="dcterms:W3CDTF">2022-02-01T19:25:41Z</dcterms:modified>
</cp:coreProperties>
</file>