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xternal Drive Dropbox\Dropbox\Kate Lefroy\NMR Rheology Paper\ACS Journal Submission 2021\"/>
    </mc:Choice>
  </mc:AlternateContent>
  <bookViews>
    <workbookView xWindow="375" yWindow="465" windowWidth="18525" windowHeight="16155"/>
  </bookViews>
  <sheets>
    <sheet name="Figure 1" sheetId="2" r:id="rId1"/>
    <sheet name="Figure 3a" sheetId="3" r:id="rId2"/>
    <sheet name="Figure 3b" sheetId="4" r:id="rId3"/>
    <sheet name="Figure 4" sheetId="5" r:id="rId4"/>
    <sheet name="Figure 5a and b" sheetId="6" r:id="rId5"/>
    <sheet name="Figure 6" sheetId="7" r:id="rId6"/>
    <sheet name="Figure 7" sheetId="8" r:id="rId7"/>
    <sheet name="Figure 8" sheetId="9" r:id="rId8"/>
    <sheet name="Figure 9" sheetId="10" r:id="rId9"/>
    <sheet name="Figure 10a" sheetId="13" r:id="rId10"/>
    <sheet name="Figure 10b" sheetId="14" r:id="rId11"/>
    <sheet name="Figure 11" sheetId="15" r:id="rId12"/>
    <sheet name="Figure 12a" sheetId="16" r:id="rId13"/>
    <sheet name="Figure 12b" sheetId="17" r:id="rId14"/>
    <sheet name="Figure 13" sheetId="18" r:id="rId15"/>
  </sheets>
  <externalReferences>
    <externalReference r:id="rId16"/>
    <externalReference r:id="rId17"/>
    <externalReference r:id="rId18"/>
    <externalReference r:id="rId19"/>
  </externalReferences>
  <definedNames>
    <definedName name="solver_adj" localSheetId="1" hidden="1">'Figure 3a'!$I$2,'Figure 3a'!$J$2,'Figure 3a'!$K$2,'Figure 3a'!$L$2,'Figure 3a'!$M$2,'Figure 3a'!$N$2</definedName>
    <definedName name="solver_adj" localSheetId="2" hidden="1">'Figure 3b'!$C$20,'Figure 3b'!$D$21,'Figure 3b'!$D$22</definedName>
    <definedName name="solver_adj" localSheetId="7" hidden="1">'Figure 8'!$J$2,'Figure 8'!$K$2,'Figure 8'!$L$2</definedName>
    <definedName name="solver_cvg" localSheetId="1" hidden="1">0.0001</definedName>
    <definedName name="solver_cvg" localSheetId="2" hidden="1">0.0001</definedName>
    <definedName name="solver_cvg" localSheetId="7" hidden="1">0.0001</definedName>
    <definedName name="solver_drv" localSheetId="1" hidden="1">1</definedName>
    <definedName name="solver_drv" localSheetId="2" hidden="1">1</definedName>
    <definedName name="solver_drv" localSheetId="7" hidden="1">1</definedName>
    <definedName name="solver_eng" localSheetId="1" hidden="1">1</definedName>
    <definedName name="solver_eng" localSheetId="2" hidden="1">1</definedName>
    <definedName name="solver_eng" localSheetId="7" hidden="1">1</definedName>
    <definedName name="solver_est" localSheetId="2" hidden="1">1</definedName>
    <definedName name="solver_itr" localSheetId="1" hidden="1">2147483647</definedName>
    <definedName name="solver_itr" localSheetId="2" hidden="1">100</definedName>
    <definedName name="solver_itr" localSheetId="7" hidden="1">2147483647</definedName>
    <definedName name="solver_lhs1" localSheetId="2" hidden="1">'Figure 3b'!$D$21</definedName>
    <definedName name="solver_lhs1" localSheetId="7" hidden="1">'Figure 8'!$K$3</definedName>
    <definedName name="solver_lhs2" localSheetId="2" hidden="1">'Figure 3b'!$D$22</definedName>
    <definedName name="solver_lhs3" localSheetId="2" hidden="1">'Figure 3b'!$D$22</definedName>
    <definedName name="solver_lhs4" localSheetId="2" hidden="1">'Figure 3b'!$D$22</definedName>
    <definedName name="solver_lhs5" localSheetId="2" hidden="1">'Figure 3b'!$D$22</definedName>
    <definedName name="solver_lin" localSheetId="1" hidden="1">2</definedName>
    <definedName name="solver_lin" localSheetId="2" hidden="1">2</definedName>
    <definedName name="solver_lin" localSheetId="7" hidden="1">2</definedName>
    <definedName name="solver_mip" localSheetId="1" hidden="1">2147483647</definedName>
    <definedName name="solver_mip" localSheetId="2" hidden="1">2147483647</definedName>
    <definedName name="solver_mip" localSheetId="7" hidden="1">2147483647</definedName>
    <definedName name="solver_mni" localSheetId="1" hidden="1">30</definedName>
    <definedName name="solver_mni" localSheetId="2" hidden="1">30</definedName>
    <definedName name="solver_mni" localSheetId="7" hidden="1">30</definedName>
    <definedName name="solver_mrt" localSheetId="1" hidden="1">0.075</definedName>
    <definedName name="solver_mrt" localSheetId="2" hidden="1">0.075</definedName>
    <definedName name="solver_mrt" localSheetId="7" hidden="1">0.075</definedName>
    <definedName name="solver_msl" localSheetId="1" hidden="1">2</definedName>
    <definedName name="solver_msl" localSheetId="2" hidden="1">2</definedName>
    <definedName name="solver_msl" localSheetId="7" hidden="1">2</definedName>
    <definedName name="solver_neg" localSheetId="1" hidden="1">2</definedName>
    <definedName name="solver_neg" localSheetId="2" hidden="1">2</definedName>
    <definedName name="solver_neg" localSheetId="7" hidden="1">2</definedName>
    <definedName name="solver_nod" localSheetId="1" hidden="1">2147483647</definedName>
    <definedName name="solver_nod" localSheetId="2" hidden="1">2147483647</definedName>
    <definedName name="solver_nod" localSheetId="7" hidden="1">2147483647</definedName>
    <definedName name="solver_num" localSheetId="1" hidden="1">0</definedName>
    <definedName name="solver_num" localSheetId="2" hidden="1">3</definedName>
    <definedName name="solver_num" localSheetId="7" hidden="1">1</definedName>
    <definedName name="solver_nwt" localSheetId="2" hidden="1">1</definedName>
    <definedName name="solver_opt" localSheetId="1" hidden="1">'Figure 3a'!$E$14</definedName>
    <definedName name="solver_opt" localSheetId="2" hidden="1">'Figure 3b'!$N$17</definedName>
    <definedName name="solver_opt" localSheetId="7" hidden="1">'Figure 8'!$F$14</definedName>
    <definedName name="solver_pre" localSheetId="1" hidden="1">0.000001</definedName>
    <definedName name="solver_pre" localSheetId="2" hidden="1">0.000001</definedName>
    <definedName name="solver_pre" localSheetId="7" hidden="1">0.000001</definedName>
    <definedName name="solver_rbv" localSheetId="1" hidden="1">1</definedName>
    <definedName name="solver_rbv" localSheetId="2" hidden="1">1</definedName>
    <definedName name="solver_rbv" localSheetId="7" hidden="1">1</definedName>
    <definedName name="solver_rel1" localSheetId="2" hidden="1">3</definedName>
    <definedName name="solver_rel1" localSheetId="7" hidden="1">1</definedName>
    <definedName name="solver_rel2" localSheetId="2" hidden="1">1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hs1" localSheetId="2" hidden="1">0</definedName>
    <definedName name="solver_rhs1" localSheetId="7" hidden="1">8</definedName>
    <definedName name="solver_rhs2" localSheetId="2" hidden="1">7</definedName>
    <definedName name="solver_rhs3" localSheetId="2" hidden="1">6</definedName>
    <definedName name="solver_rhs4" localSheetId="2" hidden="1">6</definedName>
    <definedName name="solver_rhs5" localSheetId="2" hidden="1">3</definedName>
    <definedName name="solver_rlx" localSheetId="1" hidden="1">2</definedName>
    <definedName name="solver_rlx" localSheetId="2" hidden="1">1</definedName>
    <definedName name="solver_rlx" localSheetId="7" hidden="1">2</definedName>
    <definedName name="solver_rsd" localSheetId="1" hidden="1">0</definedName>
    <definedName name="solver_rsd" localSheetId="2" hidden="1">0</definedName>
    <definedName name="solver_rsd" localSheetId="7" hidden="1">0</definedName>
    <definedName name="solver_scl" localSheetId="1" hidden="1">1</definedName>
    <definedName name="solver_scl" localSheetId="2" hidden="1">2</definedName>
    <definedName name="solver_scl" localSheetId="7" hidden="1">1</definedName>
    <definedName name="solver_sho" localSheetId="1" hidden="1">2</definedName>
    <definedName name="solver_sho" localSheetId="2" hidden="1">2</definedName>
    <definedName name="solver_sho" localSheetId="7" hidden="1">2</definedName>
    <definedName name="solver_ssz" localSheetId="1" hidden="1">100</definedName>
    <definedName name="solver_ssz" localSheetId="2" hidden="1">100</definedName>
    <definedName name="solver_ssz" localSheetId="7" hidden="1">100</definedName>
    <definedName name="solver_tim" localSheetId="1" hidden="1">2147483647</definedName>
    <definedName name="solver_tim" localSheetId="2" hidden="1">100</definedName>
    <definedName name="solver_tim" localSheetId="7" hidden="1">2147483647</definedName>
    <definedName name="solver_tol" localSheetId="1" hidden="1">0.01</definedName>
    <definedName name="solver_tol" localSheetId="2" hidden="1">0.05</definedName>
    <definedName name="solver_tol" localSheetId="7" hidden="1">0.01</definedName>
    <definedName name="solver_typ" localSheetId="1" hidden="1">2</definedName>
    <definedName name="solver_typ" localSheetId="2" hidden="1">2</definedName>
    <definedName name="solver_typ" localSheetId="7" hidden="1">2</definedName>
    <definedName name="solver_val" localSheetId="1" hidden="1">0</definedName>
    <definedName name="solver_val" localSheetId="2" hidden="1">0</definedName>
    <definedName name="solver_val" localSheetId="7" hidden="1">0</definedName>
    <definedName name="solver_ver" localSheetId="1" hidden="1">2</definedName>
    <definedName name="solver_ver" localSheetId="2" hidden="1">2</definedName>
    <definedName name="solver_ver" localSheetId="7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9" l="1"/>
  <c r="E3" i="9"/>
  <c r="E4" i="9"/>
  <c r="E5" i="9"/>
  <c r="E6" i="9"/>
  <c r="E7" i="9"/>
  <c r="E8" i="9"/>
  <c r="E9" i="9"/>
  <c r="F9" i="9"/>
  <c r="E10" i="9"/>
  <c r="E11" i="9"/>
  <c r="E12" i="9"/>
  <c r="F2" i="4" l="1"/>
  <c r="C3" i="4"/>
  <c r="D3" i="4"/>
  <c r="E3" i="4"/>
  <c r="F3" i="4"/>
  <c r="C4" i="4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27" i="4"/>
  <c r="C40" i="17" l="1"/>
  <c r="E10" i="17" s="1"/>
  <c r="F10" i="17" s="1"/>
  <c r="C14" i="17"/>
  <c r="E11" i="17"/>
  <c r="F11" i="17" s="1"/>
  <c r="B11" i="17"/>
  <c r="B10" i="17"/>
  <c r="E9" i="17"/>
  <c r="F9" i="17" s="1"/>
  <c r="B9" i="17"/>
  <c r="F8" i="17"/>
  <c r="E8" i="17"/>
  <c r="B8" i="17"/>
  <c r="E7" i="17"/>
  <c r="F7" i="17" s="1"/>
  <c r="B7" i="17"/>
  <c r="E6" i="17"/>
  <c r="F6" i="17" s="1"/>
  <c r="B6" i="17"/>
  <c r="E5" i="17"/>
  <c r="F5" i="17" s="1"/>
  <c r="B5" i="17"/>
  <c r="E4" i="17"/>
  <c r="F4" i="17" s="1"/>
  <c r="B4" i="17"/>
  <c r="E3" i="17"/>
  <c r="F3" i="17" s="1"/>
  <c r="B3" i="17"/>
  <c r="E2" i="17"/>
  <c r="F2" i="17" s="1"/>
  <c r="B2" i="17"/>
  <c r="E99" i="16"/>
  <c r="H99" i="16" s="1"/>
  <c r="B99" i="16"/>
  <c r="C99" i="16" s="1"/>
  <c r="E98" i="16"/>
  <c r="H98" i="16" s="1"/>
  <c r="C98" i="16"/>
  <c r="B98" i="16"/>
  <c r="E97" i="16"/>
  <c r="H97" i="16" s="1"/>
  <c r="C97" i="16"/>
  <c r="B97" i="16"/>
  <c r="E96" i="16"/>
  <c r="H96" i="16" s="1"/>
  <c r="B96" i="16"/>
  <c r="C96" i="16" s="1"/>
  <c r="E95" i="16"/>
  <c r="H95" i="16" s="1"/>
  <c r="B95" i="16"/>
  <c r="C95" i="16" s="1"/>
  <c r="E94" i="16"/>
  <c r="H94" i="16" s="1"/>
  <c r="C94" i="16"/>
  <c r="B94" i="16"/>
  <c r="E93" i="16"/>
  <c r="H93" i="16" s="1"/>
  <c r="C93" i="16"/>
  <c r="B93" i="16"/>
  <c r="E89" i="16"/>
  <c r="H89" i="16" s="1"/>
  <c r="C89" i="16"/>
  <c r="B89" i="16"/>
  <c r="E88" i="16"/>
  <c r="H88" i="16" s="1"/>
  <c r="B88" i="16"/>
  <c r="C88" i="16" s="1"/>
  <c r="E87" i="16"/>
  <c r="H87" i="16" s="1"/>
  <c r="C87" i="16"/>
  <c r="B87" i="16"/>
  <c r="E86" i="16"/>
  <c r="H86" i="16" s="1"/>
  <c r="C86" i="16"/>
  <c r="B86" i="16"/>
  <c r="E85" i="16"/>
  <c r="H85" i="16" s="1"/>
  <c r="B85" i="16"/>
  <c r="C85" i="16" s="1"/>
  <c r="E84" i="16"/>
  <c r="H84" i="16" s="1"/>
  <c r="B84" i="16"/>
  <c r="C84" i="16" s="1"/>
  <c r="E83" i="16"/>
  <c r="H83" i="16" s="1"/>
  <c r="B83" i="16"/>
  <c r="C83" i="16" s="1"/>
  <c r="E79" i="16"/>
  <c r="H79" i="16" s="1"/>
  <c r="C79" i="16"/>
  <c r="B79" i="16"/>
  <c r="E78" i="16"/>
  <c r="H78" i="16" s="1"/>
  <c r="B78" i="16"/>
  <c r="C78" i="16" s="1"/>
  <c r="E77" i="16"/>
  <c r="H77" i="16" s="1"/>
  <c r="B77" i="16"/>
  <c r="C77" i="16" s="1"/>
  <c r="E76" i="16"/>
  <c r="H76" i="16" s="1"/>
  <c r="B76" i="16"/>
  <c r="C76" i="16" s="1"/>
  <c r="E75" i="16"/>
  <c r="H75" i="16" s="1"/>
  <c r="C75" i="16"/>
  <c r="B75" i="16"/>
  <c r="E74" i="16"/>
  <c r="H74" i="16" s="1"/>
  <c r="B74" i="16"/>
  <c r="C74" i="16" s="1"/>
  <c r="E73" i="16"/>
  <c r="H73" i="16" s="1"/>
  <c r="B73" i="16"/>
  <c r="C73" i="16" s="1"/>
  <c r="E69" i="16"/>
  <c r="H69" i="16" s="1"/>
  <c r="C69" i="16"/>
  <c r="B69" i="16"/>
  <c r="E68" i="16"/>
  <c r="H68" i="16" s="1"/>
  <c r="C68" i="16"/>
  <c r="B68" i="16"/>
  <c r="E67" i="16"/>
  <c r="H67" i="16" s="1"/>
  <c r="B67" i="16"/>
  <c r="C67" i="16" s="1"/>
  <c r="E66" i="16"/>
  <c r="H66" i="16" s="1"/>
  <c r="B66" i="16"/>
  <c r="C66" i="16" s="1"/>
  <c r="E65" i="16"/>
  <c r="H65" i="16" s="1"/>
  <c r="B65" i="16"/>
  <c r="C65" i="16" s="1"/>
  <c r="E64" i="16"/>
  <c r="H64" i="16" s="1"/>
  <c r="C64" i="16"/>
  <c r="B64" i="16"/>
  <c r="E63" i="16"/>
  <c r="H63" i="16" s="1"/>
  <c r="B63" i="16"/>
  <c r="C63" i="16" s="1"/>
  <c r="E59" i="16"/>
  <c r="H59" i="16" s="1"/>
  <c r="B59" i="16"/>
  <c r="C59" i="16" s="1"/>
  <c r="E58" i="16"/>
  <c r="H58" i="16" s="1"/>
  <c r="B58" i="16"/>
  <c r="C58" i="16" s="1"/>
  <c r="E57" i="16"/>
  <c r="H57" i="16" s="1"/>
  <c r="C57" i="16"/>
  <c r="B57" i="16"/>
  <c r="E56" i="16"/>
  <c r="H56" i="16" s="1"/>
  <c r="B56" i="16"/>
  <c r="C56" i="16" s="1"/>
  <c r="E55" i="16"/>
  <c r="H55" i="16" s="1"/>
  <c r="B55" i="16"/>
  <c r="C55" i="16" s="1"/>
  <c r="E54" i="16"/>
  <c r="H54" i="16" s="1"/>
  <c r="B54" i="16"/>
  <c r="C54" i="16" s="1"/>
  <c r="E53" i="16"/>
  <c r="H53" i="16" s="1"/>
  <c r="C53" i="16"/>
  <c r="B53" i="16"/>
  <c r="E49" i="16"/>
  <c r="H49" i="16" s="1"/>
  <c r="C49" i="16"/>
  <c r="H48" i="16"/>
  <c r="E48" i="16"/>
  <c r="B48" i="16"/>
  <c r="C48" i="16" s="1"/>
  <c r="H47" i="16"/>
  <c r="E47" i="16"/>
  <c r="B47" i="16"/>
  <c r="C47" i="16" s="1"/>
  <c r="E46" i="16"/>
  <c r="H46" i="16" s="1"/>
  <c r="B46" i="16"/>
  <c r="C46" i="16" s="1"/>
  <c r="E45" i="16"/>
  <c r="H45" i="16" s="1"/>
  <c r="B45" i="16"/>
  <c r="C45" i="16" s="1"/>
  <c r="H44" i="16"/>
  <c r="E44" i="16"/>
  <c r="B44" i="16"/>
  <c r="C44" i="16" s="1"/>
  <c r="H43" i="16"/>
  <c r="E43" i="16"/>
  <c r="B43" i="16"/>
  <c r="C43" i="16" s="1"/>
  <c r="E39" i="16"/>
  <c r="H39" i="16" s="1"/>
  <c r="B39" i="16"/>
  <c r="C39" i="16" s="1"/>
  <c r="E38" i="16"/>
  <c r="H38" i="16" s="1"/>
  <c r="B38" i="16"/>
  <c r="C38" i="16" s="1"/>
  <c r="H37" i="16"/>
  <c r="E37" i="16"/>
  <c r="B37" i="16"/>
  <c r="C37" i="16" s="1"/>
  <c r="E36" i="16"/>
  <c r="H36" i="16" s="1"/>
  <c r="B36" i="16"/>
  <c r="C36" i="16" s="1"/>
  <c r="E35" i="16"/>
  <c r="H35" i="16" s="1"/>
  <c r="B35" i="16"/>
  <c r="C35" i="16" s="1"/>
  <c r="E34" i="16"/>
  <c r="H34" i="16" s="1"/>
  <c r="B34" i="16"/>
  <c r="C34" i="16" s="1"/>
  <c r="H33" i="16"/>
  <c r="E33" i="16"/>
  <c r="B33" i="16"/>
  <c r="C33" i="16" s="1"/>
  <c r="E29" i="16"/>
  <c r="H29" i="16" s="1"/>
  <c r="B29" i="16"/>
  <c r="C29" i="16" s="1"/>
  <c r="E28" i="16"/>
  <c r="H28" i="16" s="1"/>
  <c r="B28" i="16"/>
  <c r="C28" i="16" s="1"/>
  <c r="E27" i="16"/>
  <c r="H27" i="16" s="1"/>
  <c r="B27" i="16"/>
  <c r="C27" i="16" s="1"/>
  <c r="H26" i="16"/>
  <c r="E26" i="16"/>
  <c r="B26" i="16"/>
  <c r="C26" i="16" s="1"/>
  <c r="E25" i="16"/>
  <c r="H25" i="16" s="1"/>
  <c r="B25" i="16"/>
  <c r="C25" i="16" s="1"/>
  <c r="E24" i="16"/>
  <c r="H24" i="16" s="1"/>
  <c r="B24" i="16"/>
  <c r="C24" i="16" s="1"/>
  <c r="E23" i="16"/>
  <c r="H23" i="16" s="1"/>
  <c r="B23" i="16"/>
  <c r="C23" i="16" s="1"/>
  <c r="H19" i="16"/>
  <c r="E19" i="16"/>
  <c r="C19" i="16"/>
  <c r="H18" i="16"/>
  <c r="E18" i="16"/>
  <c r="B18" i="16"/>
  <c r="C18" i="16" s="1"/>
  <c r="E17" i="16"/>
  <c r="H17" i="16" s="1"/>
  <c r="B17" i="16"/>
  <c r="C17" i="16" s="1"/>
  <c r="E16" i="16"/>
  <c r="H16" i="16" s="1"/>
  <c r="B16" i="16"/>
  <c r="C16" i="16" s="1"/>
  <c r="H15" i="16"/>
  <c r="E15" i="16"/>
  <c r="B15" i="16"/>
  <c r="C15" i="16" s="1"/>
  <c r="H14" i="16"/>
  <c r="E14" i="16"/>
  <c r="B14" i="16"/>
  <c r="C14" i="16" s="1"/>
  <c r="E13" i="16"/>
  <c r="H13" i="16" s="1"/>
  <c r="B13" i="16"/>
  <c r="C13" i="16" s="1"/>
  <c r="E9" i="16"/>
  <c r="H9" i="16" s="1"/>
  <c r="B9" i="16"/>
  <c r="C9" i="16" s="1"/>
  <c r="E8" i="16"/>
  <c r="F8" i="16" s="1"/>
  <c r="B8" i="16"/>
  <c r="C8" i="16" s="1"/>
  <c r="E7" i="16"/>
  <c r="H7" i="16" s="1"/>
  <c r="B7" i="16"/>
  <c r="C7" i="16" s="1"/>
  <c r="F6" i="16"/>
  <c r="E6" i="16"/>
  <c r="H6" i="16" s="1"/>
  <c r="B6" i="16"/>
  <c r="C6" i="16" s="1"/>
  <c r="I5" i="16"/>
  <c r="E5" i="16"/>
  <c r="F5" i="16" s="1"/>
  <c r="B5" i="16"/>
  <c r="C5" i="16" s="1"/>
  <c r="E4" i="16"/>
  <c r="H4" i="16" s="1"/>
  <c r="C4" i="16"/>
  <c r="B4" i="16"/>
  <c r="E3" i="16"/>
  <c r="H3" i="16" s="1"/>
  <c r="B3" i="16"/>
  <c r="C3" i="16" s="1"/>
  <c r="E99" i="15"/>
  <c r="H99" i="15" s="1"/>
  <c r="B99" i="15"/>
  <c r="C99" i="15" s="1"/>
  <c r="E98" i="15"/>
  <c r="H98" i="15" s="1"/>
  <c r="B98" i="15"/>
  <c r="C98" i="15" s="1"/>
  <c r="E97" i="15"/>
  <c r="H97" i="15" s="1"/>
  <c r="C97" i="15"/>
  <c r="B97" i="15"/>
  <c r="E96" i="15"/>
  <c r="H96" i="15" s="1"/>
  <c r="B96" i="15"/>
  <c r="C96" i="15" s="1"/>
  <c r="E95" i="15"/>
  <c r="H95" i="15" s="1"/>
  <c r="B95" i="15"/>
  <c r="C95" i="15" s="1"/>
  <c r="E94" i="15"/>
  <c r="H94" i="15" s="1"/>
  <c r="C94" i="15"/>
  <c r="B94" i="15"/>
  <c r="E93" i="15"/>
  <c r="H93" i="15" s="1"/>
  <c r="C93" i="15"/>
  <c r="B93" i="15"/>
  <c r="E89" i="15"/>
  <c r="H89" i="15" s="1"/>
  <c r="C89" i="15"/>
  <c r="B89" i="15"/>
  <c r="E88" i="15"/>
  <c r="H88" i="15" s="1"/>
  <c r="C88" i="15"/>
  <c r="B88" i="15"/>
  <c r="E87" i="15"/>
  <c r="H87" i="15" s="1"/>
  <c r="C87" i="15"/>
  <c r="B87" i="15"/>
  <c r="E86" i="15"/>
  <c r="H86" i="15" s="1"/>
  <c r="C86" i="15"/>
  <c r="B86" i="15"/>
  <c r="E85" i="15"/>
  <c r="H85" i="15" s="1"/>
  <c r="C85" i="15"/>
  <c r="B85" i="15"/>
  <c r="E84" i="15"/>
  <c r="H84" i="15" s="1"/>
  <c r="C84" i="15"/>
  <c r="B84" i="15"/>
  <c r="E83" i="15"/>
  <c r="H83" i="15" s="1"/>
  <c r="C83" i="15"/>
  <c r="B83" i="15"/>
  <c r="E79" i="15"/>
  <c r="H79" i="15" s="1"/>
  <c r="C79" i="15"/>
  <c r="B79" i="15"/>
  <c r="E78" i="15"/>
  <c r="H78" i="15" s="1"/>
  <c r="C78" i="15"/>
  <c r="B78" i="15"/>
  <c r="E77" i="15"/>
  <c r="H77" i="15" s="1"/>
  <c r="C77" i="15"/>
  <c r="B77" i="15"/>
  <c r="E76" i="15"/>
  <c r="H76" i="15" s="1"/>
  <c r="C76" i="15"/>
  <c r="B76" i="15"/>
  <c r="E75" i="15"/>
  <c r="H75" i="15" s="1"/>
  <c r="C75" i="15"/>
  <c r="B75" i="15"/>
  <c r="E74" i="15"/>
  <c r="H74" i="15" s="1"/>
  <c r="C74" i="15"/>
  <c r="B74" i="15"/>
  <c r="E73" i="15"/>
  <c r="H73" i="15" s="1"/>
  <c r="C73" i="15"/>
  <c r="B73" i="15"/>
  <c r="E69" i="15"/>
  <c r="H69" i="15" s="1"/>
  <c r="C69" i="15"/>
  <c r="B69" i="15"/>
  <c r="E68" i="15"/>
  <c r="H68" i="15" s="1"/>
  <c r="C68" i="15"/>
  <c r="B68" i="15"/>
  <c r="E67" i="15"/>
  <c r="H67" i="15" s="1"/>
  <c r="C67" i="15"/>
  <c r="B67" i="15"/>
  <c r="E66" i="15"/>
  <c r="H66" i="15" s="1"/>
  <c r="C66" i="15"/>
  <c r="B66" i="15"/>
  <c r="E65" i="15"/>
  <c r="H65" i="15" s="1"/>
  <c r="C65" i="15"/>
  <c r="B65" i="15"/>
  <c r="E64" i="15"/>
  <c r="H64" i="15" s="1"/>
  <c r="C64" i="15"/>
  <c r="B64" i="15"/>
  <c r="E63" i="15"/>
  <c r="H63" i="15" s="1"/>
  <c r="C63" i="15"/>
  <c r="B63" i="15"/>
  <c r="E59" i="15"/>
  <c r="H59" i="15" s="1"/>
  <c r="C59" i="15"/>
  <c r="B59" i="15"/>
  <c r="E58" i="15"/>
  <c r="H58" i="15" s="1"/>
  <c r="C58" i="15"/>
  <c r="B58" i="15"/>
  <c r="E57" i="15"/>
  <c r="H57" i="15" s="1"/>
  <c r="C57" i="15"/>
  <c r="B57" i="15"/>
  <c r="E56" i="15"/>
  <c r="H56" i="15" s="1"/>
  <c r="C56" i="15"/>
  <c r="B56" i="15"/>
  <c r="E55" i="15"/>
  <c r="H55" i="15" s="1"/>
  <c r="C55" i="15"/>
  <c r="B55" i="15"/>
  <c r="E54" i="15"/>
  <c r="H54" i="15" s="1"/>
  <c r="C54" i="15"/>
  <c r="B54" i="15"/>
  <c r="E53" i="15"/>
  <c r="H53" i="15" s="1"/>
  <c r="C53" i="15"/>
  <c r="B53" i="15"/>
  <c r="E49" i="15"/>
  <c r="H49" i="15" s="1"/>
  <c r="C49" i="15"/>
  <c r="E48" i="15"/>
  <c r="H48" i="15" s="1"/>
  <c r="B48" i="15"/>
  <c r="C48" i="15" s="1"/>
  <c r="E47" i="15"/>
  <c r="H47" i="15" s="1"/>
  <c r="B47" i="15"/>
  <c r="C47" i="15" s="1"/>
  <c r="E46" i="15"/>
  <c r="H46" i="15" s="1"/>
  <c r="B46" i="15"/>
  <c r="C46" i="15" s="1"/>
  <c r="E45" i="15"/>
  <c r="H45" i="15" s="1"/>
  <c r="B45" i="15"/>
  <c r="C45" i="15" s="1"/>
  <c r="E44" i="15"/>
  <c r="H44" i="15" s="1"/>
  <c r="B44" i="15"/>
  <c r="C44" i="15" s="1"/>
  <c r="E43" i="15"/>
  <c r="H43" i="15" s="1"/>
  <c r="B43" i="15"/>
  <c r="C43" i="15" s="1"/>
  <c r="E39" i="15"/>
  <c r="H39" i="15" s="1"/>
  <c r="B39" i="15"/>
  <c r="C39" i="15" s="1"/>
  <c r="E38" i="15"/>
  <c r="H38" i="15" s="1"/>
  <c r="B38" i="15"/>
  <c r="C38" i="15" s="1"/>
  <c r="E37" i="15"/>
  <c r="H37" i="15" s="1"/>
  <c r="B37" i="15"/>
  <c r="C37" i="15" s="1"/>
  <c r="H36" i="15"/>
  <c r="E36" i="15"/>
  <c r="B36" i="15"/>
  <c r="C36" i="15" s="1"/>
  <c r="H35" i="15"/>
  <c r="E35" i="15"/>
  <c r="B35" i="15"/>
  <c r="C35" i="15" s="1"/>
  <c r="E34" i="15"/>
  <c r="H34" i="15" s="1"/>
  <c r="B34" i="15"/>
  <c r="C34" i="15" s="1"/>
  <c r="H33" i="15"/>
  <c r="E33" i="15"/>
  <c r="B33" i="15"/>
  <c r="C33" i="15" s="1"/>
  <c r="H29" i="15"/>
  <c r="E29" i="15"/>
  <c r="B29" i="15"/>
  <c r="C29" i="15" s="1"/>
  <c r="H28" i="15"/>
  <c r="E28" i="15"/>
  <c r="B28" i="15"/>
  <c r="C28" i="15" s="1"/>
  <c r="E27" i="15"/>
  <c r="H27" i="15" s="1"/>
  <c r="B27" i="15"/>
  <c r="C27" i="15" s="1"/>
  <c r="E26" i="15"/>
  <c r="H26" i="15" s="1"/>
  <c r="B26" i="15"/>
  <c r="C26" i="15" s="1"/>
  <c r="H25" i="15"/>
  <c r="E25" i="15"/>
  <c r="B25" i="15"/>
  <c r="C25" i="15" s="1"/>
  <c r="E24" i="15"/>
  <c r="H24" i="15" s="1"/>
  <c r="B24" i="15"/>
  <c r="C24" i="15" s="1"/>
  <c r="E23" i="15"/>
  <c r="H23" i="15" s="1"/>
  <c r="B23" i="15"/>
  <c r="C23" i="15" s="1"/>
  <c r="E19" i="15"/>
  <c r="H19" i="15" s="1"/>
  <c r="C19" i="15"/>
  <c r="H18" i="15"/>
  <c r="E18" i="15"/>
  <c r="B18" i="15"/>
  <c r="C18" i="15" s="1"/>
  <c r="E17" i="15"/>
  <c r="H17" i="15" s="1"/>
  <c r="B17" i="15"/>
  <c r="C17" i="15" s="1"/>
  <c r="E16" i="15"/>
  <c r="H16" i="15" s="1"/>
  <c r="B16" i="15"/>
  <c r="C16" i="15" s="1"/>
  <c r="E15" i="15"/>
  <c r="H15" i="15" s="1"/>
  <c r="B15" i="15"/>
  <c r="C15" i="15" s="1"/>
  <c r="H14" i="15"/>
  <c r="E14" i="15"/>
  <c r="B14" i="15"/>
  <c r="C14" i="15" s="1"/>
  <c r="E13" i="15"/>
  <c r="H13" i="15" s="1"/>
  <c r="B13" i="15"/>
  <c r="C13" i="15" s="1"/>
  <c r="E9" i="15"/>
  <c r="H9" i="15" s="1"/>
  <c r="B9" i="15"/>
  <c r="C9" i="15" s="1"/>
  <c r="E8" i="15"/>
  <c r="F8" i="15" s="1"/>
  <c r="B8" i="15"/>
  <c r="C8" i="15" s="1"/>
  <c r="E7" i="15"/>
  <c r="H7" i="15" s="1"/>
  <c r="B7" i="15"/>
  <c r="C7" i="15" s="1"/>
  <c r="H6" i="15"/>
  <c r="F6" i="15"/>
  <c r="E6" i="15"/>
  <c r="B6" i="15"/>
  <c r="C6" i="15" s="1"/>
  <c r="I5" i="15"/>
  <c r="E5" i="15"/>
  <c r="F5" i="15" s="1"/>
  <c r="B5" i="15"/>
  <c r="C5" i="15" s="1"/>
  <c r="E4" i="15"/>
  <c r="H4" i="15" s="1"/>
  <c r="C4" i="15"/>
  <c r="B4" i="15"/>
  <c r="H3" i="15"/>
  <c r="F3" i="15"/>
  <c r="E3" i="15"/>
  <c r="B3" i="15"/>
  <c r="C3" i="15" s="1"/>
  <c r="F9" i="15" l="1"/>
  <c r="F3" i="16"/>
  <c r="F9" i="16"/>
  <c r="H8" i="16"/>
  <c r="H5" i="16"/>
  <c r="F4" i="16"/>
  <c r="F7" i="16"/>
  <c r="F4" i="15"/>
  <c r="H5" i="15"/>
  <c r="H8" i="15"/>
  <c r="F7" i="15"/>
  <c r="B16" i="14" l="1"/>
  <c r="D11" i="14" s="1"/>
  <c r="E11" i="14" s="1"/>
  <c r="D9" i="14"/>
  <c r="E9" i="14" s="1"/>
  <c r="D4" i="14"/>
  <c r="E4" i="14" s="1"/>
  <c r="H118" i="13"/>
  <c r="G118" i="13"/>
  <c r="D118" i="13"/>
  <c r="E118" i="13" s="1"/>
  <c r="H117" i="13"/>
  <c r="G117" i="13"/>
  <c r="D117" i="13"/>
  <c r="E117" i="13" s="1"/>
  <c r="H116" i="13"/>
  <c r="G116" i="13"/>
  <c r="D115" i="13"/>
  <c r="E115" i="13" s="1"/>
  <c r="H114" i="13"/>
  <c r="G114" i="13"/>
  <c r="H113" i="13"/>
  <c r="G113" i="13"/>
  <c r="D113" i="13"/>
  <c r="E113" i="13" s="1"/>
  <c r="H112" i="13"/>
  <c r="G112" i="13"/>
  <c r="H111" i="13"/>
  <c r="G111" i="13"/>
  <c r="D111" i="13"/>
  <c r="E111" i="13" s="1"/>
  <c r="H106" i="13"/>
  <c r="G106" i="13"/>
  <c r="D106" i="13"/>
  <c r="E106" i="13" s="1"/>
  <c r="H105" i="13"/>
  <c r="G105" i="13"/>
  <c r="D105" i="13"/>
  <c r="E105" i="13" s="1"/>
  <c r="H104" i="13"/>
  <c r="G104" i="13"/>
  <c r="D104" i="13"/>
  <c r="E104" i="13" s="1"/>
  <c r="D103" i="13"/>
  <c r="E103" i="13" s="1"/>
  <c r="H102" i="13"/>
  <c r="G102" i="13"/>
  <c r="D102" i="13"/>
  <c r="E102" i="13" s="1"/>
  <c r="H101" i="13"/>
  <c r="G101" i="13"/>
  <c r="D101" i="13"/>
  <c r="E101" i="13" s="1"/>
  <c r="H100" i="13"/>
  <c r="G100" i="13"/>
  <c r="D100" i="13"/>
  <c r="E100" i="13" s="1"/>
  <c r="H99" i="13"/>
  <c r="G99" i="13"/>
  <c r="D99" i="13"/>
  <c r="E99" i="13" s="1"/>
  <c r="H94" i="13"/>
  <c r="G94" i="13"/>
  <c r="D94" i="13"/>
  <c r="E94" i="13" s="1"/>
  <c r="H93" i="13"/>
  <c r="G93" i="13"/>
  <c r="D93" i="13"/>
  <c r="E93" i="13" s="1"/>
  <c r="H92" i="13"/>
  <c r="G92" i="13"/>
  <c r="D92" i="13"/>
  <c r="E92" i="13" s="1"/>
  <c r="D91" i="13"/>
  <c r="E91" i="13" s="1"/>
  <c r="H90" i="13"/>
  <c r="G90" i="13"/>
  <c r="D90" i="13"/>
  <c r="E90" i="13" s="1"/>
  <c r="H89" i="13"/>
  <c r="G89" i="13"/>
  <c r="D89" i="13"/>
  <c r="E89" i="13" s="1"/>
  <c r="H88" i="13"/>
  <c r="G88" i="13"/>
  <c r="D88" i="13"/>
  <c r="E88" i="13" s="1"/>
  <c r="H87" i="13"/>
  <c r="G87" i="13"/>
  <c r="D87" i="13"/>
  <c r="E87" i="13" s="1"/>
  <c r="H82" i="13"/>
  <c r="G82" i="13"/>
  <c r="D82" i="13"/>
  <c r="E82" i="13" s="1"/>
  <c r="H81" i="13"/>
  <c r="G81" i="13"/>
  <c r="D81" i="13"/>
  <c r="E81" i="13" s="1"/>
  <c r="H80" i="13"/>
  <c r="G80" i="13"/>
  <c r="D80" i="13"/>
  <c r="E80" i="13" s="1"/>
  <c r="D79" i="13"/>
  <c r="E79" i="13" s="1"/>
  <c r="H78" i="13"/>
  <c r="G78" i="13"/>
  <c r="D78" i="13"/>
  <c r="E78" i="13" s="1"/>
  <c r="H77" i="13"/>
  <c r="G77" i="13"/>
  <c r="D77" i="13"/>
  <c r="E77" i="13" s="1"/>
  <c r="H76" i="13"/>
  <c r="G76" i="13"/>
  <c r="D76" i="13"/>
  <c r="E76" i="13" s="1"/>
  <c r="H75" i="13"/>
  <c r="G75" i="13"/>
  <c r="D75" i="13"/>
  <c r="E75" i="13" s="1"/>
  <c r="H70" i="13"/>
  <c r="G70" i="13"/>
  <c r="D70" i="13"/>
  <c r="E70" i="13" s="1"/>
  <c r="H69" i="13"/>
  <c r="G69" i="13"/>
  <c r="D69" i="13"/>
  <c r="E69" i="13" s="1"/>
  <c r="H68" i="13"/>
  <c r="G68" i="13"/>
  <c r="D68" i="13"/>
  <c r="E68" i="13" s="1"/>
  <c r="D67" i="13"/>
  <c r="E67" i="13" s="1"/>
  <c r="H66" i="13"/>
  <c r="G66" i="13"/>
  <c r="D66" i="13"/>
  <c r="E66" i="13" s="1"/>
  <c r="H65" i="13"/>
  <c r="G65" i="13"/>
  <c r="D65" i="13"/>
  <c r="E65" i="13" s="1"/>
  <c r="H64" i="13"/>
  <c r="G64" i="13"/>
  <c r="D64" i="13"/>
  <c r="E64" i="13" s="1"/>
  <c r="H63" i="13"/>
  <c r="G63" i="13"/>
  <c r="D63" i="13"/>
  <c r="E63" i="13" s="1"/>
  <c r="H58" i="13"/>
  <c r="G58" i="13"/>
  <c r="D58" i="13"/>
  <c r="E58" i="13" s="1"/>
  <c r="H57" i="13"/>
  <c r="G57" i="13"/>
  <c r="D57" i="13"/>
  <c r="E57" i="13" s="1"/>
  <c r="H56" i="13"/>
  <c r="G56" i="13"/>
  <c r="D55" i="13"/>
  <c r="E55" i="13" s="1"/>
  <c r="H54" i="13"/>
  <c r="G54" i="13"/>
  <c r="H53" i="13"/>
  <c r="G53" i="13"/>
  <c r="D53" i="13"/>
  <c r="E53" i="13" s="1"/>
  <c r="H52" i="13"/>
  <c r="G52" i="13"/>
  <c r="H51" i="13"/>
  <c r="G51" i="13"/>
  <c r="D51" i="13"/>
  <c r="E51" i="13" s="1"/>
  <c r="H46" i="13"/>
  <c r="G46" i="13"/>
  <c r="D46" i="13"/>
  <c r="E46" i="13" s="1"/>
  <c r="H45" i="13"/>
  <c r="G45" i="13"/>
  <c r="D45" i="13"/>
  <c r="E45" i="13" s="1"/>
  <c r="H44" i="13"/>
  <c r="G44" i="13"/>
  <c r="D44" i="13"/>
  <c r="E44" i="13" s="1"/>
  <c r="D43" i="13"/>
  <c r="E43" i="13" s="1"/>
  <c r="H42" i="13"/>
  <c r="G42" i="13"/>
  <c r="D42" i="13"/>
  <c r="E42" i="13" s="1"/>
  <c r="H41" i="13"/>
  <c r="G41" i="13"/>
  <c r="D41" i="13"/>
  <c r="E41" i="13" s="1"/>
  <c r="H40" i="13"/>
  <c r="G40" i="13"/>
  <c r="D40" i="13"/>
  <c r="E40" i="13" s="1"/>
  <c r="H39" i="13"/>
  <c r="G39" i="13"/>
  <c r="D39" i="13"/>
  <c r="E39" i="13" s="1"/>
  <c r="H34" i="13"/>
  <c r="G34" i="13"/>
  <c r="D34" i="13"/>
  <c r="E34" i="13" s="1"/>
  <c r="H33" i="13"/>
  <c r="G33" i="13"/>
  <c r="D33" i="13"/>
  <c r="E33" i="13" s="1"/>
  <c r="H32" i="13"/>
  <c r="G32" i="13"/>
  <c r="D32" i="13"/>
  <c r="E32" i="13" s="1"/>
  <c r="D31" i="13"/>
  <c r="E31" i="13" s="1"/>
  <c r="H30" i="13"/>
  <c r="G30" i="13"/>
  <c r="D30" i="13"/>
  <c r="E30" i="13" s="1"/>
  <c r="H29" i="13"/>
  <c r="G29" i="13"/>
  <c r="D29" i="13"/>
  <c r="E29" i="13" s="1"/>
  <c r="H28" i="13"/>
  <c r="G28" i="13"/>
  <c r="D28" i="13"/>
  <c r="E28" i="13" s="1"/>
  <c r="H27" i="13"/>
  <c r="G27" i="13"/>
  <c r="D27" i="13"/>
  <c r="E27" i="13" s="1"/>
  <c r="H22" i="13"/>
  <c r="G22" i="13"/>
  <c r="D22" i="13"/>
  <c r="E22" i="13" s="1"/>
  <c r="H21" i="13"/>
  <c r="G21" i="13"/>
  <c r="D21" i="13"/>
  <c r="E21" i="13" s="1"/>
  <c r="H20" i="13"/>
  <c r="G20" i="13"/>
  <c r="D20" i="13"/>
  <c r="E20" i="13" s="1"/>
  <c r="D19" i="13"/>
  <c r="E19" i="13" s="1"/>
  <c r="H18" i="13"/>
  <c r="G18" i="13"/>
  <c r="D18" i="13"/>
  <c r="E18" i="13" s="1"/>
  <c r="H17" i="13"/>
  <c r="G17" i="13"/>
  <c r="D17" i="13"/>
  <c r="E17" i="13" s="1"/>
  <c r="H16" i="13"/>
  <c r="G16" i="13"/>
  <c r="D16" i="13"/>
  <c r="E16" i="13" s="1"/>
  <c r="H15" i="13"/>
  <c r="G15" i="13"/>
  <c r="D15" i="13"/>
  <c r="E15" i="13" s="1"/>
  <c r="B11" i="13"/>
  <c r="H10" i="13"/>
  <c r="G10" i="13"/>
  <c r="D10" i="13"/>
  <c r="E10" i="13" s="1"/>
  <c r="B10" i="13"/>
  <c r="H9" i="13"/>
  <c r="G9" i="13"/>
  <c r="D9" i="13"/>
  <c r="E9" i="13" s="1"/>
  <c r="B9" i="13"/>
  <c r="H8" i="13"/>
  <c r="G8" i="13"/>
  <c r="B8" i="13"/>
  <c r="D7" i="13"/>
  <c r="E7" i="13" s="1"/>
  <c r="B7" i="13"/>
  <c r="H6" i="13"/>
  <c r="G6" i="13"/>
  <c r="B6" i="13"/>
  <c r="H5" i="13"/>
  <c r="G5" i="13"/>
  <c r="D5" i="13"/>
  <c r="E5" i="13" s="1"/>
  <c r="B5" i="13"/>
  <c r="H4" i="13"/>
  <c r="G4" i="13"/>
  <c r="B4" i="13"/>
  <c r="H3" i="13"/>
  <c r="G3" i="13"/>
  <c r="D3" i="13"/>
  <c r="E3" i="13" s="1"/>
  <c r="B3" i="13"/>
  <c r="H118" i="10"/>
  <c r="G118" i="10"/>
  <c r="D118" i="10"/>
  <c r="E118" i="10" s="1"/>
  <c r="H117" i="10"/>
  <c r="G117" i="10"/>
  <c r="D117" i="10"/>
  <c r="E117" i="10" s="1"/>
  <c r="H116" i="10"/>
  <c r="G116" i="10"/>
  <c r="D115" i="10"/>
  <c r="E115" i="10" s="1"/>
  <c r="H114" i="10"/>
  <c r="G114" i="10"/>
  <c r="H113" i="10"/>
  <c r="G113" i="10"/>
  <c r="D113" i="10"/>
  <c r="E113" i="10" s="1"/>
  <c r="H112" i="10"/>
  <c r="G112" i="10"/>
  <c r="H111" i="10"/>
  <c r="G111" i="10"/>
  <c r="D111" i="10"/>
  <c r="E111" i="10" s="1"/>
  <c r="H106" i="10"/>
  <c r="G106" i="10"/>
  <c r="D106" i="10"/>
  <c r="E106" i="10" s="1"/>
  <c r="H105" i="10"/>
  <c r="G105" i="10"/>
  <c r="D105" i="10"/>
  <c r="E105" i="10" s="1"/>
  <c r="H104" i="10"/>
  <c r="G104" i="10"/>
  <c r="D104" i="10"/>
  <c r="E104" i="10" s="1"/>
  <c r="D103" i="10"/>
  <c r="E103" i="10" s="1"/>
  <c r="H102" i="10"/>
  <c r="G102" i="10"/>
  <c r="D102" i="10"/>
  <c r="E102" i="10" s="1"/>
  <c r="H101" i="10"/>
  <c r="G101" i="10"/>
  <c r="D101" i="10"/>
  <c r="E101" i="10" s="1"/>
  <c r="H100" i="10"/>
  <c r="G100" i="10"/>
  <c r="D100" i="10"/>
  <c r="E100" i="10" s="1"/>
  <c r="H99" i="10"/>
  <c r="G99" i="10"/>
  <c r="D99" i="10"/>
  <c r="E99" i="10" s="1"/>
  <c r="H94" i="10"/>
  <c r="G94" i="10"/>
  <c r="D94" i="10"/>
  <c r="E94" i="10" s="1"/>
  <c r="H93" i="10"/>
  <c r="G93" i="10"/>
  <c r="D93" i="10"/>
  <c r="E93" i="10" s="1"/>
  <c r="H92" i="10"/>
  <c r="G92" i="10"/>
  <c r="D92" i="10"/>
  <c r="E92" i="10" s="1"/>
  <c r="D91" i="10"/>
  <c r="E91" i="10" s="1"/>
  <c r="H90" i="10"/>
  <c r="G90" i="10"/>
  <c r="D90" i="10"/>
  <c r="E90" i="10" s="1"/>
  <c r="H89" i="10"/>
  <c r="G89" i="10"/>
  <c r="D89" i="10"/>
  <c r="E89" i="10" s="1"/>
  <c r="H88" i="10"/>
  <c r="G88" i="10"/>
  <c r="D88" i="10"/>
  <c r="E88" i="10" s="1"/>
  <c r="H87" i="10"/>
  <c r="G87" i="10"/>
  <c r="D87" i="10"/>
  <c r="E87" i="10" s="1"/>
  <c r="H82" i="10"/>
  <c r="G82" i="10"/>
  <c r="D82" i="10"/>
  <c r="E82" i="10" s="1"/>
  <c r="H81" i="10"/>
  <c r="G81" i="10"/>
  <c r="D81" i="10"/>
  <c r="E81" i="10" s="1"/>
  <c r="H80" i="10"/>
  <c r="G80" i="10"/>
  <c r="D80" i="10"/>
  <c r="E80" i="10" s="1"/>
  <c r="D79" i="10"/>
  <c r="E79" i="10" s="1"/>
  <c r="H78" i="10"/>
  <c r="G78" i="10"/>
  <c r="D78" i="10"/>
  <c r="E78" i="10" s="1"/>
  <c r="H77" i="10"/>
  <c r="G77" i="10"/>
  <c r="D77" i="10"/>
  <c r="E77" i="10" s="1"/>
  <c r="H76" i="10"/>
  <c r="G76" i="10"/>
  <c r="D76" i="10"/>
  <c r="E76" i="10" s="1"/>
  <c r="H75" i="10"/>
  <c r="G75" i="10"/>
  <c r="D75" i="10"/>
  <c r="E75" i="10" s="1"/>
  <c r="H70" i="10"/>
  <c r="G70" i="10"/>
  <c r="D70" i="10"/>
  <c r="E70" i="10" s="1"/>
  <c r="H69" i="10"/>
  <c r="G69" i="10"/>
  <c r="D69" i="10"/>
  <c r="E69" i="10" s="1"/>
  <c r="H68" i="10"/>
  <c r="G68" i="10"/>
  <c r="D68" i="10"/>
  <c r="E68" i="10" s="1"/>
  <c r="D67" i="10"/>
  <c r="E67" i="10" s="1"/>
  <c r="H66" i="10"/>
  <c r="G66" i="10"/>
  <c r="D66" i="10"/>
  <c r="E66" i="10" s="1"/>
  <c r="H65" i="10"/>
  <c r="G65" i="10"/>
  <c r="D65" i="10"/>
  <c r="E65" i="10" s="1"/>
  <c r="H64" i="10"/>
  <c r="G64" i="10"/>
  <c r="D64" i="10"/>
  <c r="E64" i="10" s="1"/>
  <c r="H63" i="10"/>
  <c r="G63" i="10"/>
  <c r="D63" i="10"/>
  <c r="E63" i="10" s="1"/>
  <c r="H58" i="10"/>
  <c r="G58" i="10"/>
  <c r="D58" i="10"/>
  <c r="E58" i="10" s="1"/>
  <c r="H57" i="10"/>
  <c r="G57" i="10"/>
  <c r="D57" i="10"/>
  <c r="E57" i="10" s="1"/>
  <c r="H56" i="10"/>
  <c r="G56" i="10"/>
  <c r="D55" i="10"/>
  <c r="E55" i="10" s="1"/>
  <c r="H54" i="10"/>
  <c r="G54" i="10"/>
  <c r="H53" i="10"/>
  <c r="G53" i="10"/>
  <c r="D53" i="10"/>
  <c r="E53" i="10" s="1"/>
  <c r="H52" i="10"/>
  <c r="G52" i="10"/>
  <c r="H51" i="10"/>
  <c r="G51" i="10"/>
  <c r="D51" i="10"/>
  <c r="E51" i="10" s="1"/>
  <c r="H46" i="10"/>
  <c r="G46" i="10"/>
  <c r="D46" i="10"/>
  <c r="E46" i="10" s="1"/>
  <c r="H45" i="10"/>
  <c r="G45" i="10"/>
  <c r="D45" i="10"/>
  <c r="E45" i="10" s="1"/>
  <c r="H44" i="10"/>
  <c r="G44" i="10"/>
  <c r="D44" i="10"/>
  <c r="E44" i="10" s="1"/>
  <c r="D43" i="10"/>
  <c r="E43" i="10" s="1"/>
  <c r="H42" i="10"/>
  <c r="G42" i="10"/>
  <c r="D42" i="10"/>
  <c r="E42" i="10" s="1"/>
  <c r="H41" i="10"/>
  <c r="G41" i="10"/>
  <c r="D41" i="10"/>
  <c r="E41" i="10" s="1"/>
  <c r="H40" i="10"/>
  <c r="G40" i="10"/>
  <c r="D40" i="10"/>
  <c r="E40" i="10" s="1"/>
  <c r="H39" i="10"/>
  <c r="G39" i="10"/>
  <c r="D39" i="10"/>
  <c r="E39" i="10" s="1"/>
  <c r="H34" i="10"/>
  <c r="G34" i="10"/>
  <c r="D34" i="10"/>
  <c r="E34" i="10" s="1"/>
  <c r="H33" i="10"/>
  <c r="G33" i="10"/>
  <c r="D33" i="10"/>
  <c r="E33" i="10" s="1"/>
  <c r="H32" i="10"/>
  <c r="G32" i="10"/>
  <c r="D32" i="10"/>
  <c r="E32" i="10" s="1"/>
  <c r="D31" i="10"/>
  <c r="E31" i="10" s="1"/>
  <c r="H30" i="10"/>
  <c r="G30" i="10"/>
  <c r="D30" i="10"/>
  <c r="E30" i="10" s="1"/>
  <c r="H29" i="10"/>
  <c r="G29" i="10"/>
  <c r="D29" i="10"/>
  <c r="E29" i="10" s="1"/>
  <c r="H28" i="10"/>
  <c r="G28" i="10"/>
  <c r="D28" i="10"/>
  <c r="E28" i="10" s="1"/>
  <c r="H27" i="10"/>
  <c r="G27" i="10"/>
  <c r="D27" i="10"/>
  <c r="E27" i="10" s="1"/>
  <c r="H22" i="10"/>
  <c r="G22" i="10"/>
  <c r="D22" i="10"/>
  <c r="E22" i="10" s="1"/>
  <c r="H21" i="10"/>
  <c r="G21" i="10"/>
  <c r="D21" i="10"/>
  <c r="E21" i="10" s="1"/>
  <c r="H20" i="10"/>
  <c r="G20" i="10"/>
  <c r="D20" i="10"/>
  <c r="E20" i="10" s="1"/>
  <c r="D19" i="10"/>
  <c r="E19" i="10" s="1"/>
  <c r="H18" i="10"/>
  <c r="G18" i="10"/>
  <c r="D18" i="10"/>
  <c r="E18" i="10" s="1"/>
  <c r="H17" i="10"/>
  <c r="G17" i="10"/>
  <c r="D17" i="10"/>
  <c r="E17" i="10" s="1"/>
  <c r="H16" i="10"/>
  <c r="G16" i="10"/>
  <c r="D16" i="10"/>
  <c r="E16" i="10" s="1"/>
  <c r="H15" i="10"/>
  <c r="G15" i="10"/>
  <c r="D15" i="10"/>
  <c r="E15" i="10" s="1"/>
  <c r="B11" i="10"/>
  <c r="H10" i="10"/>
  <c r="G10" i="10"/>
  <c r="D10" i="10"/>
  <c r="E10" i="10" s="1"/>
  <c r="B10" i="10"/>
  <c r="H9" i="10"/>
  <c r="G9" i="10"/>
  <c r="D9" i="10"/>
  <c r="E9" i="10" s="1"/>
  <c r="B9" i="10"/>
  <c r="H8" i="10"/>
  <c r="G8" i="10"/>
  <c r="B8" i="10"/>
  <c r="D7" i="10"/>
  <c r="E7" i="10" s="1"/>
  <c r="B7" i="10"/>
  <c r="H6" i="10"/>
  <c r="G6" i="10"/>
  <c r="B6" i="10"/>
  <c r="H5" i="10"/>
  <c r="G5" i="10"/>
  <c r="D5" i="10"/>
  <c r="E5" i="10" s="1"/>
  <c r="B5" i="10"/>
  <c r="H4" i="10"/>
  <c r="G4" i="10"/>
  <c r="B4" i="10"/>
  <c r="H3" i="10"/>
  <c r="G3" i="10"/>
  <c r="D3" i="10"/>
  <c r="E3" i="10" s="1"/>
  <c r="B3" i="10"/>
  <c r="D2" i="14" l="1"/>
  <c r="E2" i="14" s="1"/>
  <c r="D7" i="14"/>
  <c r="E7" i="14" s="1"/>
  <c r="D10" i="14"/>
  <c r="E10" i="14" s="1"/>
  <c r="D5" i="14"/>
  <c r="E5" i="14" s="1"/>
  <c r="D8" i="14"/>
  <c r="E8" i="14" s="1"/>
  <c r="D3" i="14"/>
  <c r="E3" i="14" s="1"/>
  <c r="D6" i="14"/>
  <c r="E6" i="14" s="1"/>
  <c r="N20" i="9"/>
  <c r="K20" i="9"/>
  <c r="N19" i="9"/>
  <c r="K19" i="9"/>
  <c r="N18" i="9"/>
  <c r="K18" i="9"/>
  <c r="N17" i="9"/>
  <c r="K17" i="9"/>
  <c r="N16" i="9"/>
  <c r="K16" i="9"/>
  <c r="C12" i="9"/>
  <c r="B12" i="9"/>
  <c r="D12" i="9" s="1"/>
  <c r="C11" i="9"/>
  <c r="B11" i="9"/>
  <c r="C10" i="9"/>
  <c r="B10" i="9"/>
  <c r="D10" i="9" s="1"/>
  <c r="I9" i="9"/>
  <c r="C9" i="9"/>
  <c r="B9" i="9"/>
  <c r="C8" i="9"/>
  <c r="B8" i="9"/>
  <c r="D8" i="9" s="1"/>
  <c r="C7" i="9"/>
  <c r="B7" i="9"/>
  <c r="D7" i="9" s="1"/>
  <c r="C6" i="9"/>
  <c r="B6" i="9"/>
  <c r="D6" i="9" s="1"/>
  <c r="C5" i="9"/>
  <c r="B5" i="9"/>
  <c r="C4" i="9"/>
  <c r="B4" i="9"/>
  <c r="D4" i="9" s="1"/>
  <c r="L3" i="9"/>
  <c r="K3" i="9"/>
  <c r="J3" i="9"/>
  <c r="C3" i="9"/>
  <c r="B3" i="9"/>
  <c r="C2" i="9"/>
  <c r="B2" i="9"/>
  <c r="D2" i="9" s="1"/>
  <c r="I6" i="9" l="1"/>
  <c r="F6" i="9"/>
  <c r="I8" i="9"/>
  <c r="F8" i="9"/>
  <c r="I2" i="9"/>
  <c r="F2" i="9"/>
  <c r="I12" i="9"/>
  <c r="F12" i="9"/>
  <c r="I4" i="9"/>
  <c r="F4" i="9"/>
  <c r="I10" i="9"/>
  <c r="F10" i="9"/>
  <c r="I7" i="9"/>
  <c r="F7" i="9"/>
  <c r="D3" i="9"/>
  <c r="D5" i="9"/>
  <c r="D11" i="9"/>
  <c r="K22" i="9"/>
  <c r="L17" i="9" s="1"/>
  <c r="I11" i="9" l="1"/>
  <c r="F11" i="9"/>
  <c r="I5" i="9"/>
  <c r="F5" i="9"/>
  <c r="F14" i="9" s="1"/>
  <c r="I3" i="9"/>
  <c r="F3" i="9"/>
  <c r="O16" i="9"/>
  <c r="O19" i="9"/>
  <c r="L20" i="9"/>
  <c r="O17" i="9"/>
  <c r="L19" i="9"/>
  <c r="O20" i="9"/>
  <c r="L18" i="9"/>
  <c r="O18" i="9"/>
  <c r="L16" i="9"/>
  <c r="L23" i="9" l="1"/>
  <c r="O23" i="9"/>
  <c r="L25" i="9" s="1"/>
  <c r="E10" i="7" l="1"/>
  <c r="B10" i="7"/>
  <c r="C10" i="7" s="1"/>
  <c r="E9" i="7"/>
  <c r="B9" i="7"/>
  <c r="C9" i="7" s="1"/>
  <c r="E8" i="7"/>
  <c r="B8" i="7"/>
  <c r="C8" i="7" s="1"/>
  <c r="E7" i="7"/>
  <c r="B7" i="7"/>
  <c r="C7" i="7" s="1"/>
  <c r="E6" i="7"/>
  <c r="B6" i="7"/>
  <c r="C6" i="7" s="1"/>
  <c r="E5" i="7"/>
  <c r="B5" i="7"/>
  <c r="C5" i="7" s="1"/>
  <c r="E4" i="7"/>
  <c r="B4" i="7"/>
  <c r="C4" i="7" s="1"/>
  <c r="E3" i="7"/>
  <c r="B3" i="7"/>
  <c r="C3" i="7" s="1"/>
  <c r="J12" i="4" l="1"/>
  <c r="K12" i="4" s="1"/>
  <c r="G12" i="4"/>
  <c r="J11" i="4"/>
  <c r="K11" i="4" s="1"/>
  <c r="I11" i="4"/>
  <c r="G11" i="4"/>
  <c r="J10" i="4"/>
  <c r="M10" i="4" s="1"/>
  <c r="I10" i="4"/>
  <c r="J9" i="4"/>
  <c r="M9" i="4" s="1"/>
  <c r="G9" i="4"/>
  <c r="L9" i="4" s="1"/>
  <c r="I9" i="4"/>
  <c r="J8" i="4"/>
  <c r="M8" i="4" s="1"/>
  <c r="P8" i="4" s="1"/>
  <c r="G8" i="4"/>
  <c r="L8" i="4" s="1"/>
  <c r="I8" i="4"/>
  <c r="J7" i="4"/>
  <c r="K7" i="4" s="1"/>
  <c r="G7" i="4"/>
  <c r="J6" i="4"/>
  <c r="M6" i="4" s="1"/>
  <c r="I6" i="4"/>
  <c r="J5" i="4"/>
  <c r="M5" i="4" s="1"/>
  <c r="I5" i="4"/>
  <c r="J4" i="4"/>
  <c r="K4" i="4" s="1"/>
  <c r="I4" i="4"/>
  <c r="H4" i="4"/>
  <c r="G4" i="4"/>
  <c r="L4" i="4" s="1"/>
  <c r="J3" i="4"/>
  <c r="K3" i="4" s="1"/>
  <c r="I3" i="4"/>
  <c r="G3" i="4"/>
  <c r="J2" i="4"/>
  <c r="G2" i="4"/>
  <c r="K5" i="4" l="1"/>
  <c r="M4" i="4"/>
  <c r="P4" i="4" s="1"/>
  <c r="M7" i="4"/>
  <c r="P7" i="4" s="1"/>
  <c r="K8" i="4"/>
  <c r="I12" i="4"/>
  <c r="M12" i="4"/>
  <c r="P12" i="4" s="1"/>
  <c r="M3" i="4"/>
  <c r="P3" i="4" s="1"/>
  <c r="G5" i="4"/>
  <c r="L5" i="4" s="1"/>
  <c r="N5" i="4" s="1"/>
  <c r="I7" i="4"/>
  <c r="H8" i="4"/>
  <c r="K9" i="4"/>
  <c r="M11" i="4"/>
  <c r="P11" i="4" s="1"/>
  <c r="P10" i="4"/>
  <c r="L11" i="4"/>
  <c r="H11" i="4"/>
  <c r="P5" i="4"/>
  <c r="P6" i="4"/>
  <c r="L7" i="4"/>
  <c r="H7" i="4"/>
  <c r="N9" i="4"/>
  <c r="P9" i="4"/>
  <c r="L3" i="4"/>
  <c r="H3" i="4"/>
  <c r="L12" i="4"/>
  <c r="H12" i="4"/>
  <c r="G6" i="4"/>
  <c r="K6" i="4"/>
  <c r="H9" i="4"/>
  <c r="G10" i="4"/>
  <c r="K10" i="4"/>
  <c r="N8" i="4"/>
  <c r="N3" i="4" l="1"/>
  <c r="N4" i="4"/>
  <c r="N7" i="4"/>
  <c r="H5" i="4"/>
  <c r="N11" i="4"/>
  <c r="N12" i="4"/>
  <c r="L6" i="4"/>
  <c r="N6" i="4" s="1"/>
  <c r="H6" i="4"/>
  <c r="L10" i="4"/>
  <c r="N10" i="4" s="1"/>
  <c r="H10" i="4"/>
  <c r="N17" i="4" l="1"/>
</calcChain>
</file>

<file path=xl/sharedStrings.xml><?xml version="1.0" encoding="utf-8"?>
<sst xmlns="http://schemas.openxmlformats.org/spreadsheetml/2006/main" count="646" uniqueCount="176">
  <si>
    <t>Shear rate / 1/s</t>
  </si>
  <si>
    <t>0 wt%</t>
  </si>
  <si>
    <t>Error</t>
  </si>
  <si>
    <t>0.1 wt%</t>
  </si>
  <si>
    <t>0.2 wt%</t>
  </si>
  <si>
    <t>0.3 wt%</t>
  </si>
  <si>
    <t>0.5 wt%</t>
  </si>
  <si>
    <t>0.75 wt%</t>
  </si>
  <si>
    <t>1.0 wt%</t>
  </si>
  <si>
    <t>1.5 wt%</t>
  </si>
  <si>
    <t>2.0 wt%</t>
  </si>
  <si>
    <t>3.0 wt%</t>
  </si>
  <si>
    <t>4.0 wt%</t>
  </si>
  <si>
    <t>C / wt.%</t>
  </si>
  <si>
    <t>eta(0)</t>
  </si>
  <si>
    <t>Theory</t>
  </si>
  <si>
    <t>Differences</t>
  </si>
  <si>
    <t>c</t>
  </si>
  <si>
    <t>Sum</t>
  </si>
  <si>
    <t>η0 (Pa.s)</t>
  </si>
  <si>
    <t>ln c</t>
  </si>
  <si>
    <t>ln(η)</t>
  </si>
  <si>
    <t>ln (η(c)-η(0))</t>
  </si>
  <si>
    <t>relative viscosity</t>
  </si>
  <si>
    <t>specific viscosity</t>
  </si>
  <si>
    <t>specific/conc</t>
  </si>
  <si>
    <t>ln (rel) /c</t>
  </si>
  <si>
    <t>c [eta]</t>
  </si>
  <si>
    <t>ln (c [eta])</t>
  </si>
  <si>
    <t>ln specific</t>
  </si>
  <si>
    <t>ln (Theory)</t>
  </si>
  <si>
    <t>difference</t>
  </si>
  <si>
    <t>Take intrinsic viscosity to be:</t>
  </si>
  <si>
    <t>Fitting</t>
  </si>
  <si>
    <t>b</t>
  </si>
  <si>
    <t>parameters</t>
  </si>
  <si>
    <t>n</t>
  </si>
  <si>
    <t>a</t>
  </si>
  <si>
    <t>KH</t>
  </si>
  <si>
    <t>Mark-Houwink equation term a</t>
  </si>
  <si>
    <t>0.5 is theta solvent</t>
  </si>
  <si>
    <t>0.8 is good solvent</t>
  </si>
  <si>
    <t>&gt;0.8 is semi flexible polymer</t>
  </si>
  <si>
    <t>flexible is 0.5-0.8</t>
  </si>
  <si>
    <t>rod is 2.0</t>
  </si>
  <si>
    <t>c / wt.%</t>
  </si>
  <si>
    <t>c / mL g-1</t>
  </si>
  <si>
    <t>eta0</t>
  </si>
  <si>
    <t>etasp</t>
  </si>
  <si>
    <t>T / celcius</t>
  </si>
  <si>
    <t>T / K</t>
  </si>
  <si>
    <t>1/T / K</t>
  </si>
  <si>
    <t>Eta(0)</t>
  </si>
  <si>
    <t>ln(eta(0))</t>
  </si>
  <si>
    <t>R2</t>
  </si>
  <si>
    <t>Slope</t>
  </si>
  <si>
    <t>Ea</t>
  </si>
  <si>
    <t>T / degC</t>
  </si>
  <si>
    <t>Concentration</t>
  </si>
  <si>
    <t>R</t>
  </si>
  <si>
    <t>Ea (FFC NMR)</t>
  </si>
  <si>
    <t>% Error</t>
  </si>
  <si>
    <t>Error Values</t>
  </si>
  <si>
    <t>Ea(0)</t>
  </si>
  <si>
    <t>K</t>
  </si>
  <si>
    <t>m</t>
  </si>
  <si>
    <t>R2 Calculation</t>
  </si>
  <si>
    <t>SUM</t>
  </si>
  <si>
    <t>C</t>
  </si>
  <si>
    <t>Y</t>
  </si>
  <si>
    <t>log(values)</t>
  </si>
  <si>
    <t>(Y-mean)^2</t>
  </si>
  <si>
    <t>Pred Y</t>
  </si>
  <si>
    <t>log(pred Y)</t>
  </si>
  <si>
    <t>(pred Y-mean)^2</t>
  </si>
  <si>
    <t>MEAN</t>
  </si>
  <si>
    <t>0 wt.%</t>
  </si>
  <si>
    <t>1/T / K-1</t>
  </si>
  <si>
    <t>eta0 (0 wt%)</t>
  </si>
  <si>
    <t>T/eta</t>
  </si>
  <si>
    <t>ln(t/eta)</t>
  </si>
  <si>
    <t>D(Fitted)</t>
  </si>
  <si>
    <t>ln(D)</t>
  </si>
  <si>
    <t>Gradient</t>
  </si>
  <si>
    <t>0.1 wt.%</t>
  </si>
  <si>
    <t>eta0 (0.1 wt%)</t>
  </si>
  <si>
    <t>0.2 wt.%</t>
  </si>
  <si>
    <t>eta0 (0.2 wt%)</t>
  </si>
  <si>
    <t>0.3 wt.%</t>
  </si>
  <si>
    <t>eta0 (0.3 wt%)</t>
  </si>
  <si>
    <t>0.5 wt.%</t>
  </si>
  <si>
    <t>eta0 (0.5 wt%)</t>
  </si>
  <si>
    <t>0.75 wt.%</t>
  </si>
  <si>
    <t>eta0 (0.75 wt%)</t>
  </si>
  <si>
    <t>1.0 wt.%</t>
  </si>
  <si>
    <t>eta0 (1.0 wt%)</t>
  </si>
  <si>
    <t>2.0 wt.%</t>
  </si>
  <si>
    <t>eta0 (2.0 wt%)</t>
  </si>
  <si>
    <t>3.0 wt.%</t>
  </si>
  <si>
    <t>eta0 (3.0 wt%)</t>
  </si>
  <si>
    <t>4.0 wt.%</t>
  </si>
  <si>
    <t>eta0 (4.0 wt%)</t>
  </si>
  <si>
    <t>f</t>
  </si>
  <si>
    <t>Raverage</t>
  </si>
  <si>
    <t>Rh calc</t>
  </si>
  <si>
    <t>RH Cation</t>
  </si>
  <si>
    <t>k</t>
  </si>
  <si>
    <t>RH Anion</t>
  </si>
  <si>
    <t>reff (cation)</t>
  </si>
  <si>
    <t>k (Boltzmann Constant)</t>
  </si>
  <si>
    <t>m2kgs-2K-1</t>
  </si>
  <si>
    <t>reff (anion)</t>
  </si>
  <si>
    <t>6pi</t>
  </si>
  <si>
    <t>k/(6pifRH) CATION</t>
  </si>
  <si>
    <t>k/(6pifRH) ANION</t>
  </si>
  <si>
    <t>Theoretical Gradient of cation</t>
  </si>
  <si>
    <t>Theoretical Gradient of anion</t>
  </si>
  <si>
    <t>ln(f)</t>
  </si>
  <si>
    <t>R1 (10 MHz)</t>
  </si>
  <si>
    <t>T1 (10 MHz)</t>
  </si>
  <si>
    <t>1/T1</t>
  </si>
  <si>
    <t>eta / Pa.s</t>
  </si>
  <si>
    <t>1/t1</t>
  </si>
  <si>
    <t>ln(conc)</t>
  </si>
  <si>
    <t>f'</t>
  </si>
  <si>
    <t>lnf'</t>
  </si>
  <si>
    <t>kB</t>
  </si>
  <si>
    <t>red. Planck</t>
  </si>
  <si>
    <t>Js</t>
  </si>
  <si>
    <t>eVs</t>
  </si>
  <si>
    <t>Vac Perm</t>
  </si>
  <si>
    <t>μ0</t>
  </si>
  <si>
    <t>4 pi</t>
  </si>
  <si>
    <t>π</t>
  </si>
  <si>
    <t>Gyromag proton</t>
  </si>
  <si>
    <t>γ</t>
  </si>
  <si>
    <t>Red planck</t>
  </si>
  <si>
    <t xml:space="preserve">ℏ </t>
  </si>
  <si>
    <t>Density BmimAc</t>
  </si>
  <si>
    <t>ρ</t>
  </si>
  <si>
    <t>MW BmimAc</t>
  </si>
  <si>
    <t>Mmol</t>
  </si>
  <si>
    <t>no. of protons</t>
  </si>
  <si>
    <t>Avagadro's number</t>
  </si>
  <si>
    <t>Na</t>
  </si>
  <si>
    <t>rH average</t>
  </si>
  <si>
    <t>Distance between protons</t>
  </si>
  <si>
    <t>rl</t>
  </si>
  <si>
    <t>A</t>
  </si>
  <si>
    <t>Ea (Rheo)</t>
  </si>
  <si>
    <t>Ea (10 MHz)</t>
  </si>
  <si>
    <t>Theory (0 wt.%)</t>
  </si>
  <si>
    <t>Error (0 wt.%)</t>
  </si>
  <si>
    <t>Error (0.1 wt.%)</t>
  </si>
  <si>
    <t>Theory (0.1 wt.%)</t>
  </si>
  <si>
    <t>Theory (0.2 wt.%)</t>
  </si>
  <si>
    <t>Error (0.2 wt.%)</t>
  </si>
  <si>
    <t>Error (0.3 wt.%)</t>
  </si>
  <si>
    <t>Theory (0.3 wt.%)</t>
  </si>
  <si>
    <t>Error (0.5 wt.%)</t>
  </si>
  <si>
    <t>Theory (0.5 wt.%)</t>
  </si>
  <si>
    <t>Error (0.75 wt.%)</t>
  </si>
  <si>
    <t>Theory (0.75 wt.%)</t>
  </si>
  <si>
    <t>Error (1.0 wt.%)</t>
  </si>
  <si>
    <t>Theory (1.0 wt.%)</t>
  </si>
  <si>
    <t>Error (1.5 wt.%)</t>
  </si>
  <si>
    <t>Theory (1.5 wt.%)</t>
  </si>
  <si>
    <t>Error (2.0 wt.%)</t>
  </si>
  <si>
    <t>Theory (2.0 wt.%)</t>
  </si>
  <si>
    <t>Error (3.0 wt.%)</t>
  </si>
  <si>
    <t>Theory (3.0 wt.%)</t>
  </si>
  <si>
    <t>Error (4.0 wt.%)</t>
  </si>
  <si>
    <t>Theory (4.0 wt.%)</t>
  </si>
  <si>
    <t>exp Theory</t>
  </si>
  <si>
    <t>D / 10^11</t>
  </si>
  <si>
    <t>[eta] / mLg-1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</si>
</sst>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0000"/>
    <numFmt numFmtId="167" formatCode="0.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0">
    <xf numFmtId="0" fontId="0" fillId="0" borderId="0" xfId="0"/>
    <xf numFmtId="11" fontId="0" fillId="0" borderId="0" xfId="0" applyNumberFormat="1"/>
    <xf numFmtId="0" fontId="2" fillId="0" borderId="0" xfId="0" applyFont="1"/>
    <xf numFmtId="0" fontId="3" fillId="0" borderId="0" xfId="1"/>
    <xf numFmtId="0" fontId="3" fillId="3" borderId="0" xfId="1" applyFill="1"/>
    <xf numFmtId="164" fontId="0" fillId="0" borderId="0" xfId="0" applyNumberFormat="1"/>
    <xf numFmtId="0" fontId="3" fillId="2" borderId="0" xfId="1" applyFill="1" applyAlignment="1">
      <alignment horizontal="center"/>
    </xf>
    <xf numFmtId="0" fontId="4" fillId="3" borderId="0" xfId="1" applyFont="1" applyFill="1"/>
    <xf numFmtId="2" fontId="0" fillId="0" borderId="0" xfId="0" applyNumberFormat="1"/>
    <xf numFmtId="165" fontId="0" fillId="0" borderId="0" xfId="0" applyNumberFormat="1"/>
    <xf numFmtId="0" fontId="0" fillId="4" borderId="0" xfId="0" applyFill="1"/>
    <xf numFmtId="11" fontId="1" fillId="0" borderId="0" xfId="2" applyNumberFormat="1"/>
    <xf numFmtId="0" fontId="1" fillId="0" borderId="0" xfId="2"/>
    <xf numFmtId="0" fontId="5" fillId="0" borderId="0" xfId="0" applyFont="1" applyAlignment="1">
      <alignment horizontal="right" readingOrder="1"/>
    </xf>
    <xf numFmtId="0" fontId="6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0" xfId="0" applyFill="1"/>
    <xf numFmtId="0" fontId="3" fillId="0" borderId="0" xfId="1" applyFill="1"/>
    <xf numFmtId="164" fontId="0" fillId="0" borderId="0" xfId="0" applyNumberFormat="1" applyFill="1"/>
    <xf numFmtId="0" fontId="4" fillId="0" borderId="0" xfId="1" applyFont="1" applyFill="1"/>
    <xf numFmtId="0" fontId="4" fillId="0" borderId="0" xfId="1" applyFont="1"/>
    <xf numFmtId="0" fontId="4" fillId="5" borderId="0" xfId="1" applyFont="1" applyFill="1"/>
    <xf numFmtId="0" fontId="3" fillId="5" borderId="0" xfId="1" applyFill="1"/>
    <xf numFmtId="0" fontId="4" fillId="6" borderId="0" xfId="1" applyFont="1" applyFill="1"/>
    <xf numFmtId="0" fontId="3" fillId="6" borderId="0" xfId="1" applyFill="1"/>
    <xf numFmtId="164" fontId="2" fillId="0" borderId="0" xfId="0" applyNumberFormat="1" applyFont="1"/>
    <xf numFmtId="0" fontId="0" fillId="5" borderId="0" xfId="0" applyFill="1"/>
    <xf numFmtId="0" fontId="2" fillId="5" borderId="0" xfId="0" applyFont="1" applyFill="1"/>
    <xf numFmtId="0" fontId="0" fillId="7" borderId="0" xfId="0" applyFill="1"/>
    <xf numFmtId="0" fontId="2" fillId="7" borderId="0" xfId="0" applyFont="1" applyFill="1"/>
    <xf numFmtId="165" fontId="2" fillId="5" borderId="0" xfId="0" applyNumberFormat="1" applyFont="1" applyFill="1"/>
    <xf numFmtId="165" fontId="0" fillId="5" borderId="0" xfId="0" applyNumberFormat="1" applyFill="1"/>
    <xf numFmtId="0" fontId="2" fillId="0" borderId="0" xfId="0" applyFont="1" applyFill="1"/>
    <xf numFmtId="0" fontId="6" fillId="7" borderId="0" xfId="0" applyFont="1" applyFill="1"/>
    <xf numFmtId="0" fontId="0" fillId="6" borderId="0" xfId="0" applyFill="1"/>
    <xf numFmtId="0" fontId="2" fillId="6" borderId="0" xfId="0" applyFont="1" applyFill="1"/>
    <xf numFmtId="11" fontId="0" fillId="6" borderId="0" xfId="0" applyNumberFormat="1" applyFill="1"/>
    <xf numFmtId="11" fontId="0" fillId="7" borderId="0" xfId="0" applyNumberFormat="1" applyFill="1"/>
    <xf numFmtId="164" fontId="0" fillId="5" borderId="0" xfId="0" applyNumberFormat="1" applyFill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5073064568827"/>
          <c:y val="2.6855963854606719E-2"/>
          <c:w val="0.74924783909489234"/>
          <c:h val="0.71205903422006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0 wt%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6BCF"/>
              </a:solidFill>
              <a:ln w="9525">
                <a:solidFill>
                  <a:srgbClr val="9E6BC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 wt%'!$I$4:$I$34</c:f>
                <c:numCache>
                  <c:formatCode>General</c:formatCode>
                  <c:ptCount val="31"/>
                  <c:pt idx="0">
                    <c:v>8.007336219575982E-2</c:v>
                  </c:pt>
                  <c:pt idx="1">
                    <c:v>5.7743657660387401E-2</c:v>
                  </c:pt>
                  <c:pt idx="2">
                    <c:v>4.1033651366219344E-2</c:v>
                  </c:pt>
                  <c:pt idx="3">
                    <c:v>9.214799690353194E-3</c:v>
                  </c:pt>
                  <c:pt idx="4">
                    <c:v>1.6554975418619951E-2</c:v>
                  </c:pt>
                  <c:pt idx="5">
                    <c:v>1.4008340769381332E-2</c:v>
                  </c:pt>
                  <c:pt idx="6">
                    <c:v>9.5406155170641126E-3</c:v>
                  </c:pt>
                  <c:pt idx="7">
                    <c:v>7.5264223461969726E-3</c:v>
                  </c:pt>
                  <c:pt idx="8">
                    <c:v>6.0642238671664407E-3</c:v>
                  </c:pt>
                  <c:pt idx="9">
                    <c:v>5.0115411246885325E-3</c:v>
                  </c:pt>
                  <c:pt idx="10">
                    <c:v>4.296370561299394E-3</c:v>
                  </c:pt>
                  <c:pt idx="11">
                    <c:v>3.8127869655206867E-3</c:v>
                  </c:pt>
                  <c:pt idx="12">
                    <c:v>3.8026482000486621E-3</c:v>
                  </c:pt>
                  <c:pt idx="13">
                    <c:v>3.226954188291704E-3</c:v>
                  </c:pt>
                  <c:pt idx="14">
                    <c:v>3.1690920536400382E-3</c:v>
                  </c:pt>
                  <c:pt idx="15">
                    <c:v>3.275995183824972E-3</c:v>
                  </c:pt>
                  <c:pt idx="16">
                    <c:v>2.8792668819992624E-3</c:v>
                  </c:pt>
                  <c:pt idx="17">
                    <c:v>2.9712081343752765E-3</c:v>
                  </c:pt>
                  <c:pt idx="18">
                    <c:v>2.9302616492957248E-3</c:v>
                  </c:pt>
                  <c:pt idx="19">
                    <c:v>2.8618311930960778E-3</c:v>
                  </c:pt>
                  <c:pt idx="20">
                    <c:v>2.8926804178823406E-3</c:v>
                  </c:pt>
                  <c:pt idx="21">
                    <c:v>2.8625998284387789E-3</c:v>
                  </c:pt>
                  <c:pt idx="22">
                    <c:v>2.8101621147384186E-3</c:v>
                  </c:pt>
                  <c:pt idx="23">
                    <c:v>2.7480316187733001E-3</c:v>
                  </c:pt>
                  <c:pt idx="24">
                    <c:v>2.7575613219735337E-3</c:v>
                  </c:pt>
                  <c:pt idx="25">
                    <c:v>2.7692678535028831E-3</c:v>
                  </c:pt>
                  <c:pt idx="26">
                    <c:v>2.7795503233436821E-3</c:v>
                  </c:pt>
                  <c:pt idx="27">
                    <c:v>2.7626617599698982E-3</c:v>
                  </c:pt>
                  <c:pt idx="28">
                    <c:v>2.6833374741168873E-3</c:v>
                  </c:pt>
                  <c:pt idx="29">
                    <c:v>2.5839526139445896E-3</c:v>
                  </c:pt>
                  <c:pt idx="30">
                    <c:v>2.462870953447085E-3</c:v>
                  </c:pt>
                </c:numCache>
              </c:numRef>
            </c:plus>
            <c:minus>
              <c:numRef>
                <c:f>'[1]0 wt%'!$I$4:$I$34</c:f>
                <c:numCache>
                  <c:formatCode>General</c:formatCode>
                  <c:ptCount val="31"/>
                  <c:pt idx="0">
                    <c:v>8.007336219575982E-2</c:v>
                  </c:pt>
                  <c:pt idx="1">
                    <c:v>5.7743657660387401E-2</c:v>
                  </c:pt>
                  <c:pt idx="2">
                    <c:v>4.1033651366219344E-2</c:v>
                  </c:pt>
                  <c:pt idx="3">
                    <c:v>9.214799690353194E-3</c:v>
                  </c:pt>
                  <c:pt idx="4">
                    <c:v>1.6554975418619951E-2</c:v>
                  </c:pt>
                  <c:pt idx="5">
                    <c:v>1.4008340769381332E-2</c:v>
                  </c:pt>
                  <c:pt idx="6">
                    <c:v>9.5406155170641126E-3</c:v>
                  </c:pt>
                  <c:pt idx="7">
                    <c:v>7.5264223461969726E-3</c:v>
                  </c:pt>
                  <c:pt idx="8">
                    <c:v>6.0642238671664407E-3</c:v>
                  </c:pt>
                  <c:pt idx="9">
                    <c:v>5.0115411246885325E-3</c:v>
                  </c:pt>
                  <c:pt idx="10">
                    <c:v>4.296370561299394E-3</c:v>
                  </c:pt>
                  <c:pt idx="11">
                    <c:v>3.8127869655206867E-3</c:v>
                  </c:pt>
                  <c:pt idx="12">
                    <c:v>3.8026482000486621E-3</c:v>
                  </c:pt>
                  <c:pt idx="13">
                    <c:v>3.226954188291704E-3</c:v>
                  </c:pt>
                  <c:pt idx="14">
                    <c:v>3.1690920536400382E-3</c:v>
                  </c:pt>
                  <c:pt idx="15">
                    <c:v>3.275995183824972E-3</c:v>
                  </c:pt>
                  <c:pt idx="16">
                    <c:v>2.8792668819992624E-3</c:v>
                  </c:pt>
                  <c:pt idx="17">
                    <c:v>2.9712081343752765E-3</c:v>
                  </c:pt>
                  <c:pt idx="18">
                    <c:v>2.9302616492957248E-3</c:v>
                  </c:pt>
                  <c:pt idx="19">
                    <c:v>2.8618311930960778E-3</c:v>
                  </c:pt>
                  <c:pt idx="20">
                    <c:v>2.8926804178823406E-3</c:v>
                  </c:pt>
                  <c:pt idx="21">
                    <c:v>2.8625998284387789E-3</c:v>
                  </c:pt>
                  <c:pt idx="22">
                    <c:v>2.8101621147384186E-3</c:v>
                  </c:pt>
                  <c:pt idx="23">
                    <c:v>2.7480316187733001E-3</c:v>
                  </c:pt>
                  <c:pt idx="24">
                    <c:v>2.7575613219735337E-3</c:v>
                  </c:pt>
                  <c:pt idx="25">
                    <c:v>2.7692678535028831E-3</c:v>
                  </c:pt>
                  <c:pt idx="26">
                    <c:v>2.7795503233436821E-3</c:v>
                  </c:pt>
                  <c:pt idx="27">
                    <c:v>2.7626617599698982E-3</c:v>
                  </c:pt>
                  <c:pt idx="28">
                    <c:v>2.6833374741168873E-3</c:v>
                  </c:pt>
                  <c:pt idx="29">
                    <c:v>2.5839526139445896E-3</c:v>
                  </c:pt>
                  <c:pt idx="30">
                    <c:v>2.462870953447085E-3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1'!$B$2:$B$32</c:f>
              <c:numCache>
                <c:formatCode>0.00E+00</c:formatCode>
                <c:ptCount val="31"/>
                <c:pt idx="0">
                  <c:v>-5.4865999999999993</c:v>
                </c:pt>
                <c:pt idx="1">
                  <c:v>0.39714999999999995</c:v>
                </c:pt>
                <c:pt idx="2">
                  <c:v>0.39178666666666667</c:v>
                </c:pt>
                <c:pt idx="3">
                  <c:v>0.40134999999999998</c:v>
                </c:pt>
                <c:pt idx="4">
                  <c:v>0.39258666666666664</c:v>
                </c:pt>
                <c:pt idx="5">
                  <c:v>0.38546333333333332</c:v>
                </c:pt>
                <c:pt idx="6">
                  <c:v>0.39125666666666664</c:v>
                </c:pt>
                <c:pt idx="7">
                  <c:v>0.39541999999999999</c:v>
                </c:pt>
                <c:pt idx="8">
                  <c:v>0.3972633333333333</c:v>
                </c:pt>
                <c:pt idx="9">
                  <c:v>0.3978633333333334</c:v>
                </c:pt>
                <c:pt idx="10">
                  <c:v>0.39679999999999999</c:v>
                </c:pt>
                <c:pt idx="11">
                  <c:v>0.39685666666666664</c:v>
                </c:pt>
                <c:pt idx="12">
                  <c:v>0.39046999999999998</c:v>
                </c:pt>
                <c:pt idx="13">
                  <c:v>0.39044000000000001</c:v>
                </c:pt>
                <c:pt idx="14">
                  <c:v>0.39024333333333333</c:v>
                </c:pt>
                <c:pt idx="15">
                  <c:v>0.38997333333333328</c:v>
                </c:pt>
                <c:pt idx="16">
                  <c:v>0.3900466666666666</c:v>
                </c:pt>
                <c:pt idx="17">
                  <c:v>0.3900433333333333</c:v>
                </c:pt>
                <c:pt idx="18">
                  <c:v>0.38994999999999996</c:v>
                </c:pt>
                <c:pt idx="19">
                  <c:v>0.3899866666666667</c:v>
                </c:pt>
                <c:pt idx="20">
                  <c:v>0.38974999999999999</c:v>
                </c:pt>
                <c:pt idx="21">
                  <c:v>0.38980333333333328</c:v>
                </c:pt>
                <c:pt idx="22">
                  <c:v>0.38965666666666671</c:v>
                </c:pt>
                <c:pt idx="23">
                  <c:v>0.38957333333333333</c:v>
                </c:pt>
                <c:pt idx="24">
                  <c:v>0.38948333333333335</c:v>
                </c:pt>
                <c:pt idx="25">
                  <c:v>0.38943333333333341</c:v>
                </c:pt>
                <c:pt idx="26">
                  <c:v>0.38933000000000001</c:v>
                </c:pt>
                <c:pt idx="27">
                  <c:v>0.38912000000000008</c:v>
                </c:pt>
                <c:pt idx="28">
                  <c:v>0.38855000000000001</c:v>
                </c:pt>
                <c:pt idx="29">
                  <c:v>0.38743666666666665</c:v>
                </c:pt>
                <c:pt idx="30">
                  <c:v>0.38496000000000002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C9-4148-9DFB-E112F58CEFBC}"/>
            </c:ext>
          </c:extLst>
        </c:ser>
        <c:ser>
          <c:idx val="4"/>
          <c:order val="1"/>
          <c:tx>
            <c:strRef>
              <c:f>'Figure 1'!$N$1</c:f>
              <c:strCache>
                <c:ptCount val="1"/>
                <c:pt idx="0">
                  <c:v>0.5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'[1]0.5 wt%'!$I$4:$I$34</c:f>
                <c:numCache>
                  <c:formatCode>General</c:formatCode>
                  <c:ptCount val="31"/>
                  <c:pt idx="0">
                    <c:v>9.0707453264755378E-2</c:v>
                  </c:pt>
                  <c:pt idx="1">
                    <c:v>2.883504176056163E-2</c:v>
                  </c:pt>
                  <c:pt idx="2">
                    <c:v>5.1610118194013142E-2</c:v>
                  </c:pt>
                  <c:pt idx="3">
                    <c:v>3.7680989017451941E-2</c:v>
                  </c:pt>
                  <c:pt idx="4">
                    <c:v>1.9157048311261304E-2</c:v>
                  </c:pt>
                  <c:pt idx="5">
                    <c:v>2.9823722846828832E-3</c:v>
                  </c:pt>
                  <c:pt idx="6">
                    <c:v>9.4270821454879323E-3</c:v>
                  </c:pt>
                  <c:pt idx="7">
                    <c:v>7.181416604295031E-3</c:v>
                  </c:pt>
                  <c:pt idx="8">
                    <c:v>5.1577643735763561E-3</c:v>
                  </c:pt>
                  <c:pt idx="9">
                    <c:v>6.5685724814791005E-3</c:v>
                  </c:pt>
                  <c:pt idx="10">
                    <c:v>9.8918265923606512E-3</c:v>
                  </c:pt>
                  <c:pt idx="11">
                    <c:v>6.7814477313722079E-3</c:v>
                  </c:pt>
                  <c:pt idx="12">
                    <c:v>6.2983604568525968E-3</c:v>
                  </c:pt>
                  <c:pt idx="13">
                    <c:v>6.0411487134300777E-3</c:v>
                  </c:pt>
                  <c:pt idx="14">
                    <c:v>6.2112165564493929E-3</c:v>
                  </c:pt>
                  <c:pt idx="15">
                    <c:v>6.2549216177698388E-3</c:v>
                  </c:pt>
                  <c:pt idx="16">
                    <c:v>5.8669962028660436E-3</c:v>
                  </c:pt>
                  <c:pt idx="17">
                    <c:v>5.8540622173362984E-3</c:v>
                  </c:pt>
                  <c:pt idx="18">
                    <c:v>5.8756030423362613E-3</c:v>
                  </c:pt>
                  <c:pt idx="19">
                    <c:v>5.9421442070836548E-3</c:v>
                  </c:pt>
                  <c:pt idx="20">
                    <c:v>5.973198473180022E-3</c:v>
                  </c:pt>
                  <c:pt idx="21">
                    <c:v>6.0272418604569297E-3</c:v>
                  </c:pt>
                  <c:pt idx="22">
                    <c:v>6.0614217254150431E-3</c:v>
                  </c:pt>
                  <c:pt idx="23">
                    <c:v>6.0378003721001999E-3</c:v>
                  </c:pt>
                  <c:pt idx="24">
                    <c:v>5.9944752341913434E-3</c:v>
                  </c:pt>
                  <c:pt idx="25">
                    <c:v>5.8711185759898745E-3</c:v>
                  </c:pt>
                  <c:pt idx="26">
                    <c:v>5.7032748876802795E-3</c:v>
                  </c:pt>
                  <c:pt idx="27">
                    <c:v>5.5402777708141934E-3</c:v>
                  </c:pt>
                  <c:pt idx="28">
                    <c:v>5.4611181191319535E-3</c:v>
                  </c:pt>
                  <c:pt idx="29">
                    <c:v>5.3676282782373266E-3</c:v>
                  </c:pt>
                  <c:pt idx="30">
                    <c:v>5.1491822435972782E-3</c:v>
                  </c:pt>
                </c:numCache>
              </c:numRef>
            </c:plus>
            <c:minus>
              <c:numRef>
                <c:f>'[1]0.5 wt%'!$I$4:$I$34</c:f>
                <c:numCache>
                  <c:formatCode>General</c:formatCode>
                  <c:ptCount val="31"/>
                  <c:pt idx="0">
                    <c:v>9.0707453264755378E-2</c:v>
                  </c:pt>
                  <c:pt idx="1">
                    <c:v>2.883504176056163E-2</c:v>
                  </c:pt>
                  <c:pt idx="2">
                    <c:v>5.1610118194013142E-2</c:v>
                  </c:pt>
                  <c:pt idx="3">
                    <c:v>3.7680989017451941E-2</c:v>
                  </c:pt>
                  <c:pt idx="4">
                    <c:v>1.9157048311261304E-2</c:v>
                  </c:pt>
                  <c:pt idx="5">
                    <c:v>2.9823722846828832E-3</c:v>
                  </c:pt>
                  <c:pt idx="6">
                    <c:v>9.4270821454879323E-3</c:v>
                  </c:pt>
                  <c:pt idx="7">
                    <c:v>7.181416604295031E-3</c:v>
                  </c:pt>
                  <c:pt idx="8">
                    <c:v>5.1577643735763561E-3</c:v>
                  </c:pt>
                  <c:pt idx="9">
                    <c:v>6.5685724814791005E-3</c:v>
                  </c:pt>
                  <c:pt idx="10">
                    <c:v>9.8918265923606512E-3</c:v>
                  </c:pt>
                  <c:pt idx="11">
                    <c:v>6.7814477313722079E-3</c:v>
                  </c:pt>
                  <c:pt idx="12">
                    <c:v>6.2983604568525968E-3</c:v>
                  </c:pt>
                  <c:pt idx="13">
                    <c:v>6.0411487134300777E-3</c:v>
                  </c:pt>
                  <c:pt idx="14">
                    <c:v>6.2112165564493929E-3</c:v>
                  </c:pt>
                  <c:pt idx="15">
                    <c:v>6.2549216177698388E-3</c:v>
                  </c:pt>
                  <c:pt idx="16">
                    <c:v>5.8669962028660436E-3</c:v>
                  </c:pt>
                  <c:pt idx="17">
                    <c:v>5.8540622173362984E-3</c:v>
                  </c:pt>
                  <c:pt idx="18">
                    <c:v>5.8756030423362613E-3</c:v>
                  </c:pt>
                  <c:pt idx="19">
                    <c:v>5.9421442070836548E-3</c:v>
                  </c:pt>
                  <c:pt idx="20">
                    <c:v>5.973198473180022E-3</c:v>
                  </c:pt>
                  <c:pt idx="21">
                    <c:v>6.0272418604569297E-3</c:v>
                  </c:pt>
                  <c:pt idx="22">
                    <c:v>6.0614217254150431E-3</c:v>
                  </c:pt>
                  <c:pt idx="23">
                    <c:v>6.0378003721001999E-3</c:v>
                  </c:pt>
                  <c:pt idx="24">
                    <c:v>5.9944752341913434E-3</c:v>
                  </c:pt>
                  <c:pt idx="25">
                    <c:v>5.8711185759898745E-3</c:v>
                  </c:pt>
                  <c:pt idx="26">
                    <c:v>5.7032748876802795E-3</c:v>
                  </c:pt>
                  <c:pt idx="27">
                    <c:v>5.5402777708141934E-3</c:v>
                  </c:pt>
                  <c:pt idx="28">
                    <c:v>5.4611181191319535E-3</c:v>
                  </c:pt>
                  <c:pt idx="29">
                    <c:v>5.3676282782373266E-3</c:v>
                  </c:pt>
                  <c:pt idx="30">
                    <c:v>5.1491822435972782E-3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1'!$N$2:$N$32</c:f>
              <c:numCache>
                <c:formatCode>0.00E+00</c:formatCode>
                <c:ptCount val="31"/>
                <c:pt idx="0">
                  <c:v>0.31735333333333332</c:v>
                </c:pt>
                <c:pt idx="1">
                  <c:v>0.50873000000000002</c:v>
                </c:pt>
                <c:pt idx="2">
                  <c:v>0.55976999999999999</c:v>
                </c:pt>
                <c:pt idx="3">
                  <c:v>0.61821000000000004</c:v>
                </c:pt>
                <c:pt idx="4">
                  <c:v>0.60028999999999999</c:v>
                </c:pt>
                <c:pt idx="5">
                  <c:v>0.6235033333333333</c:v>
                </c:pt>
                <c:pt idx="6">
                  <c:v>0.63290333333333326</c:v>
                </c:pt>
                <c:pt idx="7">
                  <c:v>0.63592666666666675</c:v>
                </c:pt>
                <c:pt idx="8">
                  <c:v>0.63606000000000007</c:v>
                </c:pt>
                <c:pt idx="9">
                  <c:v>0.63912666666666662</c:v>
                </c:pt>
                <c:pt idx="10">
                  <c:v>0.64332</c:v>
                </c:pt>
                <c:pt idx="11">
                  <c:v>0.64005000000000001</c:v>
                </c:pt>
                <c:pt idx="12">
                  <c:v>0.63885333333333338</c:v>
                </c:pt>
                <c:pt idx="13">
                  <c:v>0.63878666666666661</c:v>
                </c:pt>
                <c:pt idx="14">
                  <c:v>0.6392066666666667</c:v>
                </c:pt>
                <c:pt idx="15">
                  <c:v>0.63966333333333336</c:v>
                </c:pt>
                <c:pt idx="16">
                  <c:v>0.63971333333333336</c:v>
                </c:pt>
                <c:pt idx="17">
                  <c:v>0.63908666666666669</c:v>
                </c:pt>
                <c:pt idx="18">
                  <c:v>0.63949333333333336</c:v>
                </c:pt>
                <c:pt idx="19">
                  <c:v>0.63926333333333329</c:v>
                </c:pt>
                <c:pt idx="20">
                  <c:v>0.63885000000000003</c:v>
                </c:pt>
                <c:pt idx="21">
                  <c:v>0.63818333333333344</c:v>
                </c:pt>
                <c:pt idx="22">
                  <c:v>0.63748000000000005</c:v>
                </c:pt>
                <c:pt idx="23">
                  <c:v>0.63676999999999995</c:v>
                </c:pt>
                <c:pt idx="24">
                  <c:v>0.63569000000000009</c:v>
                </c:pt>
                <c:pt idx="25">
                  <c:v>0.63417999999999997</c:v>
                </c:pt>
                <c:pt idx="26">
                  <c:v>0.63156333333333337</c:v>
                </c:pt>
                <c:pt idx="27">
                  <c:v>0.62688333333333335</c:v>
                </c:pt>
                <c:pt idx="28">
                  <c:v>0.61891333333333343</c:v>
                </c:pt>
                <c:pt idx="29">
                  <c:v>0.60589999999999999</c:v>
                </c:pt>
                <c:pt idx="30">
                  <c:v>0.58500666666666667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C9-4148-9DFB-E112F58CEFBC}"/>
            </c:ext>
          </c:extLst>
        </c:ser>
        <c:ser>
          <c:idx val="6"/>
          <c:order val="2"/>
          <c:tx>
            <c:strRef>
              <c:f>'Figure 1'!$T$1</c:f>
              <c:strCache>
                <c:ptCount val="1"/>
                <c:pt idx="0">
                  <c:v>1.0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'[1]1.0 wt%'!$I$4:$I$34</c:f>
                <c:numCache>
                  <c:formatCode>General</c:formatCode>
                  <c:ptCount val="31"/>
                  <c:pt idx="0">
                    <c:v>0.12354339174737163</c:v>
                  </c:pt>
                  <c:pt idx="1">
                    <c:v>8.5970218292925837E-2</c:v>
                  </c:pt>
                  <c:pt idx="2">
                    <c:v>7.9851868690302349E-2</c:v>
                  </c:pt>
                  <c:pt idx="3">
                    <c:v>3.8536101400000349E-2</c:v>
                  </c:pt>
                  <c:pt idx="4">
                    <c:v>3.2457784548206248E-2</c:v>
                  </c:pt>
                  <c:pt idx="5">
                    <c:v>1.267048188156677E-2</c:v>
                  </c:pt>
                  <c:pt idx="6">
                    <c:v>1.3892443989449691E-3</c:v>
                  </c:pt>
                  <c:pt idx="7">
                    <c:v>3.7753587026047538E-3</c:v>
                  </c:pt>
                  <c:pt idx="8">
                    <c:v>3.3605555096342778E-3</c:v>
                  </c:pt>
                  <c:pt idx="9">
                    <c:v>4.4737506015025763E-3</c:v>
                  </c:pt>
                  <c:pt idx="10">
                    <c:v>2.3974523515135678E-3</c:v>
                  </c:pt>
                  <c:pt idx="11">
                    <c:v>3.1671929387252053E-3</c:v>
                  </c:pt>
                  <c:pt idx="12">
                    <c:v>3.5573085956161509E-3</c:v>
                  </c:pt>
                  <c:pt idx="13">
                    <c:v>4.2461747491124441E-3</c:v>
                  </c:pt>
                  <c:pt idx="14">
                    <c:v>4.5156517925002675E-3</c:v>
                  </c:pt>
                  <c:pt idx="15">
                    <c:v>4.9115510109672411E-3</c:v>
                  </c:pt>
                  <c:pt idx="16">
                    <c:v>4.9653242033571758E-3</c:v>
                  </c:pt>
                  <c:pt idx="17">
                    <c:v>4.5108511145656024E-3</c:v>
                  </c:pt>
                  <c:pt idx="18">
                    <c:v>4.8013886880081992E-3</c:v>
                  </c:pt>
                  <c:pt idx="19">
                    <c:v>5.2538874496256332E-3</c:v>
                  </c:pt>
                  <c:pt idx="20">
                    <c:v>5.1265106174776696E-3</c:v>
                  </c:pt>
                  <c:pt idx="21">
                    <c:v>5.3492470913619949E-3</c:v>
                  </c:pt>
                  <c:pt idx="22">
                    <c:v>5.2652951800762054E-3</c:v>
                  </c:pt>
                  <c:pt idx="23">
                    <c:v>5.2306787322488058E-3</c:v>
                  </c:pt>
                  <c:pt idx="24">
                    <c:v>5.1466278064162766E-3</c:v>
                  </c:pt>
                  <c:pt idx="25">
                    <c:v>5.0586559479766603E-3</c:v>
                  </c:pt>
                  <c:pt idx="26">
                    <c:v>4.9400854693460996E-3</c:v>
                  </c:pt>
                  <c:pt idx="27">
                    <c:v>4.7374395334752149E-3</c:v>
                  </c:pt>
                  <c:pt idx="28">
                    <c:v>4.5214304521172671E-3</c:v>
                  </c:pt>
                  <c:pt idx="29">
                    <c:v>4.2482676207811782E-3</c:v>
                  </c:pt>
                  <c:pt idx="30">
                    <c:v>3.7555839906878766E-3</c:v>
                  </c:pt>
                </c:numCache>
              </c:numRef>
            </c:plus>
            <c:minus>
              <c:numRef>
                <c:f>'[1]1.0 wt%'!$I$4:$I$34</c:f>
                <c:numCache>
                  <c:formatCode>General</c:formatCode>
                  <c:ptCount val="31"/>
                  <c:pt idx="0">
                    <c:v>0.12354339174737163</c:v>
                  </c:pt>
                  <c:pt idx="1">
                    <c:v>8.5970218292925837E-2</c:v>
                  </c:pt>
                  <c:pt idx="2">
                    <c:v>7.9851868690302349E-2</c:v>
                  </c:pt>
                  <c:pt idx="3">
                    <c:v>3.8536101400000349E-2</c:v>
                  </c:pt>
                  <c:pt idx="4">
                    <c:v>3.2457784548206248E-2</c:v>
                  </c:pt>
                  <c:pt idx="5">
                    <c:v>1.267048188156677E-2</c:v>
                  </c:pt>
                  <c:pt idx="6">
                    <c:v>1.3892443989449691E-3</c:v>
                  </c:pt>
                  <c:pt idx="7">
                    <c:v>3.7753587026047538E-3</c:v>
                  </c:pt>
                  <c:pt idx="8">
                    <c:v>3.3605555096342778E-3</c:v>
                  </c:pt>
                  <c:pt idx="9">
                    <c:v>4.4737506015025763E-3</c:v>
                  </c:pt>
                  <c:pt idx="10">
                    <c:v>2.3974523515135678E-3</c:v>
                  </c:pt>
                  <c:pt idx="11">
                    <c:v>3.1671929387252053E-3</c:v>
                  </c:pt>
                  <c:pt idx="12">
                    <c:v>3.5573085956161509E-3</c:v>
                  </c:pt>
                  <c:pt idx="13">
                    <c:v>4.2461747491124441E-3</c:v>
                  </c:pt>
                  <c:pt idx="14">
                    <c:v>4.5156517925002675E-3</c:v>
                  </c:pt>
                  <c:pt idx="15">
                    <c:v>4.9115510109672411E-3</c:v>
                  </c:pt>
                  <c:pt idx="16">
                    <c:v>4.9653242033571758E-3</c:v>
                  </c:pt>
                  <c:pt idx="17">
                    <c:v>4.5108511145656024E-3</c:v>
                  </c:pt>
                  <c:pt idx="18">
                    <c:v>4.8013886880081992E-3</c:v>
                  </c:pt>
                  <c:pt idx="19">
                    <c:v>5.2538874496256332E-3</c:v>
                  </c:pt>
                  <c:pt idx="20">
                    <c:v>5.1265106174776696E-3</c:v>
                  </c:pt>
                  <c:pt idx="21">
                    <c:v>5.3492470913619949E-3</c:v>
                  </c:pt>
                  <c:pt idx="22">
                    <c:v>5.2652951800762054E-3</c:v>
                  </c:pt>
                  <c:pt idx="23">
                    <c:v>5.2306787322488058E-3</c:v>
                  </c:pt>
                  <c:pt idx="24">
                    <c:v>5.1466278064162766E-3</c:v>
                  </c:pt>
                  <c:pt idx="25">
                    <c:v>5.0586559479766603E-3</c:v>
                  </c:pt>
                  <c:pt idx="26">
                    <c:v>4.9400854693460996E-3</c:v>
                  </c:pt>
                  <c:pt idx="27">
                    <c:v>4.7374395334752149E-3</c:v>
                  </c:pt>
                  <c:pt idx="28">
                    <c:v>4.5214304521172671E-3</c:v>
                  </c:pt>
                  <c:pt idx="29">
                    <c:v>4.2482676207811782E-3</c:v>
                  </c:pt>
                  <c:pt idx="30">
                    <c:v>3.7555839906878766E-3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1'!$T$2:$T$32</c:f>
              <c:numCache>
                <c:formatCode>0.00E+00</c:formatCode>
                <c:ptCount val="31"/>
                <c:pt idx="0">
                  <c:v>0.68410666666666653</c:v>
                </c:pt>
                <c:pt idx="1">
                  <c:v>1.0528900000000001</c:v>
                </c:pt>
                <c:pt idx="2">
                  <c:v>1.04644</c:v>
                </c:pt>
                <c:pt idx="3">
                  <c:v>1.1159666666666666</c:v>
                </c:pt>
                <c:pt idx="4">
                  <c:v>1.1284666666666665</c:v>
                </c:pt>
                <c:pt idx="5">
                  <c:v>1.1394333333333331</c:v>
                </c:pt>
                <c:pt idx="6">
                  <c:v>1.1565000000000001</c:v>
                </c:pt>
                <c:pt idx="7">
                  <c:v>1.1758</c:v>
                </c:pt>
                <c:pt idx="8">
                  <c:v>1.1719999999999999</c:v>
                </c:pt>
                <c:pt idx="9">
                  <c:v>1.1814333333333331</c:v>
                </c:pt>
                <c:pt idx="10">
                  <c:v>1.1799333333333335</c:v>
                </c:pt>
                <c:pt idx="11">
                  <c:v>1.1808333333333332</c:v>
                </c:pt>
                <c:pt idx="12">
                  <c:v>1.1797333333333333</c:v>
                </c:pt>
                <c:pt idx="13">
                  <c:v>1.1783999999999999</c:v>
                </c:pt>
                <c:pt idx="14">
                  <c:v>1.1791666666666667</c:v>
                </c:pt>
                <c:pt idx="15">
                  <c:v>1.1786000000000001</c:v>
                </c:pt>
                <c:pt idx="16">
                  <c:v>1.1777666666666666</c:v>
                </c:pt>
                <c:pt idx="17">
                  <c:v>1.1785666666666665</c:v>
                </c:pt>
                <c:pt idx="18">
                  <c:v>1.1782999999999999</c:v>
                </c:pt>
                <c:pt idx="19">
                  <c:v>1.1777</c:v>
                </c:pt>
                <c:pt idx="20">
                  <c:v>1.1773666666666665</c:v>
                </c:pt>
                <c:pt idx="21">
                  <c:v>1.1756333333333335</c:v>
                </c:pt>
                <c:pt idx="22">
                  <c:v>1.1735</c:v>
                </c:pt>
                <c:pt idx="23">
                  <c:v>1.1698999999999999</c:v>
                </c:pt>
                <c:pt idx="24">
                  <c:v>1.1633666666666667</c:v>
                </c:pt>
                <c:pt idx="25">
                  <c:v>1.1525000000000001</c:v>
                </c:pt>
                <c:pt idx="26">
                  <c:v>1.1352666666666666</c:v>
                </c:pt>
                <c:pt idx="27">
                  <c:v>1.1093</c:v>
                </c:pt>
                <c:pt idx="28">
                  <c:v>1.0717000000000001</c:v>
                </c:pt>
                <c:pt idx="29">
                  <c:v>1.0188666666666666</c:v>
                </c:pt>
                <c:pt idx="30">
                  <c:v>0.93948333333333323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2C9-4148-9DFB-E112F58CEFBC}"/>
            </c:ext>
          </c:extLst>
        </c:ser>
        <c:ser>
          <c:idx val="20"/>
          <c:order val="3"/>
          <c:tx>
            <c:strRef>
              <c:f>'Figure 1'!$W$1</c:f>
              <c:strCache>
                <c:ptCount val="1"/>
                <c:pt idx="0">
                  <c:v>1.5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36D6C7"/>
              </a:solidFill>
              <a:ln w="9525">
                <a:solidFill>
                  <a:srgbClr val="36D6C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'[1]1.5 wt%'!$I$4:$I$34</c:f>
                <c:numCache>
                  <c:formatCode>General</c:formatCode>
                  <c:ptCount val="31"/>
                  <c:pt idx="0">
                    <c:v>0.22710990914826562</c:v>
                  </c:pt>
                  <c:pt idx="1">
                    <c:v>0.17344603707717762</c:v>
                  </c:pt>
                  <c:pt idx="2">
                    <c:v>0.12048802614552384</c:v>
                  </c:pt>
                  <c:pt idx="3">
                    <c:v>4.7256475158907546E-2</c:v>
                  </c:pt>
                  <c:pt idx="4">
                    <c:v>3.2836311201676328E-2</c:v>
                  </c:pt>
                  <c:pt idx="5">
                    <c:v>4.0851329367734265E-2</c:v>
                  </c:pt>
                  <c:pt idx="6">
                    <c:v>3.404572089280993E-3</c:v>
                  </c:pt>
                  <c:pt idx="7">
                    <c:v>1.5707889029967642E-2</c:v>
                  </c:pt>
                  <c:pt idx="8">
                    <c:v>1.1828966330345398E-2</c:v>
                  </c:pt>
                  <c:pt idx="9">
                    <c:v>7.9377438720191901E-3</c:v>
                  </c:pt>
                  <c:pt idx="10">
                    <c:v>8.6321749544622239E-3</c:v>
                  </c:pt>
                  <c:pt idx="11">
                    <c:v>1.0192535394973026E-2</c:v>
                  </c:pt>
                  <c:pt idx="12">
                    <c:v>9.091082321581798E-3</c:v>
                  </c:pt>
                  <c:pt idx="13">
                    <c:v>1.0084807054839174E-2</c:v>
                  </c:pt>
                  <c:pt idx="14">
                    <c:v>1.2630694535315344E-2</c:v>
                  </c:pt>
                  <c:pt idx="15">
                    <c:v>1.1089684896835901E-2</c:v>
                  </c:pt>
                  <c:pt idx="16">
                    <c:v>1.1600622588656425E-2</c:v>
                  </c:pt>
                  <c:pt idx="17">
                    <c:v>1.0578752289377052E-2</c:v>
                  </c:pt>
                  <c:pt idx="18">
                    <c:v>1.0375826606963743E-2</c:v>
                  </c:pt>
                  <c:pt idx="19">
                    <c:v>1.05857346357151E-2</c:v>
                  </c:pt>
                  <c:pt idx="20">
                    <c:v>1.0508567932882192E-2</c:v>
                  </c:pt>
                  <c:pt idx="21">
                    <c:v>1.0365380413236654E-2</c:v>
                  </c:pt>
                  <c:pt idx="22">
                    <c:v>1.0190900080191353E-2</c:v>
                  </c:pt>
                  <c:pt idx="23">
                    <c:v>1.0082052260218551E-2</c:v>
                  </c:pt>
                  <c:pt idx="24">
                    <c:v>9.8526364210014556E-3</c:v>
                  </c:pt>
                  <c:pt idx="25">
                    <c:v>9.4816196459840581E-3</c:v>
                  </c:pt>
                  <c:pt idx="26">
                    <c:v>8.7945058606685583E-3</c:v>
                  </c:pt>
                  <c:pt idx="27">
                    <c:v>7.9992360746372355E-3</c:v>
                  </c:pt>
                  <c:pt idx="28">
                    <c:v>7.0927975988165229E-3</c:v>
                  </c:pt>
                  <c:pt idx="29">
                    <c:v>7.692203845452856E-3</c:v>
                  </c:pt>
                  <c:pt idx="30">
                    <c:v>4.5742030271221481E-3</c:v>
                  </c:pt>
                </c:numCache>
              </c:numRef>
            </c:plus>
            <c:minus>
              <c:numRef>
                <c:f>'[1]1.5 wt%'!$I$4:$I$34</c:f>
                <c:numCache>
                  <c:formatCode>General</c:formatCode>
                  <c:ptCount val="31"/>
                  <c:pt idx="0">
                    <c:v>0.22710990914826562</c:v>
                  </c:pt>
                  <c:pt idx="1">
                    <c:v>0.17344603707717762</c:v>
                  </c:pt>
                  <c:pt idx="2">
                    <c:v>0.12048802614552384</c:v>
                  </c:pt>
                  <c:pt idx="3">
                    <c:v>4.7256475158907546E-2</c:v>
                  </c:pt>
                  <c:pt idx="4">
                    <c:v>3.2836311201676328E-2</c:v>
                  </c:pt>
                  <c:pt idx="5">
                    <c:v>4.0851329367734265E-2</c:v>
                  </c:pt>
                  <c:pt idx="6">
                    <c:v>3.404572089280993E-3</c:v>
                  </c:pt>
                  <c:pt idx="7">
                    <c:v>1.5707889029967642E-2</c:v>
                  </c:pt>
                  <c:pt idx="8">
                    <c:v>1.1828966330345398E-2</c:v>
                  </c:pt>
                  <c:pt idx="9">
                    <c:v>7.9377438720191901E-3</c:v>
                  </c:pt>
                  <c:pt idx="10">
                    <c:v>8.6321749544622239E-3</c:v>
                  </c:pt>
                  <c:pt idx="11">
                    <c:v>1.0192535394973026E-2</c:v>
                  </c:pt>
                  <c:pt idx="12">
                    <c:v>9.091082321581798E-3</c:v>
                  </c:pt>
                  <c:pt idx="13">
                    <c:v>1.0084807054839174E-2</c:v>
                  </c:pt>
                  <c:pt idx="14">
                    <c:v>1.2630694535315344E-2</c:v>
                  </c:pt>
                  <c:pt idx="15">
                    <c:v>1.1089684896835901E-2</c:v>
                  </c:pt>
                  <c:pt idx="16">
                    <c:v>1.1600622588656425E-2</c:v>
                  </c:pt>
                  <c:pt idx="17">
                    <c:v>1.0578752289377052E-2</c:v>
                  </c:pt>
                  <c:pt idx="18">
                    <c:v>1.0375826606963743E-2</c:v>
                  </c:pt>
                  <c:pt idx="19">
                    <c:v>1.05857346357151E-2</c:v>
                  </c:pt>
                  <c:pt idx="20">
                    <c:v>1.0508567932882192E-2</c:v>
                  </c:pt>
                  <c:pt idx="21">
                    <c:v>1.0365380413236654E-2</c:v>
                  </c:pt>
                  <c:pt idx="22">
                    <c:v>1.0190900080191353E-2</c:v>
                  </c:pt>
                  <c:pt idx="23">
                    <c:v>1.0082052260218551E-2</c:v>
                  </c:pt>
                  <c:pt idx="24">
                    <c:v>9.8526364210014556E-3</c:v>
                  </c:pt>
                  <c:pt idx="25">
                    <c:v>9.4816196459840581E-3</c:v>
                  </c:pt>
                  <c:pt idx="26">
                    <c:v>8.7945058606685583E-3</c:v>
                  </c:pt>
                  <c:pt idx="27">
                    <c:v>7.9992360746372355E-3</c:v>
                  </c:pt>
                  <c:pt idx="28">
                    <c:v>7.0927975988165229E-3</c:v>
                  </c:pt>
                  <c:pt idx="29">
                    <c:v>7.692203845452856E-3</c:v>
                  </c:pt>
                  <c:pt idx="30">
                    <c:v>4.5742030271221481E-3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1'!$W$2:$W$32</c:f>
              <c:numCache>
                <c:formatCode>0.00E+00</c:formatCode>
                <c:ptCount val="31"/>
                <c:pt idx="0">
                  <c:v>1.4276499999999999</c:v>
                </c:pt>
                <c:pt idx="1">
                  <c:v>1.8770333333333336</c:v>
                </c:pt>
                <c:pt idx="2">
                  <c:v>1.9148333333333332</c:v>
                </c:pt>
                <c:pt idx="3">
                  <c:v>1.9111333333333331</c:v>
                </c:pt>
                <c:pt idx="4">
                  <c:v>1.8961000000000001</c:v>
                </c:pt>
                <c:pt idx="5">
                  <c:v>1.8725666666666667</c:v>
                </c:pt>
                <c:pt idx="6">
                  <c:v>1.8830333333333336</c:v>
                </c:pt>
                <c:pt idx="7">
                  <c:v>1.8794333333333333</c:v>
                </c:pt>
                <c:pt idx="8">
                  <c:v>1.8731333333333333</c:v>
                </c:pt>
                <c:pt idx="9">
                  <c:v>1.8736666666666668</c:v>
                </c:pt>
                <c:pt idx="10">
                  <c:v>1.8735666666666666</c:v>
                </c:pt>
                <c:pt idx="11">
                  <c:v>1.8717666666666666</c:v>
                </c:pt>
                <c:pt idx="12">
                  <c:v>1.8701333333333332</c:v>
                </c:pt>
                <c:pt idx="13">
                  <c:v>1.8680999999999996</c:v>
                </c:pt>
                <c:pt idx="14">
                  <c:v>1.8703666666666667</c:v>
                </c:pt>
                <c:pt idx="15">
                  <c:v>1.8678666666666666</c:v>
                </c:pt>
                <c:pt idx="16">
                  <c:v>1.8679333333333332</c:v>
                </c:pt>
                <c:pt idx="17">
                  <c:v>1.8656000000000001</c:v>
                </c:pt>
                <c:pt idx="18">
                  <c:v>1.8665666666666667</c:v>
                </c:pt>
                <c:pt idx="19">
                  <c:v>1.8658333333333332</c:v>
                </c:pt>
                <c:pt idx="20">
                  <c:v>1.8640999999999996</c:v>
                </c:pt>
                <c:pt idx="21">
                  <c:v>1.8602333333333334</c:v>
                </c:pt>
                <c:pt idx="22">
                  <c:v>1.8541666666666667</c:v>
                </c:pt>
                <c:pt idx="23">
                  <c:v>1.8436666666666668</c:v>
                </c:pt>
                <c:pt idx="24">
                  <c:v>1.8249333333333331</c:v>
                </c:pt>
                <c:pt idx="25">
                  <c:v>1.7946666666666666</c:v>
                </c:pt>
                <c:pt idx="26">
                  <c:v>1.7492000000000001</c:v>
                </c:pt>
                <c:pt idx="27">
                  <c:v>1.6845333333333334</c:v>
                </c:pt>
                <c:pt idx="28">
                  <c:v>1.5970333333333335</c:v>
                </c:pt>
                <c:pt idx="29">
                  <c:v>1.4773000000000001</c:v>
                </c:pt>
                <c:pt idx="30">
                  <c:v>1.3137000000000001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C9-4148-9DFB-E112F58CEFBC}"/>
            </c:ext>
          </c:extLst>
        </c:ser>
        <c:ser>
          <c:idx val="7"/>
          <c:order val="4"/>
          <c:tx>
            <c:strRef>
              <c:f>'Figure 1'!$Z$1</c:f>
              <c:strCache>
                <c:ptCount val="1"/>
                <c:pt idx="0">
                  <c:v>2.0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1'!$Z$2:$Z$32</c:f>
              <c:numCache>
                <c:formatCode>0.00E+00</c:formatCode>
                <c:ptCount val="31"/>
                <c:pt idx="0">
                  <c:v>2.0012333333333334</c:v>
                </c:pt>
                <c:pt idx="1">
                  <c:v>2.9606666666666666</c:v>
                </c:pt>
                <c:pt idx="2">
                  <c:v>2.9289999999999998</c:v>
                </c:pt>
                <c:pt idx="3">
                  <c:v>2.9275333333333329</c:v>
                </c:pt>
                <c:pt idx="4">
                  <c:v>2.9304333333333328</c:v>
                </c:pt>
                <c:pt idx="5">
                  <c:v>2.8869333333333329</c:v>
                </c:pt>
                <c:pt idx="6">
                  <c:v>2.8855</c:v>
                </c:pt>
                <c:pt idx="7">
                  <c:v>2.8884000000000003</c:v>
                </c:pt>
                <c:pt idx="8">
                  <c:v>2.8838333333333335</c:v>
                </c:pt>
                <c:pt idx="9">
                  <c:v>2.8886666666666665</c:v>
                </c:pt>
                <c:pt idx="10">
                  <c:v>2.8827333333333334</c:v>
                </c:pt>
                <c:pt idx="11">
                  <c:v>2.8851</c:v>
                </c:pt>
                <c:pt idx="12">
                  <c:v>2.8817333333333335</c:v>
                </c:pt>
                <c:pt idx="13">
                  <c:v>2.8778666666666668</c:v>
                </c:pt>
                <c:pt idx="14">
                  <c:v>2.8869666666666669</c:v>
                </c:pt>
                <c:pt idx="15">
                  <c:v>2.8751666666666664</c:v>
                </c:pt>
                <c:pt idx="16">
                  <c:v>2.8795000000000002</c:v>
                </c:pt>
                <c:pt idx="17">
                  <c:v>2.8769666666666667</c:v>
                </c:pt>
                <c:pt idx="18">
                  <c:v>2.8743000000000007</c:v>
                </c:pt>
                <c:pt idx="19">
                  <c:v>2.8702666666666663</c:v>
                </c:pt>
                <c:pt idx="20">
                  <c:v>2.8667999999999996</c:v>
                </c:pt>
                <c:pt idx="21">
                  <c:v>2.8570666666666669</c:v>
                </c:pt>
                <c:pt idx="22">
                  <c:v>2.841933333333333</c:v>
                </c:pt>
                <c:pt idx="23">
                  <c:v>2.8151666666666664</c:v>
                </c:pt>
                <c:pt idx="24">
                  <c:v>2.771233333333333</c:v>
                </c:pt>
                <c:pt idx="25">
                  <c:v>2.7035666666666671</c:v>
                </c:pt>
                <c:pt idx="26">
                  <c:v>2.605</c:v>
                </c:pt>
                <c:pt idx="27">
                  <c:v>2.4702999999999999</c:v>
                </c:pt>
                <c:pt idx="28">
                  <c:v>2.2970666666666673</c:v>
                </c:pt>
                <c:pt idx="29">
                  <c:v>2.0665666666666667</c:v>
                </c:pt>
                <c:pt idx="30">
                  <c:v>1.7746999999999999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2C9-4148-9DFB-E112F58CEFBC}"/>
            </c:ext>
          </c:extLst>
        </c:ser>
        <c:ser>
          <c:idx val="14"/>
          <c:order val="5"/>
          <c:tx>
            <c:strRef>
              <c:f>'Figure 1'!$AC$1</c:f>
              <c:strCache>
                <c:ptCount val="1"/>
                <c:pt idx="0">
                  <c:v>3.0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1'!$AD$2:$AD$32</c:f>
                <c:numCache>
                  <c:formatCode>General</c:formatCode>
                  <c:ptCount val="31"/>
                  <c:pt idx="0">
                    <c:v>0.26843027648410639</c:v>
                  </c:pt>
                  <c:pt idx="1">
                    <c:v>0.18327816139530761</c:v>
                  </c:pt>
                  <c:pt idx="2">
                    <c:v>0.22647801217778302</c:v>
                  </c:pt>
                  <c:pt idx="3">
                    <c:v>0.25973592572286014</c:v>
                  </c:pt>
                  <c:pt idx="4">
                    <c:v>0.24961462964604728</c:v>
                  </c:pt>
                  <c:pt idx="5">
                    <c:v>0.24356754253754281</c:v>
                  </c:pt>
                  <c:pt idx="6">
                    <c:v>0.24348499155206904</c:v>
                  </c:pt>
                  <c:pt idx="7">
                    <c:v>0.24045724729726445</c:v>
                  </c:pt>
                  <c:pt idx="8">
                    <c:v>0.2380160148673475</c:v>
                  </c:pt>
                  <c:pt idx="9">
                    <c:v>0.23504333642968925</c:v>
                  </c:pt>
                  <c:pt idx="10">
                    <c:v>0.21015644172853712</c:v>
                  </c:pt>
                  <c:pt idx="11">
                    <c:v>0.21275765817265213</c:v>
                  </c:pt>
                  <c:pt idx="12">
                    <c:v>0.21064937692763294</c:v>
                  </c:pt>
                  <c:pt idx="13">
                    <c:v>0.21628289345207108</c:v>
                  </c:pt>
                  <c:pt idx="14">
                    <c:v>0.21260080223534239</c:v>
                  </c:pt>
                  <c:pt idx="15">
                    <c:v>0.21349127226501158</c:v>
                  </c:pt>
                  <c:pt idx="16">
                    <c:v>0.2132737390720616</c:v>
                  </c:pt>
                  <c:pt idx="17">
                    <c:v>0.21448893004328032</c:v>
                  </c:pt>
                  <c:pt idx="18">
                    <c:v>0.21358388151834953</c:v>
                  </c:pt>
                  <c:pt idx="19">
                    <c:v>0.21244827082793083</c:v>
                  </c:pt>
                  <c:pt idx="20">
                    <c:v>0.21038596541700322</c:v>
                  </c:pt>
                  <c:pt idx="21">
                    <c:v>0.20901364389276939</c:v>
                  </c:pt>
                  <c:pt idx="22">
                    <c:v>0.20493141400098838</c:v>
                  </c:pt>
                  <c:pt idx="23">
                    <c:v>0.19863771321456336</c:v>
                  </c:pt>
                  <c:pt idx="24">
                    <c:v>0.18979189480410724</c:v>
                  </c:pt>
                  <c:pt idx="25">
                    <c:v>0.17687596721368823</c:v>
                  </c:pt>
                  <c:pt idx="26">
                    <c:v>0.16061371188178314</c:v>
                  </c:pt>
                  <c:pt idx="27">
                    <c:v>0.1413840985872645</c:v>
                  </c:pt>
                  <c:pt idx="28">
                    <c:v>0.11988914787326566</c:v>
                  </c:pt>
                  <c:pt idx="29">
                    <c:v>9.2963379886921105E-2</c:v>
                  </c:pt>
                  <c:pt idx="30">
                    <c:v>6.5458213982492519E-2</c:v>
                  </c:pt>
                </c:numCache>
              </c:numRef>
            </c:plus>
            <c:minus>
              <c:numRef>
                <c:f>'Figure 1'!$AD$2:$AD$32</c:f>
                <c:numCache>
                  <c:formatCode>General</c:formatCode>
                  <c:ptCount val="31"/>
                  <c:pt idx="0">
                    <c:v>0.26843027648410639</c:v>
                  </c:pt>
                  <c:pt idx="1">
                    <c:v>0.18327816139530761</c:v>
                  </c:pt>
                  <c:pt idx="2">
                    <c:v>0.22647801217778302</c:v>
                  </c:pt>
                  <c:pt idx="3">
                    <c:v>0.25973592572286014</c:v>
                  </c:pt>
                  <c:pt idx="4">
                    <c:v>0.24961462964604728</c:v>
                  </c:pt>
                  <c:pt idx="5">
                    <c:v>0.24356754253754281</c:v>
                  </c:pt>
                  <c:pt idx="6">
                    <c:v>0.24348499155206904</c:v>
                  </c:pt>
                  <c:pt idx="7">
                    <c:v>0.24045724729726445</c:v>
                  </c:pt>
                  <c:pt idx="8">
                    <c:v>0.2380160148673475</c:v>
                  </c:pt>
                  <c:pt idx="9">
                    <c:v>0.23504333642968925</c:v>
                  </c:pt>
                  <c:pt idx="10">
                    <c:v>0.21015644172853712</c:v>
                  </c:pt>
                  <c:pt idx="11">
                    <c:v>0.21275765817265213</c:v>
                  </c:pt>
                  <c:pt idx="12">
                    <c:v>0.21064937692763294</c:v>
                  </c:pt>
                  <c:pt idx="13">
                    <c:v>0.21628289345207108</c:v>
                  </c:pt>
                  <c:pt idx="14">
                    <c:v>0.21260080223534239</c:v>
                  </c:pt>
                  <c:pt idx="15">
                    <c:v>0.21349127226501158</c:v>
                  </c:pt>
                  <c:pt idx="16">
                    <c:v>0.2132737390720616</c:v>
                  </c:pt>
                  <c:pt idx="17">
                    <c:v>0.21448893004328032</c:v>
                  </c:pt>
                  <c:pt idx="18">
                    <c:v>0.21358388151834953</c:v>
                  </c:pt>
                  <c:pt idx="19">
                    <c:v>0.21244827082793083</c:v>
                  </c:pt>
                  <c:pt idx="20">
                    <c:v>0.21038596541700322</c:v>
                  </c:pt>
                  <c:pt idx="21">
                    <c:v>0.20901364389276939</c:v>
                  </c:pt>
                  <c:pt idx="22">
                    <c:v>0.20493141400098838</c:v>
                  </c:pt>
                  <c:pt idx="23">
                    <c:v>0.19863771321456336</c:v>
                  </c:pt>
                  <c:pt idx="24">
                    <c:v>0.18979189480410724</c:v>
                  </c:pt>
                  <c:pt idx="25">
                    <c:v>0.17687596721368823</c:v>
                  </c:pt>
                  <c:pt idx="26">
                    <c:v>0.16061371188178314</c:v>
                  </c:pt>
                  <c:pt idx="27">
                    <c:v>0.1413840985872645</c:v>
                  </c:pt>
                  <c:pt idx="28">
                    <c:v>0.11988914787326566</c:v>
                  </c:pt>
                  <c:pt idx="29">
                    <c:v>9.2963379886921105E-2</c:v>
                  </c:pt>
                  <c:pt idx="30">
                    <c:v>6.5458213982492519E-2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1'!$AC$2:$AC$32</c:f>
              <c:numCache>
                <c:formatCode>0.00E+00</c:formatCode>
                <c:ptCount val="31"/>
                <c:pt idx="0">
                  <c:v>3.7703999999999995</c:v>
                </c:pt>
                <c:pt idx="1">
                  <c:v>5.3698666666666668</c:v>
                </c:pt>
                <c:pt idx="2">
                  <c:v>5.3461999999999996</c:v>
                </c:pt>
                <c:pt idx="3">
                  <c:v>5.3876333333333335</c:v>
                </c:pt>
                <c:pt idx="4">
                  <c:v>5.3597999999999999</c:v>
                </c:pt>
                <c:pt idx="5">
                  <c:v>5.3383666666666656</c:v>
                </c:pt>
                <c:pt idx="6">
                  <c:v>5.3499333333333334</c:v>
                </c:pt>
                <c:pt idx="7">
                  <c:v>5.3374333333333333</c:v>
                </c:pt>
                <c:pt idx="8">
                  <c:v>5.3300999999999998</c:v>
                </c:pt>
                <c:pt idx="9">
                  <c:v>5.3240999999999996</c:v>
                </c:pt>
                <c:pt idx="10">
                  <c:v>5.2901999999999996</c:v>
                </c:pt>
                <c:pt idx="11">
                  <c:v>5.2841666666666667</c:v>
                </c:pt>
                <c:pt idx="12">
                  <c:v>5.2820999999999998</c:v>
                </c:pt>
                <c:pt idx="13">
                  <c:v>5.2759999999999998</c:v>
                </c:pt>
                <c:pt idx="14">
                  <c:v>5.2807333333333339</c:v>
                </c:pt>
                <c:pt idx="15">
                  <c:v>5.2729000000000008</c:v>
                </c:pt>
                <c:pt idx="16">
                  <c:v>5.2702333333333335</c:v>
                </c:pt>
                <c:pt idx="17">
                  <c:v>5.2689666666666675</c:v>
                </c:pt>
                <c:pt idx="18">
                  <c:v>5.2642333333333324</c:v>
                </c:pt>
                <c:pt idx="19">
                  <c:v>5.2552333333333339</c:v>
                </c:pt>
                <c:pt idx="20">
                  <c:v>5.2431333333333336</c:v>
                </c:pt>
                <c:pt idx="21">
                  <c:v>5.2168999999999999</c:v>
                </c:pt>
                <c:pt idx="22">
                  <c:v>5.1714333333333338</c:v>
                </c:pt>
                <c:pt idx="23">
                  <c:v>5.0911333333333344</c:v>
                </c:pt>
                <c:pt idx="24">
                  <c:v>4.9661999999999997</c:v>
                </c:pt>
                <c:pt idx="25">
                  <c:v>4.7802333333333324</c:v>
                </c:pt>
                <c:pt idx="26">
                  <c:v>4.5231333333333339</c:v>
                </c:pt>
                <c:pt idx="27">
                  <c:v>4.1911000000000005</c:v>
                </c:pt>
                <c:pt idx="28">
                  <c:v>3.7726666666666664</c:v>
                </c:pt>
                <c:pt idx="29">
                  <c:v>3.2492999999999999</c:v>
                </c:pt>
                <c:pt idx="30">
                  <c:v>2.6510666666666669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2C9-4148-9DFB-E112F58CEFBC}"/>
            </c:ext>
          </c:extLst>
        </c:ser>
        <c:ser>
          <c:idx val="15"/>
          <c:order val="6"/>
          <c:tx>
            <c:strRef>
              <c:f>'Figure 1'!$AF$1</c:f>
              <c:strCache>
                <c:ptCount val="1"/>
                <c:pt idx="0">
                  <c:v>4.0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A5F7"/>
              </a:solidFill>
              <a:ln w="9525">
                <a:solidFill>
                  <a:srgbClr val="FFA5F7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1'!$AF$2:$AF$32</c:f>
              <c:numCache>
                <c:formatCode>0.00E+00</c:formatCode>
                <c:ptCount val="31"/>
                <c:pt idx="0">
                  <c:v>6.2229333333333345</c:v>
                </c:pt>
                <c:pt idx="1">
                  <c:v>9.6231333333333335</c:v>
                </c:pt>
                <c:pt idx="2">
                  <c:v>10.496833333333335</c:v>
                </c:pt>
                <c:pt idx="3">
                  <c:v>11.306066666666666</c:v>
                </c:pt>
                <c:pt idx="4">
                  <c:v>11.401399999999999</c:v>
                </c:pt>
                <c:pt idx="5">
                  <c:v>11.393266666666669</c:v>
                </c:pt>
                <c:pt idx="6">
                  <c:v>11.236000000000001</c:v>
                </c:pt>
                <c:pt idx="7">
                  <c:v>10.325166666666666</c:v>
                </c:pt>
                <c:pt idx="8">
                  <c:v>9.7865333333333329</c:v>
                </c:pt>
                <c:pt idx="9">
                  <c:v>9.4795333333333325</c:v>
                </c:pt>
                <c:pt idx="10">
                  <c:v>9.3468000000000018</c:v>
                </c:pt>
                <c:pt idx="11">
                  <c:v>9.3008333333333333</c:v>
                </c:pt>
                <c:pt idx="12">
                  <c:v>9.3791999999999991</c:v>
                </c:pt>
                <c:pt idx="13">
                  <c:v>9.4699333333333318</c:v>
                </c:pt>
                <c:pt idx="14">
                  <c:v>9.4366999999999983</c:v>
                </c:pt>
                <c:pt idx="15">
                  <c:v>9.4018999999999995</c:v>
                </c:pt>
                <c:pt idx="16">
                  <c:v>9.1978333333333335</c:v>
                </c:pt>
                <c:pt idx="17">
                  <c:v>9.1566666666666663</c:v>
                </c:pt>
                <c:pt idx="18">
                  <c:v>9.1044999999999998</c:v>
                </c:pt>
                <c:pt idx="19">
                  <c:v>9.2103333333333346</c:v>
                </c:pt>
                <c:pt idx="20">
                  <c:v>9.1013999999999999</c:v>
                </c:pt>
                <c:pt idx="21">
                  <c:v>8.9296999999999986</c:v>
                </c:pt>
                <c:pt idx="22">
                  <c:v>8.6653000000000002</c:v>
                </c:pt>
                <c:pt idx="23">
                  <c:v>8.4886333333333326</c:v>
                </c:pt>
                <c:pt idx="24">
                  <c:v>8.0514333333333337</c:v>
                </c:pt>
                <c:pt idx="25">
                  <c:v>7.49</c:v>
                </c:pt>
                <c:pt idx="26">
                  <c:v>6.8027666666666669</c:v>
                </c:pt>
                <c:pt idx="27">
                  <c:v>5.9739666666666675</c:v>
                </c:pt>
                <c:pt idx="28">
                  <c:v>4.8668333333333331</c:v>
                </c:pt>
                <c:pt idx="29">
                  <c:v>1.0218533333333333</c:v>
                </c:pt>
                <c:pt idx="30">
                  <c:v>0.3993733333333333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C2C9-4148-9DFB-E112F58CEFBC}"/>
            </c:ext>
          </c:extLst>
        </c:ser>
        <c:ser>
          <c:idx val="19"/>
          <c:order val="7"/>
          <c:tx>
            <c:v>0 wt% Cross</c:v>
          </c:tx>
          <c:spPr>
            <a:ln w="12700" cap="rnd">
              <a:solidFill>
                <a:srgbClr val="9E6BCF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'[1]0 wt%'!$J$4:$J$34</c:f>
              <c:numCache>
                <c:formatCode>General</c:formatCode>
                <c:ptCount val="31"/>
                <c:pt idx="0">
                  <c:v>0</c:v>
                </c:pt>
                <c:pt idx="1">
                  <c:v>0.3953625824346319</c:v>
                </c:pt>
                <c:pt idx="2">
                  <c:v>0.39512245584615485</c:v>
                </c:pt>
                <c:pt idx="3">
                  <c:v>0.39487894940360213</c:v>
                </c:pt>
                <c:pt idx="4">
                  <c:v>0.39463124234426128</c:v>
                </c:pt>
                <c:pt idx="5">
                  <c:v>0.39437954563512911</c:v>
                </c:pt>
                <c:pt idx="6">
                  <c:v>0.39412540962462606</c:v>
                </c:pt>
                <c:pt idx="7">
                  <c:v>0.39386418364647557</c:v>
                </c:pt>
                <c:pt idx="8">
                  <c:v>0.39360002488875229</c:v>
                </c:pt>
                <c:pt idx="9">
                  <c:v>0.39333207474383913</c:v>
                </c:pt>
                <c:pt idx="10">
                  <c:v>0.39306059629684797</c:v>
                </c:pt>
                <c:pt idx="11">
                  <c:v>0.39278728858124512</c:v>
                </c:pt>
                <c:pt idx="12">
                  <c:v>0.39250719195987782</c:v>
                </c:pt>
                <c:pt idx="13">
                  <c:v>0.39222480857059455</c:v>
                </c:pt>
                <c:pt idx="14">
                  <c:v>0.3919392495191879</c:v>
                </c:pt>
                <c:pt idx="15">
                  <c:v>0.39165082721106265</c:v>
                </c:pt>
                <c:pt idx="16">
                  <c:v>0.39136136913777075</c:v>
                </c:pt>
                <c:pt idx="17">
                  <c:v>0.39106566145793892</c:v>
                </c:pt>
                <c:pt idx="18">
                  <c:v>0.39076849864971197</c:v>
                </c:pt>
                <c:pt idx="19">
                  <c:v>0.39046896852510304</c:v>
                </c:pt>
                <c:pt idx="20">
                  <c:v>0.39016742499341239</c:v>
                </c:pt>
                <c:pt idx="21">
                  <c:v>0.38986579390019249</c:v>
                </c:pt>
                <c:pt idx="22">
                  <c:v>0.3895586748981435</c:v>
                </c:pt>
                <c:pt idx="23">
                  <c:v>0.38925108251328849</c:v>
                </c:pt>
                <c:pt idx="24">
                  <c:v>0.38894208731732083</c:v>
                </c:pt>
                <c:pt idx="25">
                  <c:v>0.38863207207265504</c:v>
                </c:pt>
                <c:pt idx="26">
                  <c:v>0.38832302238552807</c:v>
                </c:pt>
                <c:pt idx="27">
                  <c:v>0.38800942897137386</c:v>
                </c:pt>
                <c:pt idx="28">
                  <c:v>0.38769643797454878</c:v>
                </c:pt>
                <c:pt idx="29">
                  <c:v>0.38738310793252462</c:v>
                </c:pt>
                <c:pt idx="30">
                  <c:v>0.38706983410952833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2C9-4148-9DFB-E112F58CEFBC}"/>
            </c:ext>
          </c:extLst>
        </c:ser>
        <c:ser>
          <c:idx val="11"/>
          <c:order val="8"/>
          <c:tx>
            <c:v>0.5 wt% Cross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'[1]0.5 wt%'!$J$4:$J$34</c:f>
              <c:numCache>
                <c:formatCode>General</c:formatCode>
                <c:ptCount val="31"/>
                <c:pt idx="0">
                  <c:v>0.639702330022624</c:v>
                </c:pt>
                <c:pt idx="1">
                  <c:v>0.63970215658439267</c:v>
                </c:pt>
                <c:pt idx="2">
                  <c:v>0.63970121823055903</c:v>
                </c:pt>
                <c:pt idx="3">
                  <c:v>0.63969985403380258</c:v>
                </c:pt>
                <c:pt idx="4">
                  <c:v>0.63969788738760536</c:v>
                </c:pt>
                <c:pt idx="5">
                  <c:v>0.63969505452878872</c:v>
                </c:pt>
                <c:pt idx="6">
                  <c:v>0.63969100306639426</c:v>
                </c:pt>
                <c:pt idx="7">
                  <c:v>0.63968509459723222</c:v>
                </c:pt>
                <c:pt idx="8">
                  <c:v>0.63967660324673881</c:v>
                </c:pt>
                <c:pt idx="9">
                  <c:v>0.63966436483662314</c:v>
                </c:pt>
                <c:pt idx="10">
                  <c:v>0.63964674190321336</c:v>
                </c:pt>
                <c:pt idx="11">
                  <c:v>0.63962155026399337</c:v>
                </c:pt>
                <c:pt idx="12">
                  <c:v>0.63958483743848071</c:v>
                </c:pt>
                <c:pt idx="13">
                  <c:v>0.63953212859452813</c:v>
                </c:pt>
                <c:pt idx="14">
                  <c:v>0.63945627008577688</c:v>
                </c:pt>
                <c:pt idx="15">
                  <c:v>0.63934726305494294</c:v>
                </c:pt>
                <c:pt idx="16">
                  <c:v>0.63919190286740912</c:v>
                </c:pt>
                <c:pt idx="17">
                  <c:v>0.6389664607129506</c:v>
                </c:pt>
                <c:pt idx="18">
                  <c:v>0.63864478918429179</c:v>
                </c:pt>
                <c:pt idx="19">
                  <c:v>0.63818592575912458</c:v>
                </c:pt>
                <c:pt idx="20">
                  <c:v>0.63753485461195447</c:v>
                </c:pt>
                <c:pt idx="21">
                  <c:v>0.6366234677457796</c:v>
                </c:pt>
                <c:pt idx="22">
                  <c:v>0.63533440714118017</c:v>
                </c:pt>
                <c:pt idx="23">
                  <c:v>0.6335605489743259</c:v>
                </c:pt>
                <c:pt idx="24">
                  <c:v>0.6311548530872193</c:v>
                </c:pt>
                <c:pt idx="25">
                  <c:v>0.62797123611389938</c:v>
                </c:pt>
                <c:pt idx="26">
                  <c:v>0.62391490030417174</c:v>
                </c:pt>
                <c:pt idx="27">
                  <c:v>0.61885314165277172</c:v>
                </c:pt>
                <c:pt idx="28">
                  <c:v>0.6129303149429981</c:v>
                </c:pt>
                <c:pt idx="29">
                  <c:v>0.60636585662704279</c:v>
                </c:pt>
                <c:pt idx="30">
                  <c:v>0.59954243701562604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C2C9-4148-9DFB-E112F58CEFBC}"/>
            </c:ext>
          </c:extLst>
        </c:ser>
        <c:ser>
          <c:idx val="13"/>
          <c:order val="9"/>
          <c:tx>
            <c:v>1.0 wt% Cross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'[1]1.0 wt%'!$J$4:$J$34</c:f>
              <c:numCache>
                <c:formatCode>General</c:formatCode>
                <c:ptCount val="31"/>
                <c:pt idx="0">
                  <c:v>1.1872673768092452</c:v>
                </c:pt>
                <c:pt idx="1">
                  <c:v>1.1872666049974392</c:v>
                </c:pt>
                <c:pt idx="2">
                  <c:v>1.1872618261094394</c:v>
                </c:pt>
                <c:pt idx="3">
                  <c:v>1.1872548784826855</c:v>
                </c:pt>
                <c:pt idx="4">
                  <c:v>1.1872448627064585</c:v>
                </c:pt>
                <c:pt idx="5">
                  <c:v>1.1872304355169501</c:v>
                </c:pt>
                <c:pt idx="6">
                  <c:v>1.1872098023275333</c:v>
                </c:pt>
                <c:pt idx="7">
                  <c:v>1.1871797120449068</c:v>
                </c:pt>
                <c:pt idx="8">
                  <c:v>1.1871364682947887</c:v>
                </c:pt>
                <c:pt idx="9">
                  <c:v>1.1870741429340428</c:v>
                </c:pt>
                <c:pt idx="10">
                  <c:v>1.186984398354495</c:v>
                </c:pt>
                <c:pt idx="11">
                  <c:v>1.1868561143686343</c:v>
                </c:pt>
                <c:pt idx="12">
                  <c:v>1.1866691694902316</c:v>
                </c:pt>
                <c:pt idx="13">
                  <c:v>1.1864007895860884</c:v>
                </c:pt>
                <c:pt idx="14">
                  <c:v>1.1860145749414295</c:v>
                </c:pt>
                <c:pt idx="15">
                  <c:v>1.1854596701629927</c:v>
                </c:pt>
                <c:pt idx="16">
                  <c:v>1.1846689602092684</c:v>
                </c:pt>
                <c:pt idx="17">
                  <c:v>1.183521895191872</c:v>
                </c:pt>
                <c:pt idx="18">
                  <c:v>1.1818858827449179</c:v>
                </c:pt>
                <c:pt idx="19">
                  <c:v>1.1795534870973041</c:v>
                </c:pt>
                <c:pt idx="20">
                  <c:v>1.1762468657734979</c:v>
                </c:pt>
                <c:pt idx="21">
                  <c:v>1.1716236051859283</c:v>
                </c:pt>
                <c:pt idx="22">
                  <c:v>1.1650952969593917</c:v>
                </c:pt>
                <c:pt idx="23">
                  <c:v>1.1561324210068267</c:v>
                </c:pt>
                <c:pt idx="24">
                  <c:v>1.1440150571143541</c:v>
                </c:pt>
                <c:pt idx="25">
                  <c:v>1.1280462875099642</c:v>
                </c:pt>
                <c:pt idx="26">
                  <c:v>1.1078097174075971</c:v>
                </c:pt>
                <c:pt idx="27">
                  <c:v>1.0827280237916801</c:v>
                </c:pt>
                <c:pt idx="28">
                  <c:v>1.0536177272496605</c:v>
                </c:pt>
                <c:pt idx="29">
                  <c:v>1.0216499855502883</c:v>
                </c:pt>
                <c:pt idx="30">
                  <c:v>0.98874650078065818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C2C9-4148-9DFB-E112F58CEFBC}"/>
            </c:ext>
          </c:extLst>
        </c:ser>
        <c:ser>
          <c:idx val="21"/>
          <c:order val="10"/>
          <c:tx>
            <c:v>1.5 wt% Cross</c:v>
          </c:tx>
          <c:spPr>
            <a:ln w="12700" cap="rnd">
              <a:solidFill>
                <a:srgbClr val="36D6C7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'[1]1.5 wt%'!$J$4:$J$34</c:f>
              <c:numCache>
                <c:formatCode>General</c:formatCode>
                <c:ptCount val="31"/>
                <c:pt idx="0">
                  <c:v>1.8901634201041775</c:v>
                </c:pt>
                <c:pt idx="1">
                  <c:v>1.8901614021711266</c:v>
                </c:pt>
                <c:pt idx="2">
                  <c:v>1.890148907610373</c:v>
                </c:pt>
                <c:pt idx="3">
                  <c:v>1.890130742916023</c:v>
                </c:pt>
                <c:pt idx="4">
                  <c:v>1.8901045567102734</c:v>
                </c:pt>
                <c:pt idx="5">
                  <c:v>1.890066837339778</c:v>
                </c:pt>
                <c:pt idx="6">
                  <c:v>1.8900128935424241</c:v>
                </c:pt>
                <c:pt idx="7">
                  <c:v>1.8899342269216495</c:v>
                </c:pt>
                <c:pt idx="8">
                  <c:v>1.8898211766040998</c:v>
                </c:pt>
                <c:pt idx="9">
                  <c:v>1.8896582505620287</c:v>
                </c:pt>
                <c:pt idx="10">
                  <c:v>1.8894236650474499</c:v>
                </c:pt>
                <c:pt idx="11">
                  <c:v>1.8890883766943671</c:v>
                </c:pt>
                <c:pt idx="12">
                  <c:v>1.8885998461418954</c:v>
                </c:pt>
                <c:pt idx="13">
                  <c:v>1.8878986651478151</c:v>
                </c:pt>
                <c:pt idx="14">
                  <c:v>1.8868899512871122</c:v>
                </c:pt>
                <c:pt idx="15">
                  <c:v>1.8854413288900473</c:v>
                </c:pt>
                <c:pt idx="16">
                  <c:v>1.8833784940516829</c:v>
                </c:pt>
                <c:pt idx="17">
                  <c:v>1.8803888561362871</c:v>
                </c:pt>
                <c:pt idx="18">
                  <c:v>1.8761307247760728</c:v>
                </c:pt>
                <c:pt idx="19">
                  <c:v>1.8700719813181998</c:v>
                </c:pt>
                <c:pt idx="20">
                  <c:v>1.8615064274233284</c:v>
                </c:pt>
                <c:pt idx="21">
                  <c:v>1.8495769443907111</c:v>
                </c:pt>
                <c:pt idx="22">
                  <c:v>1.8328239597568674</c:v>
                </c:pt>
                <c:pt idx="23">
                  <c:v>1.809997351674276</c:v>
                </c:pt>
                <c:pt idx="24">
                  <c:v>1.7794526928242693</c:v>
                </c:pt>
                <c:pt idx="25">
                  <c:v>1.73974422608806</c:v>
                </c:pt>
                <c:pt idx="26">
                  <c:v>1.6902924003968769</c:v>
                </c:pt>
                <c:pt idx="27">
                  <c:v>1.6303099633150331</c:v>
                </c:pt>
                <c:pt idx="28">
                  <c:v>1.5624475171177392</c:v>
                </c:pt>
                <c:pt idx="29">
                  <c:v>1.4900093512630814</c:v>
                </c:pt>
                <c:pt idx="30">
                  <c:v>1.4176340635167624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2C9-4148-9DFB-E112F58CEFBC}"/>
            </c:ext>
          </c:extLst>
        </c:ser>
        <c:ser>
          <c:idx val="16"/>
          <c:order val="11"/>
          <c:tx>
            <c:v>2.0 wt% Cross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'[1]2.0 wt%'!$J$4:$J$34</c:f>
              <c:numCache>
                <c:formatCode>General</c:formatCode>
                <c:ptCount val="31"/>
                <c:pt idx="0">
                  <c:v>2.9064731164497148</c:v>
                </c:pt>
                <c:pt idx="1">
                  <c:v>2.9064717064705294</c:v>
                </c:pt>
                <c:pt idx="2">
                  <c:v>2.9064627286661313</c:v>
                </c:pt>
                <c:pt idx="3">
                  <c:v>2.9064490824946985</c:v>
                </c:pt>
                <c:pt idx="4">
                  <c:v>2.9064285107406027</c:v>
                </c:pt>
                <c:pt idx="5">
                  <c:v>2.9063975242231903</c:v>
                </c:pt>
                <c:pt idx="6">
                  <c:v>2.9063511914645144</c:v>
                </c:pt>
                <c:pt idx="7">
                  <c:v>2.9062805336323887</c:v>
                </c:pt>
                <c:pt idx="8">
                  <c:v>2.9061743308669818</c:v>
                </c:pt>
                <c:pt idx="9">
                  <c:v>2.9060142526050186</c:v>
                </c:pt>
                <c:pt idx="10">
                  <c:v>2.9057731857892817</c:v>
                </c:pt>
                <c:pt idx="11">
                  <c:v>2.905412849238596</c:v>
                </c:pt>
                <c:pt idx="12">
                  <c:v>2.9048636096084932</c:v>
                </c:pt>
                <c:pt idx="13">
                  <c:v>2.9040386987470992</c:v>
                </c:pt>
                <c:pt idx="14">
                  <c:v>2.9027967421679057</c:v>
                </c:pt>
                <c:pt idx="15">
                  <c:v>2.9009296613904816</c:v>
                </c:pt>
                <c:pt idx="16">
                  <c:v>2.8981460201099107</c:v>
                </c:pt>
                <c:pt idx="17">
                  <c:v>2.8939195804285571</c:v>
                </c:pt>
                <c:pt idx="18">
                  <c:v>2.8876089916459673</c:v>
                </c:pt>
                <c:pt idx="19">
                  <c:v>2.8781912128624407</c:v>
                </c:pt>
                <c:pt idx="20">
                  <c:v>2.8642181843546339</c:v>
                </c:pt>
                <c:pt idx="21">
                  <c:v>2.8437883708660134</c:v>
                </c:pt>
                <c:pt idx="22">
                  <c:v>2.8136576032258604</c:v>
                </c:pt>
                <c:pt idx="23">
                  <c:v>2.7705561718993481</c:v>
                </c:pt>
                <c:pt idx="24">
                  <c:v>2.7101151875262914</c:v>
                </c:pt>
                <c:pt idx="25">
                  <c:v>2.6280798982555527</c:v>
                </c:pt>
                <c:pt idx="26">
                  <c:v>2.5221258294301707</c:v>
                </c:pt>
                <c:pt idx="27">
                  <c:v>2.3901626006583863</c:v>
                </c:pt>
                <c:pt idx="28">
                  <c:v>2.2389361468228821</c:v>
                </c:pt>
                <c:pt idx="29">
                  <c:v>2.0780970086657238</c:v>
                </c:pt>
                <c:pt idx="30">
                  <c:v>1.9206980519616883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2C9-4148-9DFB-E112F58CEFBC}"/>
            </c:ext>
          </c:extLst>
        </c:ser>
        <c:ser>
          <c:idx val="17"/>
          <c:order val="12"/>
          <c:tx>
            <c:v>3.0 wt% Cross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'[1]3.0 wt%'!$J$4:$J$34</c:f>
              <c:numCache>
                <c:formatCode>General</c:formatCode>
                <c:ptCount val="31"/>
                <c:pt idx="0">
                  <c:v>5.3249355505991893</c:v>
                </c:pt>
                <c:pt idx="1">
                  <c:v>5.3249342541098672</c:v>
                </c:pt>
                <c:pt idx="2">
                  <c:v>5.3249257905488427</c:v>
                </c:pt>
                <c:pt idx="3">
                  <c:v>5.3249124079157104</c:v>
                </c:pt>
                <c:pt idx="4">
                  <c:v>5.3248914175585895</c:v>
                </c:pt>
                <c:pt idx="5">
                  <c:v>5.3248585224992819</c:v>
                </c:pt>
                <c:pt idx="6">
                  <c:v>5.3248073557026991</c:v>
                </c:pt>
                <c:pt idx="7">
                  <c:v>5.3247261707531308</c:v>
                </c:pt>
                <c:pt idx="8">
                  <c:v>5.324599194777333</c:v>
                </c:pt>
                <c:pt idx="9">
                  <c:v>5.3244000507656288</c:v>
                </c:pt>
                <c:pt idx="10">
                  <c:v>5.3240879987060286</c:v>
                </c:pt>
                <c:pt idx="11">
                  <c:v>5.3236027046369703</c:v>
                </c:pt>
                <c:pt idx="12">
                  <c:v>5.3228329240887184</c:v>
                </c:pt>
                <c:pt idx="13">
                  <c:v>5.3216295078752633</c:v>
                </c:pt>
                <c:pt idx="14">
                  <c:v>5.3197434594399482</c:v>
                </c:pt>
                <c:pt idx="15">
                  <c:v>5.3167913736796839</c:v>
                </c:pt>
                <c:pt idx="16">
                  <c:v>5.312208340040347</c:v>
                </c:pt>
                <c:pt idx="17">
                  <c:v>5.304958477505906</c:v>
                </c:pt>
                <c:pt idx="18">
                  <c:v>5.2936730313063425</c:v>
                </c:pt>
                <c:pt idx="19">
                  <c:v>5.2761038344883797</c:v>
                </c:pt>
                <c:pt idx="20">
                  <c:v>5.248889296116106</c:v>
                </c:pt>
                <c:pt idx="21">
                  <c:v>5.2073151720203086</c:v>
                </c:pt>
                <c:pt idx="22">
                  <c:v>5.1431761097999207</c:v>
                </c:pt>
                <c:pt idx="23">
                  <c:v>5.0471137100008665</c:v>
                </c:pt>
                <c:pt idx="24">
                  <c:v>4.90607076839634</c:v>
                </c:pt>
                <c:pt idx="25">
                  <c:v>4.7059028876280058</c:v>
                </c:pt>
                <c:pt idx="26">
                  <c:v>4.4366337025826592</c:v>
                </c:pt>
                <c:pt idx="27">
                  <c:v>4.0898137258751408</c:v>
                </c:pt>
                <c:pt idx="28">
                  <c:v>3.6834016439451891</c:v>
                </c:pt>
                <c:pt idx="29">
                  <c:v>3.2479651535532397</c:v>
                </c:pt>
                <c:pt idx="30">
                  <c:v>2.8256960622693019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2C9-4148-9DFB-E112F58CEFBC}"/>
            </c:ext>
          </c:extLst>
        </c:ser>
        <c:ser>
          <c:idx val="18"/>
          <c:order val="13"/>
          <c:tx>
            <c:v>4.0 wt% Cross</c:v>
          </c:tx>
          <c:spPr>
            <a:ln w="12700" cap="rnd">
              <a:solidFill>
                <a:srgbClr val="FFA5F7"/>
              </a:solidFill>
              <a:round/>
            </a:ln>
            <a:effectLst/>
          </c:spPr>
          <c:marker>
            <c:symbol val="none"/>
          </c:marker>
          <c:xVal>
            <c:numRef>
              <c:f>'Figure 1'!$A$2:$A$32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'[1]4.0 wt%'!$J$4:$J$34</c:f>
              <c:numCache>
                <c:formatCode>General</c:formatCode>
                <c:ptCount val="31"/>
                <c:pt idx="0">
                  <c:v>9.4632889040106249</c:v>
                </c:pt>
                <c:pt idx="1">
                  <c:v>9.4632830330126403</c:v>
                </c:pt>
                <c:pt idx="2">
                  <c:v>9.4632447068641721</c:v>
                </c:pt>
                <c:pt idx="3">
                  <c:v>9.4631841056231156</c:v>
                </c:pt>
                <c:pt idx="4">
                  <c:v>9.4630890546722242</c:v>
                </c:pt>
                <c:pt idx="5">
                  <c:v>9.4629400972570838</c:v>
                </c:pt>
                <c:pt idx="6">
                  <c:v>9.4627084049611092</c:v>
                </c:pt>
                <c:pt idx="7">
                  <c:v>9.4623407959434545</c:v>
                </c:pt>
                <c:pt idx="8">
                  <c:v>9.4617658696616846</c:v>
                </c:pt>
                <c:pt idx="9">
                  <c:v>9.4608642435547594</c:v>
                </c:pt>
                <c:pt idx="10">
                  <c:v>9.4594515853383836</c:v>
                </c:pt>
                <c:pt idx="11">
                  <c:v>9.4572550493350498</c:v>
                </c:pt>
                <c:pt idx="12">
                  <c:v>9.4537718401850892</c:v>
                </c:pt>
                <c:pt idx="13">
                  <c:v>9.4483288353912158</c:v>
                </c:pt>
                <c:pt idx="14">
                  <c:v>9.4398041438203837</c:v>
                </c:pt>
                <c:pt idx="15">
                  <c:v>9.4264753800008787</c:v>
                </c:pt>
                <c:pt idx="16">
                  <c:v>9.4058172806296021</c:v>
                </c:pt>
                <c:pt idx="17">
                  <c:v>9.373223699877208</c:v>
                </c:pt>
                <c:pt idx="18">
                  <c:v>9.3226940562510112</c:v>
                </c:pt>
                <c:pt idx="19">
                  <c:v>9.2445269495401998</c:v>
                </c:pt>
                <c:pt idx="20">
                  <c:v>9.1246282031303494</c:v>
                </c:pt>
                <c:pt idx="21">
                  <c:v>8.9441861685726014</c:v>
                </c:pt>
                <c:pt idx="22">
                  <c:v>8.6720742321862048</c:v>
                </c:pt>
                <c:pt idx="23">
                  <c:v>8.2781529241968066</c:v>
                </c:pt>
                <c:pt idx="24">
                  <c:v>7.7275832696943327</c:v>
                </c:pt>
                <c:pt idx="25">
                  <c:v>6.9981600926009326</c:v>
                </c:pt>
                <c:pt idx="26">
                  <c:v>6.1021989718389626</c:v>
                </c:pt>
                <c:pt idx="27">
                  <c:v>5.0718708683037326</c:v>
                </c:pt>
                <c:pt idx="28">
                  <c:v>4.0122578583992432</c:v>
                </c:pt>
                <c:pt idx="29">
                  <c:v>3.0219873860779778</c:v>
                </c:pt>
                <c:pt idx="30">
                  <c:v>2.1791147582151167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2C9-4148-9DFB-E112F58C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339392"/>
        <c:axId val="479340176"/>
      </c:scatterChart>
      <c:valAx>
        <c:axId val="479339392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1" baseline="0">
                    <a:effectLst/>
                  </a:rPr>
                  <a:t>γ̇ </a:t>
                </a:r>
                <a:r>
                  <a:rPr lang="en-GB" sz="1800" b="0" i="0" baseline="0">
                    <a:effectLst/>
                  </a:rPr>
                  <a:t>/ s</a:t>
                </a:r>
                <a:r>
                  <a:rPr lang="en-GB" sz="18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340176"/>
        <c:crossesAt val="0"/>
        <c:crossBetween val="midCat"/>
      </c:valAx>
      <c:valAx>
        <c:axId val="479340176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η</a:t>
                </a:r>
                <a:r>
                  <a:rPr lang="el-GR" sz="1400" b="0" i="1" u="none" strike="noStrike" baseline="-25000">
                    <a:effectLst/>
                  </a:rPr>
                  <a:t>(</a:t>
                </a:r>
                <a:r>
                  <a:rPr lang="el-GR" sz="1400" b="0" i="0" u="none" strike="noStrike" baseline="-25000">
                    <a:effectLst/>
                  </a:rPr>
                  <a:t>γ̇ )  </a:t>
                </a:r>
                <a:r>
                  <a:rPr lang="en-GB"/>
                  <a:t> / Pa.s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9339392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31303393787757"/>
          <c:y val="0.90505924259467563"/>
          <c:w val="0.78768706086345142"/>
          <c:h val="9.4940885599091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9'!$A$1</c:f>
              <c:strCache>
                <c:ptCount val="1"/>
                <c:pt idx="0">
                  <c:v>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9'!$B$3:$B$11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9'!$G$3:$G$11</c:f>
              <c:numCache>
                <c:formatCode>General</c:formatCode>
                <c:ptCount val="9"/>
                <c:pt idx="0">
                  <c:v>0.4351958099262983</c:v>
                </c:pt>
                <c:pt idx="1">
                  <c:v>0.50056703021521864</c:v>
                </c:pt>
                <c:pt idx="2">
                  <c:v>0.65148198475637065</c:v>
                </c:pt>
                <c:pt idx="3">
                  <c:v>1.3164159461073837</c:v>
                </c:pt>
                <c:pt idx="5">
                  <c:v>1.875851367701991</c:v>
                </c:pt>
                <c:pt idx="6">
                  <c:v>2.4129446048295762</c:v>
                </c:pt>
                <c:pt idx="7">
                  <c:v>3.5202904782093496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74-634F-8DB9-D33F1C9F8552}"/>
            </c:ext>
          </c:extLst>
        </c:ser>
        <c:ser>
          <c:idx val="1"/>
          <c:order val="1"/>
          <c:tx>
            <c:strRef>
              <c:f>'Figure 9'!$A$13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9'!$B$15:$B$23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9'!$G$15:$G$23</c:f>
              <c:numCache>
                <c:formatCode>General</c:formatCode>
                <c:ptCount val="9"/>
                <c:pt idx="0">
                  <c:v>0.33458130779023915</c:v>
                </c:pt>
                <c:pt idx="1">
                  <c:v>0.39542196237884347</c:v>
                </c:pt>
                <c:pt idx="2">
                  <c:v>0.50114545661560372</c:v>
                </c:pt>
                <c:pt idx="3">
                  <c:v>1.0651219758110722</c:v>
                </c:pt>
                <c:pt idx="5">
                  <c:v>1.7367069366293408</c:v>
                </c:pt>
                <c:pt idx="6">
                  <c:v>2.2947230703278776</c:v>
                </c:pt>
                <c:pt idx="7">
                  <c:v>3.5202904782093496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74-634F-8DB9-D33F1C9F8552}"/>
            </c:ext>
          </c:extLst>
        </c:ser>
        <c:ser>
          <c:idx val="2"/>
          <c:order val="2"/>
          <c:tx>
            <c:strRef>
              <c:f>'Figure 9'!$A$25</c:f>
              <c:strCache>
                <c:ptCount val="1"/>
                <c:pt idx="0">
                  <c:v>0.2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'Figure 9'!$B$27:$B$35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9'!$G$27:$G$35</c:f>
              <c:numCache>
                <c:formatCode>General</c:formatCode>
                <c:ptCount val="9"/>
                <c:pt idx="0">
                  <c:v>0.35561034823661436</c:v>
                </c:pt>
                <c:pt idx="1">
                  <c:v>0.4643960769641845</c:v>
                </c:pt>
                <c:pt idx="2">
                  <c:v>0.52084492190769582</c:v>
                </c:pt>
                <c:pt idx="3">
                  <c:v>1.0403513883398563</c:v>
                </c:pt>
                <c:pt idx="5">
                  <c:v>1.6525987193835936</c:v>
                </c:pt>
                <c:pt idx="6">
                  <c:v>2.5236362659573306</c:v>
                </c:pt>
                <c:pt idx="7">
                  <c:v>3.1520876101654172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74-634F-8DB9-D33F1C9F8552}"/>
            </c:ext>
          </c:extLst>
        </c:ser>
        <c:ser>
          <c:idx val="3"/>
          <c:order val="3"/>
          <c:tx>
            <c:strRef>
              <c:f>'Figure 9'!$A$37</c:f>
              <c:strCache>
                <c:ptCount val="1"/>
                <c:pt idx="0">
                  <c:v>0.3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9'!$B$39:$B$47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9'!$G$39:$G$47</c:f>
              <c:numCache>
                <c:formatCode>General</c:formatCode>
                <c:ptCount val="9"/>
                <c:pt idx="0">
                  <c:v>0.33650239428029943</c:v>
                </c:pt>
                <c:pt idx="1">
                  <c:v>0.40387513479488318</c:v>
                </c:pt>
                <c:pt idx="2">
                  <c:v>0.48630524239079831</c:v>
                </c:pt>
                <c:pt idx="3">
                  <c:v>1.0452403325544186</c:v>
                </c:pt>
                <c:pt idx="5">
                  <c:v>1.7283163102151546</c:v>
                </c:pt>
                <c:pt idx="6">
                  <c:v>2.4784634854542724</c:v>
                </c:pt>
                <c:pt idx="7">
                  <c:v>3.1341871780448418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74-634F-8DB9-D33F1C9F8552}"/>
            </c:ext>
          </c:extLst>
        </c:ser>
        <c:ser>
          <c:idx val="4"/>
          <c:order val="4"/>
          <c:tx>
            <c:strRef>
              <c:f>'Figure 9'!$A$49</c:f>
              <c:strCache>
                <c:ptCount val="1"/>
                <c:pt idx="0">
                  <c:v>0.5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'Figure 9'!$B$51:$B$59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9'!$G$51:$G$59</c:f>
              <c:numCache>
                <c:formatCode>General</c:formatCode>
                <c:ptCount val="9"/>
                <c:pt idx="0">
                  <c:v>0.31207412347365698</c:v>
                </c:pt>
                <c:pt idx="1">
                  <c:v>0.3817618440533791</c:v>
                </c:pt>
                <c:pt idx="2">
                  <c:v>0.46641392550688182</c:v>
                </c:pt>
                <c:pt idx="3">
                  <c:v>0.91335517500675223</c:v>
                </c:pt>
                <c:pt idx="5">
                  <c:v>1.4377854406455068</c:v>
                </c:pt>
                <c:pt idx="6">
                  <c:v>2.1370581575706842</c:v>
                </c:pt>
                <c:pt idx="7">
                  <c:v>3.5202904782093496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A74-634F-8DB9-D33F1C9F8552}"/>
            </c:ext>
          </c:extLst>
        </c:ser>
        <c:ser>
          <c:idx val="5"/>
          <c:order val="5"/>
          <c:tx>
            <c:strRef>
              <c:f>'Figure 9'!$A$61</c:f>
              <c:strCache>
                <c:ptCount val="1"/>
                <c:pt idx="0">
                  <c:v>0.75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'Figure 9'!$B$63:$B$71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9'!$G$63:$G$71</c:f>
              <c:numCache>
                <c:formatCode>General</c:formatCode>
                <c:ptCount val="9"/>
                <c:pt idx="0">
                  <c:v>0.2703364323015689</c:v>
                </c:pt>
                <c:pt idx="1">
                  <c:v>0.36952732936480087</c:v>
                </c:pt>
                <c:pt idx="2">
                  <c:v>0.43252144420911603</c:v>
                </c:pt>
                <c:pt idx="3">
                  <c:v>0.89346172304396598</c:v>
                </c:pt>
                <c:pt idx="5">
                  <c:v>1.5942915694009951</c:v>
                </c:pt>
                <c:pt idx="6">
                  <c:v>2.4062491975558316</c:v>
                </c:pt>
                <c:pt idx="7">
                  <c:v>2.4062491975558316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A74-634F-8DB9-D33F1C9F8552}"/>
            </c:ext>
          </c:extLst>
        </c:ser>
        <c:ser>
          <c:idx val="6"/>
          <c:order val="6"/>
          <c:tx>
            <c:strRef>
              <c:f>'Figure 9'!$A$73</c:f>
              <c:strCache>
                <c:ptCount val="1"/>
                <c:pt idx="0">
                  <c:v>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'Figure 9'!$B$75:$B$83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9'!$G$75:$G$83</c:f>
              <c:numCache>
                <c:formatCode>General</c:formatCode>
                <c:ptCount val="9"/>
                <c:pt idx="0">
                  <c:v>0.25304610660299864</c:v>
                </c:pt>
                <c:pt idx="1">
                  <c:v>0.34275063926704874</c:v>
                </c:pt>
                <c:pt idx="2">
                  <c:v>0.42921415925250206</c:v>
                </c:pt>
                <c:pt idx="3">
                  <c:v>0.89195521643988884</c:v>
                </c:pt>
                <c:pt idx="5">
                  <c:v>1.5030436803777441</c:v>
                </c:pt>
                <c:pt idx="6">
                  <c:v>2.1541554698940439</c:v>
                </c:pt>
                <c:pt idx="7">
                  <c:v>2.7462178044971122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A74-634F-8DB9-D33F1C9F8552}"/>
            </c:ext>
          </c:extLst>
        </c:ser>
        <c:ser>
          <c:idx val="7"/>
          <c:order val="7"/>
          <c:tx>
            <c:strRef>
              <c:f>'Figure 9'!$A$85</c:f>
              <c:strCache>
                <c:ptCount val="1"/>
                <c:pt idx="0">
                  <c:v>2.0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CA29D9"/>
                </a:solidFill>
              </a:ln>
              <a:effectLst/>
            </c:spPr>
          </c:marker>
          <c:xVal>
            <c:numRef>
              <c:f>'Figure 9'!$B$87:$B$93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</c:numCache>
            </c:numRef>
          </c:xVal>
          <c:yVal>
            <c:numRef>
              <c:f>'Figure 9'!$G$87:$G$93</c:f>
              <c:numCache>
                <c:formatCode>General</c:formatCode>
                <c:ptCount val="7"/>
                <c:pt idx="0">
                  <c:v>0.2903072798043283</c:v>
                </c:pt>
                <c:pt idx="1">
                  <c:v>0.36561509470366066</c:v>
                </c:pt>
                <c:pt idx="2">
                  <c:v>0.43774375811488703</c:v>
                </c:pt>
                <c:pt idx="3">
                  <c:v>0.85681972068893941</c:v>
                </c:pt>
                <c:pt idx="5">
                  <c:v>1.5000120517764954</c:v>
                </c:pt>
                <c:pt idx="6">
                  <c:v>2.2206520695646175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A74-634F-8DB9-D33F1C9F8552}"/>
            </c:ext>
          </c:extLst>
        </c:ser>
        <c:ser>
          <c:idx val="8"/>
          <c:order val="8"/>
          <c:tx>
            <c:strRef>
              <c:f>'Figure 9'!$A$97</c:f>
              <c:strCache>
                <c:ptCount val="1"/>
                <c:pt idx="0">
                  <c:v>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numRef>
              <c:f>'Figure 9'!$B$99:$B$107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9'!$G$99:$G$107</c:f>
              <c:numCache>
                <c:formatCode>General</c:formatCode>
                <c:ptCount val="9"/>
                <c:pt idx="0">
                  <c:v>0.25476435655751695</c:v>
                </c:pt>
                <c:pt idx="1">
                  <c:v>0.3268944923756294</c:v>
                </c:pt>
                <c:pt idx="2">
                  <c:v>0.37773825267159106</c:v>
                </c:pt>
                <c:pt idx="3">
                  <c:v>0.81860397869673951</c:v>
                </c:pt>
                <c:pt idx="5">
                  <c:v>1.22746679067703</c:v>
                </c:pt>
                <c:pt idx="6">
                  <c:v>1.8859742548502363</c:v>
                </c:pt>
                <c:pt idx="7">
                  <c:v>2.7561947023144775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A74-634F-8DB9-D33F1C9F8552}"/>
            </c:ext>
          </c:extLst>
        </c:ser>
        <c:ser>
          <c:idx val="9"/>
          <c:order val="9"/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533E02"/>
                </a:solidFill>
              </a:ln>
              <a:effectLst/>
            </c:spPr>
          </c:marker>
          <c:xVal>
            <c:numRef>
              <c:f>'Figure 9'!$B$111:$B$119</c:f>
              <c:numCache>
                <c:formatCode>General</c:formatCode>
                <c:ptCount val="9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  <c:pt idx="8">
                  <c:v>2.8328611898016999E-3</c:v>
                </c:pt>
              </c:numCache>
            </c:numRef>
          </c:xVal>
          <c:yVal>
            <c:numRef>
              <c:f>'Figure 9'!$G$111:$G$119</c:f>
              <c:numCache>
                <c:formatCode>General</c:formatCode>
                <c:ptCount val="9"/>
                <c:pt idx="0">
                  <c:v>0.2565700223788378</c:v>
                </c:pt>
                <c:pt idx="1">
                  <c:v>0.28507661263780359</c:v>
                </c:pt>
                <c:pt idx="2">
                  <c:v>0.36832986905290493</c:v>
                </c:pt>
                <c:pt idx="3">
                  <c:v>0.8914932177760948</c:v>
                </c:pt>
                <c:pt idx="5">
                  <c:v>1.5262627236195898</c:v>
                </c:pt>
                <c:pt idx="6">
                  <c:v>2.0748003901680123</c:v>
                </c:pt>
                <c:pt idx="7">
                  <c:v>2.9265350401784662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A74-634F-8DB9-D33F1C9F8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24672"/>
        <c:axId val="550025064"/>
      </c:scatterChart>
      <c:valAx>
        <c:axId val="550024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1/</a:t>
                </a: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 b="0" i="0" baseline="0">
                    <a:effectLst/>
                  </a:rPr>
                  <a:t> / K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5064"/>
        <c:crossesAt val="1.0000000000000006E-12"/>
        <c:crossBetween val="midCat"/>
        <c:minorUnit val="5.0000000000000023E-5"/>
      </c:valAx>
      <c:valAx>
        <c:axId val="55002506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D</a:t>
                </a:r>
                <a:r>
                  <a:rPr lang="en-GB" sz="1400" b="0" i="0" baseline="0">
                    <a:effectLst/>
                  </a:rPr>
                  <a:t>/10</a:t>
                </a:r>
                <a:r>
                  <a:rPr lang="en-GB" sz="1400" b="0" i="0" baseline="30000">
                    <a:effectLst/>
                  </a:rPr>
                  <a:t>-11</a:t>
                </a:r>
                <a:r>
                  <a:rPr lang="en-GB" sz="1400" b="0" i="0" baseline="0">
                    <a:effectLst/>
                  </a:rPr>
                  <a:t> / m</a:t>
                </a:r>
                <a:r>
                  <a:rPr lang="en-GB" sz="1400" b="0" i="0" baseline="30000">
                    <a:effectLst/>
                  </a:rPr>
                  <a:t>2</a:t>
                </a:r>
                <a:r>
                  <a:rPr lang="en-GB" sz="1400" b="0" i="0" baseline="0">
                    <a:effectLst/>
                  </a:rPr>
                  <a:t>s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E+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4672"/>
        <c:crossesAt val="2.8000000000000008E-3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71396446288188"/>
          <c:y val="2.3303720570587005E-2"/>
          <c:w val="0.20716487711763307"/>
          <c:h val="0.73566955188674987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'Figure 10a'!$A$1</c:f>
              <c:strCache>
                <c:ptCount val="1"/>
                <c:pt idx="0">
                  <c:v>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10a'!$E$3:$E$11</c:f>
              <c:numCache>
                <c:formatCode>General</c:formatCode>
                <c:ptCount val="9"/>
                <c:pt idx="0">
                  <c:v>6.6387020263638492</c:v>
                </c:pt>
                <c:pt idx="2">
                  <c:v>6.9938669708008687</c:v>
                </c:pt>
                <c:pt idx="4">
                  <c:v>7.8991220372966495</c:v>
                </c:pt>
                <c:pt idx="6">
                  <c:v>8.7306243017948422</c:v>
                </c:pt>
                <c:pt idx="7">
                  <c:v>9.1481734655596316</c:v>
                </c:pt>
              </c:numCache>
            </c:numRef>
          </c:xVal>
          <c:yVal>
            <c:numRef>
              <c:f>'Figure 10a'!$H$3:$H$11</c:f>
              <c:numCache>
                <c:formatCode>General</c:formatCode>
                <c:ptCount val="9"/>
                <c:pt idx="0">
                  <c:v>-26.160395234347959</c:v>
                </c:pt>
                <c:pt idx="1">
                  <c:v>-26.020449785624784</c:v>
                </c:pt>
                <c:pt idx="2">
                  <c:v>-25.756941557681305</c:v>
                </c:pt>
                <c:pt idx="3">
                  <c:v>-25.053523171499837</c:v>
                </c:pt>
                <c:pt idx="5">
                  <c:v>-24.699373403793039</c:v>
                </c:pt>
                <c:pt idx="6">
                  <c:v>-24.447588193525874</c:v>
                </c:pt>
                <c:pt idx="7">
                  <c:v>-24.069892514510702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C8-6B47-950B-B732600B89BE}"/>
            </c:ext>
          </c:extLst>
        </c:ser>
        <c:ser>
          <c:idx val="4"/>
          <c:order val="1"/>
          <c:tx>
            <c:strRef>
              <c:f>'Figure 10a'!$A$13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10a'!$E$15:$E$23</c:f>
              <c:numCache>
                <c:formatCode>General</c:formatCode>
                <c:ptCount val="9"/>
                <c:pt idx="0">
                  <c:v>6.3338603336292421</c:v>
                </c:pt>
                <c:pt idx="1">
                  <c:v>6.5326466333545667</c:v>
                </c:pt>
                <c:pt idx="2">
                  <c:v>6.6553413453678143</c:v>
                </c:pt>
                <c:pt idx="3">
                  <c:v>7.3260823007327094</c:v>
                </c:pt>
                <c:pt idx="4">
                  <c:v>7.672594387998199</c:v>
                </c:pt>
                <c:pt idx="5">
                  <c:v>7.9062841090932645</c:v>
                </c:pt>
                <c:pt idx="6">
                  <c:v>8.3984096554262706</c:v>
                </c:pt>
                <c:pt idx="7">
                  <c:v>8.5710984562524395</c:v>
                </c:pt>
              </c:numCache>
            </c:numRef>
          </c:xVal>
          <c:yVal>
            <c:numRef>
              <c:f>'Figure 10a'!$H$15:$H$23</c:f>
              <c:numCache>
                <c:formatCode>General</c:formatCode>
                <c:ptCount val="9"/>
                <c:pt idx="0">
                  <c:v>-26.423311379269158</c:v>
                </c:pt>
                <c:pt idx="1">
                  <c:v>-26.256237848011384</c:v>
                </c:pt>
                <c:pt idx="2">
                  <c:v>-26.019294910404042</c:v>
                </c:pt>
                <c:pt idx="3">
                  <c:v>-25.265346699053318</c:v>
                </c:pt>
                <c:pt idx="5">
                  <c:v>-24.77644526802786</c:v>
                </c:pt>
                <c:pt idx="6">
                  <c:v>-24.497823853226585</c:v>
                </c:pt>
                <c:pt idx="7">
                  <c:v>-24.069892514510702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9C8-6B47-950B-B732600B89BE}"/>
            </c:ext>
          </c:extLst>
        </c:ser>
        <c:ser>
          <c:idx val="5"/>
          <c:order val="2"/>
          <c:tx>
            <c:strRef>
              <c:f>'Figure 10a'!$A$25</c:f>
              <c:strCache>
                <c:ptCount val="1"/>
                <c:pt idx="0">
                  <c:v>0.2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10a'!$E$27:$E$35</c:f>
              <c:numCache>
                <c:formatCode>General</c:formatCode>
                <c:ptCount val="9"/>
                <c:pt idx="0">
                  <c:v>5.8352067886350385</c:v>
                </c:pt>
                <c:pt idx="1">
                  <c:v>6.088370684160223</c:v>
                </c:pt>
                <c:pt idx="2">
                  <c:v>6.293551300762311</c:v>
                </c:pt>
                <c:pt idx="3">
                  <c:v>7.0014692892536399</c:v>
                </c:pt>
                <c:pt idx="4">
                  <c:v>7.2603952477086899</c:v>
                </c:pt>
                <c:pt idx="5">
                  <c:v>7.5978112669724096</c:v>
                </c:pt>
                <c:pt idx="6">
                  <c:v>8.1309302902920084</c:v>
                </c:pt>
                <c:pt idx="7">
                  <c:v>8.5866026427884048</c:v>
                </c:pt>
              </c:numCache>
            </c:numRef>
          </c:xVal>
          <c:yVal>
            <c:numRef>
              <c:f>'Figure 10a'!$H$27:$H$35</c:f>
              <c:numCache>
                <c:formatCode>General</c:formatCode>
                <c:ptCount val="9"/>
                <c:pt idx="0">
                  <c:v>-26.362355697922428</c:v>
                </c:pt>
                <c:pt idx="1">
                  <c:v>-26.095453499664792</c:v>
                </c:pt>
                <c:pt idx="2">
                  <c:v>-25.980738959158945</c:v>
                </c:pt>
                <c:pt idx="3">
                  <c:v>-25.288877493443877</c:v>
                </c:pt>
                <c:pt idx="5">
                  <c:v>-24.82608699255994</c:v>
                </c:pt>
                <c:pt idx="6">
                  <c:v>-24.402735198799938</c:v>
                </c:pt>
                <c:pt idx="7">
                  <c:v>-24.180371056221905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9C8-6B47-950B-B732600B89BE}"/>
            </c:ext>
          </c:extLst>
        </c:ser>
        <c:ser>
          <c:idx val="6"/>
          <c:order val="3"/>
          <c:tx>
            <c:strRef>
              <c:f>'Figure 10a'!$A$37</c:f>
              <c:strCache>
                <c:ptCount val="1"/>
                <c:pt idx="0">
                  <c:v>0.3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10a'!$E$39:$E$47</c:f>
              <c:numCache>
                <c:formatCode>General</c:formatCode>
                <c:ptCount val="9"/>
                <c:pt idx="0">
                  <c:v>5.5512630382938646</c:v>
                </c:pt>
                <c:pt idx="1">
                  <c:v>5.828148593125932</c:v>
                </c:pt>
                <c:pt idx="2">
                  <c:v>5.9894863070958761</c:v>
                </c:pt>
                <c:pt idx="3">
                  <c:v>6.7085378609157154</c:v>
                </c:pt>
                <c:pt idx="4">
                  <c:v>6.9693630883716278</c:v>
                </c:pt>
                <c:pt idx="5">
                  <c:v>7.3101291945206288</c:v>
                </c:pt>
                <c:pt idx="6">
                  <c:v>7.8407004457614295</c:v>
                </c:pt>
                <c:pt idx="7">
                  <c:v>8.3028344696577605</c:v>
                </c:pt>
              </c:numCache>
            </c:numRef>
          </c:xVal>
          <c:yVal>
            <c:numRef>
              <c:f>'Figure 10a'!$H$39:$H$47</c:f>
              <c:numCache>
                <c:formatCode>General</c:formatCode>
                <c:ptCount val="9"/>
                <c:pt idx="0">
                  <c:v>-26.417586037611109</c:v>
                </c:pt>
                <c:pt idx="1">
                  <c:v>-26.235085544018066</c:v>
                </c:pt>
                <c:pt idx="2">
                  <c:v>-26.049354804407081</c:v>
                </c:pt>
                <c:pt idx="3">
                  <c:v>-25.28418918065417</c:v>
                </c:pt>
                <c:pt idx="5">
                  <c:v>-24.781288319411196</c:v>
                </c:pt>
                <c:pt idx="6">
                  <c:v>-24.42079721708248</c:v>
                </c:pt>
                <c:pt idx="7">
                  <c:v>-24.186066155817691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9C8-6B47-950B-B732600B89BE}"/>
            </c:ext>
          </c:extLst>
        </c:ser>
        <c:ser>
          <c:idx val="7"/>
          <c:order val="4"/>
          <c:tx>
            <c:strRef>
              <c:f>'Figure 10a'!$A$49</c:f>
              <c:strCache>
                <c:ptCount val="1"/>
                <c:pt idx="0">
                  <c:v>0.5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10a'!$E$51:$E$59</c:f>
              <c:numCache>
                <c:formatCode>General</c:formatCode>
                <c:ptCount val="9"/>
                <c:pt idx="0">
                  <c:v>4.8598459619717023</c:v>
                </c:pt>
                <c:pt idx="2">
                  <c:v>5.4210631915465486</c:v>
                </c:pt>
                <c:pt idx="4">
                  <c:v>6.4754012706576418</c:v>
                </c:pt>
                <c:pt idx="6">
                  <c:v>7.3087259975024619</c:v>
                </c:pt>
                <c:pt idx="7">
                  <c:v>7.7618791044397408</c:v>
                </c:pt>
              </c:numCache>
            </c:numRef>
          </c:xVal>
          <c:yVal>
            <c:numRef>
              <c:f>'Figure 10a'!$H$51:$H$59</c:f>
              <c:numCache>
                <c:formatCode>General</c:formatCode>
                <c:ptCount val="9"/>
                <c:pt idx="0">
                  <c:v>-26.492950567087604</c:v>
                </c:pt>
                <c:pt idx="1">
                  <c:v>-26.291394332619081</c:v>
                </c:pt>
                <c:pt idx="2">
                  <c:v>-26.0911178098928</c:v>
                </c:pt>
                <c:pt idx="3">
                  <c:v>-25.419066477247604</c:v>
                </c:pt>
                <c:pt idx="5">
                  <c:v>-24.965331981551461</c:v>
                </c:pt>
                <c:pt idx="6">
                  <c:v>-24.569005832381613</c:v>
                </c:pt>
                <c:pt idx="7">
                  <c:v>-24.069892514510702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9C8-6B47-950B-B732600B89BE}"/>
            </c:ext>
          </c:extLst>
        </c:ser>
        <c:ser>
          <c:idx val="8"/>
          <c:order val="5"/>
          <c:tx>
            <c:strRef>
              <c:f>'Figure 10a'!$A$61</c:f>
              <c:strCache>
                <c:ptCount val="1"/>
                <c:pt idx="0">
                  <c:v>0.75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10a'!$E$63:$E$71</c:f>
              <c:numCache>
                <c:formatCode>General</c:formatCode>
                <c:ptCount val="9"/>
                <c:pt idx="0">
                  <c:v>4.035063123952134</c:v>
                </c:pt>
                <c:pt idx="1">
                  <c:v>4.3243220429582729</c:v>
                </c:pt>
                <c:pt idx="2">
                  <c:v>4.5195073526383132</c:v>
                </c:pt>
                <c:pt idx="3">
                  <c:v>5.2557843765518255</c:v>
                </c:pt>
                <c:pt idx="4">
                  <c:v>5.5305429151343395</c:v>
                </c:pt>
                <c:pt idx="5">
                  <c:v>5.8964358592126231</c:v>
                </c:pt>
                <c:pt idx="6">
                  <c:v>6.4524995063709571</c:v>
                </c:pt>
                <c:pt idx="7">
                  <c:v>6.9771647303543052</c:v>
                </c:pt>
              </c:numCache>
            </c:numRef>
          </c:xVal>
          <c:yVal>
            <c:numRef>
              <c:f>'Figure 10a'!$H$63:$H$71</c:f>
              <c:numCache>
                <c:formatCode>General</c:formatCode>
                <c:ptCount val="9"/>
                <c:pt idx="0">
                  <c:v>-26.636524073027388</c:v>
                </c:pt>
                <c:pt idx="1">
                  <c:v>-26.323966601165274</c:v>
                </c:pt>
                <c:pt idx="2">
                  <c:v>-26.166559394787456</c:v>
                </c:pt>
                <c:pt idx="3">
                  <c:v>-25.441087807581216</c:v>
                </c:pt>
                <c:pt idx="5">
                  <c:v>-24.862006542480046</c:v>
                </c:pt>
                <c:pt idx="6">
                  <c:v>-24.450366837363891</c:v>
                </c:pt>
                <c:pt idx="7">
                  <c:v>-24.352395890052399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9C8-6B47-950B-B732600B89BE}"/>
            </c:ext>
          </c:extLst>
        </c:ser>
        <c:ser>
          <c:idx val="0"/>
          <c:order val="6"/>
          <c:tx>
            <c:strRef>
              <c:f>'Figure 10a'!$A$73</c:f>
              <c:strCache>
                <c:ptCount val="1"/>
                <c:pt idx="0">
                  <c:v>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10a'!$E$75:$E$83</c:f>
              <c:numCache>
                <c:formatCode>General</c:formatCode>
                <c:ptCount val="9"/>
                <c:pt idx="0">
                  <c:v>3.4606481960159039</c:v>
                </c:pt>
                <c:pt idx="1">
                  <c:v>3.7545082704039903</c:v>
                </c:pt>
                <c:pt idx="2">
                  <c:v>3.9234744624075812</c:v>
                </c:pt>
                <c:pt idx="3">
                  <c:v>4.6873717718838881</c:v>
                </c:pt>
                <c:pt idx="4">
                  <c:v>4.9713129442358808</c:v>
                </c:pt>
                <c:pt idx="5">
                  <c:v>5.3543472969861616</c:v>
                </c:pt>
                <c:pt idx="6">
                  <c:v>5.9416738826049666</c:v>
                </c:pt>
                <c:pt idx="7">
                  <c:v>6.4707237049061384</c:v>
                </c:pt>
              </c:numCache>
            </c:numRef>
          </c:xVal>
          <c:yVal>
            <c:numRef>
              <c:f>'Figure 10a'!$H$75:$H$83</c:f>
              <c:numCache>
                <c:formatCode>General</c:formatCode>
                <c:ptCount val="9"/>
                <c:pt idx="0">
                  <c:v>-26.702619590255182</c:v>
                </c:pt>
                <c:pt idx="1">
                  <c:v>-26.399188118364215</c:v>
                </c:pt>
                <c:pt idx="2">
                  <c:v>-26.174235301833555</c:v>
                </c:pt>
                <c:pt idx="3">
                  <c:v>-25.44277537638186</c:v>
                </c:pt>
                <c:pt idx="5">
                  <c:v>-24.920943850458386</c:v>
                </c:pt>
                <c:pt idx="6">
                  <c:v>-24.561037269509676</c:v>
                </c:pt>
                <c:pt idx="7">
                  <c:v>-24.318211401728647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9C8-6B47-950B-B732600B89BE}"/>
            </c:ext>
          </c:extLst>
        </c:ser>
        <c:ser>
          <c:idx val="1"/>
          <c:order val="7"/>
          <c:tx>
            <c:strRef>
              <c:f>'Figure 10a'!$A$85</c:f>
              <c:strCache>
                <c:ptCount val="1"/>
                <c:pt idx="0">
                  <c:v>2.0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D639C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D639C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10a'!$E$87:$E$93</c:f>
              <c:numCache>
                <c:formatCode>General</c:formatCode>
                <c:ptCount val="7"/>
                <c:pt idx="0">
                  <c:v>1.5635282111300224</c:v>
                </c:pt>
                <c:pt idx="1">
                  <c:v>2.0686297682187913</c:v>
                </c:pt>
                <c:pt idx="2">
                  <c:v>2.2495919240801845</c:v>
                </c:pt>
                <c:pt idx="3">
                  <c:v>3.0282686673639669</c:v>
                </c:pt>
                <c:pt idx="4">
                  <c:v>3.3241053218556793</c:v>
                </c:pt>
                <c:pt idx="5">
                  <c:v>3.729959479857401</c:v>
                </c:pt>
                <c:pt idx="6">
                  <c:v>4.349992691760125</c:v>
                </c:pt>
              </c:numCache>
            </c:numRef>
          </c:xVal>
          <c:yVal>
            <c:numRef>
              <c:f>'Figure 10a'!$H$87:$H$93</c:f>
              <c:numCache>
                <c:formatCode>General</c:formatCode>
                <c:ptCount val="7"/>
                <c:pt idx="0">
                  <c:v>-26.565251354368478</c:v>
                </c:pt>
                <c:pt idx="1">
                  <c:v>-26.334610175706288</c:v>
                </c:pt>
                <c:pt idx="2">
                  <c:v>-26.154557589870301</c:v>
                </c:pt>
                <c:pt idx="3">
                  <c:v>-25.482963766370879</c:v>
                </c:pt>
                <c:pt idx="5">
                  <c:v>-24.92296288034095</c:v>
                </c:pt>
                <c:pt idx="6">
                  <c:v>-24.530635145149958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9C8-6B47-950B-B732600B89BE}"/>
            </c:ext>
          </c:extLst>
        </c:ser>
        <c:ser>
          <c:idx val="9"/>
          <c:order val="8"/>
          <c:tx>
            <c:strRef>
              <c:f>'Figure 10a'!$A$97</c:f>
              <c:strCache>
                <c:ptCount val="1"/>
                <c:pt idx="0">
                  <c:v>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10a'!$E$99:$E$107</c:f>
              <c:numCache>
                <c:formatCode>General</c:formatCode>
                <c:ptCount val="9"/>
                <c:pt idx="0">
                  <c:v>-0.42964686834994914</c:v>
                </c:pt>
                <c:pt idx="1">
                  <c:v>-9.3532702507021198E-2</c:v>
                </c:pt>
                <c:pt idx="2">
                  <c:v>0.11963499700341072</c:v>
                </c:pt>
                <c:pt idx="3">
                  <c:v>0.95757875616217369</c:v>
                </c:pt>
                <c:pt idx="4">
                  <c:v>1.2655025788561005</c:v>
                </c:pt>
                <c:pt idx="5">
                  <c:v>1.6954140809956035</c:v>
                </c:pt>
                <c:pt idx="6">
                  <c:v>2.4174669357778704</c:v>
                </c:pt>
                <c:pt idx="7">
                  <c:v>3.0821607300957536</c:v>
                </c:pt>
              </c:numCache>
            </c:numRef>
          </c:xVal>
          <c:yVal>
            <c:numRef>
              <c:f>'Figure 10a'!$H$99:$H$107</c:f>
              <c:numCache>
                <c:formatCode>General</c:formatCode>
                <c:ptCount val="9"/>
                <c:pt idx="0">
                  <c:v>-26.695852275925692</c:v>
                </c:pt>
                <c:pt idx="1">
                  <c:v>-26.446553836368693</c:v>
                </c:pt>
                <c:pt idx="2">
                  <c:v>-26.301989799403295</c:v>
                </c:pt>
                <c:pt idx="3">
                  <c:v>-25.528590877502765</c:v>
                </c:pt>
                <c:pt idx="5">
                  <c:v>-25.123483497052206</c:v>
                </c:pt>
                <c:pt idx="6">
                  <c:v>-24.69399148947906</c:v>
                </c:pt>
                <c:pt idx="7">
                  <c:v>-24.314585025575084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9C8-6B47-950B-B732600B89BE}"/>
            </c:ext>
          </c:extLst>
        </c:ser>
        <c:ser>
          <c:idx val="3"/>
          <c:order val="9"/>
          <c:tx>
            <c:strRef>
              <c:f>'Figure 10a'!$A$109</c:f>
              <c:strCache>
                <c:ptCount val="1"/>
                <c:pt idx="0">
                  <c:v>4.0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4E291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4E291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10a'!$E$111:$E$119</c:f>
              <c:numCache>
                <c:formatCode>General</c:formatCode>
                <c:ptCount val="9"/>
                <c:pt idx="0">
                  <c:v>-1.9549772596110773</c:v>
                </c:pt>
                <c:pt idx="2">
                  <c:v>-1.3091517281224703</c:v>
                </c:pt>
                <c:pt idx="4">
                  <c:v>-0.16487464319023401</c:v>
                </c:pt>
                <c:pt idx="6">
                  <c:v>1.1260112628562242</c:v>
                </c:pt>
                <c:pt idx="7">
                  <c:v>1.5750505701246245</c:v>
                </c:pt>
              </c:numCache>
            </c:numRef>
          </c:xVal>
          <c:yVal>
            <c:numRef>
              <c:f>'Figure 10a'!$H$111:$H$119</c:f>
              <c:numCache>
                <c:formatCode>General</c:formatCode>
                <c:ptCount val="9"/>
                <c:pt idx="0">
                  <c:v>-26.688789682830915</c:v>
                </c:pt>
                <c:pt idx="1">
                  <c:v>-26.583433341499614</c:v>
                </c:pt>
                <c:pt idx="2">
                  <c:v>-26.327212381963356</c:v>
                </c:pt>
                <c:pt idx="3">
                  <c:v>-25.443293472296791</c:v>
                </c:pt>
                <c:pt idx="5">
                  <c:v>-24.905613940002581</c:v>
                </c:pt>
                <c:pt idx="6">
                  <c:v>-24.598571071388509</c:v>
                </c:pt>
                <c:pt idx="7">
                  <c:v>-24.25461687984906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59C8-6B47-950B-B732600B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25848"/>
        <c:axId val="550026240"/>
      </c:scatterChart>
      <c:valAx>
        <c:axId val="550025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ln(T/</a:t>
                </a:r>
                <a:r>
                  <a:rPr lang="en-GB" i="1"/>
                  <a:t>η</a:t>
                </a:r>
                <a:r>
                  <a:rPr lang="en-GB" i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6240"/>
        <c:crossesAt val="-27"/>
        <c:crossBetween val="midCat"/>
      </c:valAx>
      <c:valAx>
        <c:axId val="550026240"/>
        <c:scaling>
          <c:orientation val="minMax"/>
          <c:max val="-2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i="0"/>
                  <a:t>ln(</a:t>
                </a:r>
                <a:r>
                  <a:rPr lang="en-GB" i="1"/>
                  <a:t>D</a:t>
                </a:r>
                <a:r>
                  <a:rPr lang="en-GB" i="0"/>
                  <a:t>)</a:t>
                </a:r>
                <a:endParaRPr lang="en-GB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5848"/>
        <c:crossesAt val="-5"/>
        <c:crossBetween val="midCat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10b'!$A$2:$A$9</c:f>
              <c:numCache>
                <c:formatCode>General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2</c:v>
                </c:pt>
              </c:numCache>
            </c:numRef>
          </c:xVal>
          <c:yVal>
            <c:numRef>
              <c:f>'Figure 10b'!$E$2:$E$9</c:f>
              <c:numCache>
                <c:formatCode>General</c:formatCode>
                <c:ptCount val="8"/>
                <c:pt idx="0">
                  <c:v>5.489730189675094E-2</c:v>
                </c:pt>
                <c:pt idx="1">
                  <c:v>-0.57952459265041212</c:v>
                </c:pt>
                <c:pt idx="2">
                  <c:v>-0.66080722608726883</c:v>
                </c:pt>
                <c:pt idx="3">
                  <c:v>-0.93821363596084573</c:v>
                </c:pt>
                <c:pt idx="4">
                  <c:v>-1.2027424034379097</c:v>
                </c:pt>
                <c:pt idx="5">
                  <c:v>-2.2207112033990923</c:v>
                </c:pt>
                <c:pt idx="6">
                  <c:v>-2.631371128384361</c:v>
                </c:pt>
                <c:pt idx="7">
                  <c:v>-4.2303922799602054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02-7743-9351-7F32250B87A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 10b'!$A$10:$A$11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xVal>
          <c:yVal>
            <c:numRef>
              <c:f>'Figure 10b'!$E$10:$E$11</c:f>
              <c:numCache>
                <c:formatCode>General</c:formatCode>
                <c:ptCount val="2"/>
                <c:pt idx="0">
                  <c:v>-5.8738015496614437</c:v>
                </c:pt>
                <c:pt idx="1">
                  <c:v>-7.3537484790080265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02-7743-9351-7F32250B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27024"/>
        <c:axId val="550027416"/>
      </c:scatterChart>
      <c:valAx>
        <c:axId val="55002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Conc. / wt.%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27416"/>
        <c:crossesAt val="-8"/>
        <c:crossBetween val="midCat"/>
        <c:minorUnit val="0.5"/>
      </c:valAx>
      <c:valAx>
        <c:axId val="550027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i="0"/>
                  <a:t>ln(</a:t>
                </a:r>
                <a:r>
                  <a:rPr lang="en-GB" i="1"/>
                  <a:t>f</a:t>
                </a:r>
                <a:r>
                  <a:rPr lang="en-GB" i="0"/>
                  <a:t>)</a:t>
                </a:r>
                <a:endParaRPr lang="en-GB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027024"/>
        <c:crosses val="autoZero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11'!$A$1</c:f>
              <c:strCache>
                <c:ptCount val="1"/>
                <c:pt idx="0">
                  <c:v>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11'!$F$3:$F$9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11'!$B$3:$B$9</c:f>
              <c:numCache>
                <c:formatCode>General</c:formatCode>
                <c:ptCount val="7"/>
                <c:pt idx="0">
                  <c:v>3.561887800534283E-2</c:v>
                </c:pt>
                <c:pt idx="1">
                  <c:v>3.7111259556149336E-2</c:v>
                </c:pt>
                <c:pt idx="2">
                  <c:v>4.1644109440719605E-2</c:v>
                </c:pt>
                <c:pt idx="3">
                  <c:v>6.8846815834767636E-2</c:v>
                </c:pt>
                <c:pt idx="4">
                  <c:v>0.114501631648251</c:v>
                </c:pt>
                <c:pt idx="5">
                  <c:v>0.1832911763627699</c:v>
                </c:pt>
                <c:pt idx="6">
                  <c:v>0.26417985364436108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6-E84C-88DB-BAFF2D417A85}"/>
            </c:ext>
          </c:extLst>
        </c:ser>
        <c:ser>
          <c:idx val="1"/>
          <c:order val="1"/>
          <c:tx>
            <c:strRef>
              <c:f>'Figure 11'!$A$11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'Figure 11'!$F$13:$F$19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11'!$B$13:$B$19</c:f>
              <c:numCache>
                <c:formatCode>General</c:formatCode>
                <c:ptCount val="7"/>
                <c:pt idx="0">
                  <c:v>3.3598763565500789E-2</c:v>
                </c:pt>
                <c:pt idx="1">
                  <c:v>3.6771465342893911E-2</c:v>
                </c:pt>
                <c:pt idx="2">
                  <c:v>4.2075146211133084E-2</c:v>
                </c:pt>
                <c:pt idx="3">
                  <c:v>6.9715560513106525E-2</c:v>
                </c:pt>
                <c:pt idx="4">
                  <c:v>0.11636160532470706</c:v>
                </c:pt>
                <c:pt idx="5">
                  <c:v>0.17491691446562885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06-E84C-88DB-BAFF2D417A85}"/>
            </c:ext>
          </c:extLst>
        </c:ser>
        <c:ser>
          <c:idx val="2"/>
          <c:order val="2"/>
          <c:tx>
            <c:strRef>
              <c:f>'Figure 11'!$A$21</c:f>
              <c:strCache>
                <c:ptCount val="1"/>
                <c:pt idx="0">
                  <c:v>0.2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'Figure 11'!$F$23:$F$29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11'!$B$23:$B$29</c:f>
              <c:numCache>
                <c:formatCode>General</c:formatCode>
                <c:ptCount val="7"/>
                <c:pt idx="0">
                  <c:v>3.3987016959521464E-2</c:v>
                </c:pt>
                <c:pt idx="1">
                  <c:v>3.9485114111979781E-2</c:v>
                </c:pt>
                <c:pt idx="2">
                  <c:v>4.4031526573026288E-2</c:v>
                </c:pt>
                <c:pt idx="3">
                  <c:v>7.8858134216544445E-2</c:v>
                </c:pt>
                <c:pt idx="4">
                  <c:v>0.12909888974954814</c:v>
                </c:pt>
                <c:pt idx="5">
                  <c:v>0.18929355644733853</c:v>
                </c:pt>
                <c:pt idx="6">
                  <c:v>0.26554782516331193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06-E84C-88DB-BAFF2D417A85}"/>
            </c:ext>
          </c:extLst>
        </c:ser>
        <c:ser>
          <c:idx val="3"/>
          <c:order val="3"/>
          <c:tx>
            <c:strRef>
              <c:f>'Figure 11'!$A$31</c:f>
              <c:strCache>
                <c:ptCount val="1"/>
                <c:pt idx="0">
                  <c:v>0.3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11'!$F$23:$F$29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11'!$B$33:$B$39</c:f>
              <c:numCache>
                <c:formatCode>General</c:formatCode>
                <c:ptCount val="7"/>
                <c:pt idx="0">
                  <c:v>3.203895937459951E-2</c:v>
                </c:pt>
                <c:pt idx="1">
                  <c:v>4.0126800690180972E-2</c:v>
                </c:pt>
                <c:pt idx="2">
                  <c:v>4.5520757465404224E-2</c:v>
                </c:pt>
                <c:pt idx="3">
                  <c:v>7.6196281621456863E-2</c:v>
                </c:pt>
                <c:pt idx="4">
                  <c:v>0.12333802017810011</c:v>
                </c:pt>
                <c:pt idx="5">
                  <c:v>0.18444059168541813</c:v>
                </c:pt>
                <c:pt idx="6">
                  <c:v>0.26343519494204426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06-E84C-88DB-BAFF2D417A85}"/>
            </c:ext>
          </c:extLst>
        </c:ser>
        <c:ser>
          <c:idx val="4"/>
          <c:order val="4"/>
          <c:tx>
            <c:strRef>
              <c:f>'Figure 11'!$A$41</c:f>
              <c:strCache>
                <c:ptCount val="1"/>
                <c:pt idx="0">
                  <c:v>0.5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'Figure 11'!$F$43:$F$49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11'!$B$43:$B$49</c:f>
              <c:numCache>
                <c:formatCode>General</c:formatCode>
                <c:ptCount val="7"/>
                <c:pt idx="0">
                  <c:v>3.2880676026699106E-2</c:v>
                </c:pt>
                <c:pt idx="1">
                  <c:v>3.4826217176290315E-2</c:v>
                </c:pt>
                <c:pt idx="2">
                  <c:v>3.8051750380517502E-2</c:v>
                </c:pt>
                <c:pt idx="3">
                  <c:v>6.8450954890820731E-2</c:v>
                </c:pt>
                <c:pt idx="4">
                  <c:v>0.114501631648251</c:v>
                </c:pt>
                <c:pt idx="5">
                  <c:v>0.16499472016895458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06-E84C-88DB-BAFF2D417A85}"/>
            </c:ext>
          </c:extLst>
        </c:ser>
        <c:ser>
          <c:idx val="5"/>
          <c:order val="5"/>
          <c:tx>
            <c:strRef>
              <c:f>'Figure 11'!$A$51</c:f>
              <c:strCache>
                <c:ptCount val="1"/>
                <c:pt idx="0">
                  <c:v>0.75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'Figure 11'!$F$53:$F$59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11'!$B$53:$B$59</c:f>
              <c:numCache>
                <c:formatCode>General</c:formatCode>
                <c:ptCount val="7"/>
                <c:pt idx="0">
                  <c:v>3.2258064516129031E-2</c:v>
                </c:pt>
                <c:pt idx="1">
                  <c:v>3.6363636363636362E-2</c:v>
                </c:pt>
                <c:pt idx="2">
                  <c:v>3.9950461427829494E-2</c:v>
                </c:pt>
                <c:pt idx="3">
                  <c:v>7.0816514411160686E-2</c:v>
                </c:pt>
                <c:pt idx="4">
                  <c:v>0.10945948904310515</c:v>
                </c:pt>
                <c:pt idx="5">
                  <c:v>0.16969285593076533</c:v>
                </c:pt>
                <c:pt idx="6">
                  <c:v>0.23148148148148145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06-E84C-88DB-BAFF2D417A85}"/>
            </c:ext>
          </c:extLst>
        </c:ser>
        <c:ser>
          <c:idx val="6"/>
          <c:order val="6"/>
          <c:tx>
            <c:strRef>
              <c:f>'Figure 11'!$A$61</c:f>
              <c:strCache>
                <c:ptCount val="1"/>
                <c:pt idx="0">
                  <c:v>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xVal>
            <c:numRef>
              <c:f>'Figure 11'!$F$63:$F$69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11'!$B$63:$B$69</c:f>
              <c:numCache>
                <c:formatCode>General</c:formatCode>
                <c:ptCount val="7"/>
                <c:pt idx="0">
                  <c:v>3.2402307044261551E-2</c:v>
                </c:pt>
                <c:pt idx="1">
                  <c:v>3.6343812465927675E-2</c:v>
                </c:pt>
                <c:pt idx="2">
                  <c:v>4.0595948524337275E-2</c:v>
                </c:pt>
                <c:pt idx="3">
                  <c:v>6.9939851727514338E-2</c:v>
                </c:pt>
                <c:pt idx="4">
                  <c:v>0.11622231003463424</c:v>
                </c:pt>
                <c:pt idx="5">
                  <c:v>0.18453248694432653</c:v>
                </c:pt>
                <c:pt idx="6">
                  <c:v>0.2445107340212235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906-E84C-88DB-BAFF2D417A85}"/>
            </c:ext>
          </c:extLst>
        </c:ser>
        <c:ser>
          <c:idx val="7"/>
          <c:order val="7"/>
          <c:tx>
            <c:strRef>
              <c:f>'Figure 11'!$A$71</c:f>
              <c:strCache>
                <c:ptCount val="1"/>
                <c:pt idx="0">
                  <c:v>2.0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CA18C9"/>
                </a:solidFill>
              </a:ln>
              <a:effectLst/>
            </c:spPr>
          </c:marker>
          <c:xVal>
            <c:numRef>
              <c:f>'Figure 11'!$F$73:$F$79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11'!$B$73:$B$79</c:f>
              <c:numCache>
                <c:formatCode>General</c:formatCode>
                <c:ptCount val="7"/>
                <c:pt idx="0">
                  <c:v>3.3125745329269908E-2</c:v>
                </c:pt>
                <c:pt idx="1">
                  <c:v>3.5920830489600923E-2</c:v>
                </c:pt>
                <c:pt idx="2">
                  <c:v>3.9525691699604744E-2</c:v>
                </c:pt>
                <c:pt idx="3">
                  <c:v>7.0806485874106068E-2</c:v>
                </c:pt>
                <c:pt idx="4">
                  <c:v>0.10917149750543127</c:v>
                </c:pt>
                <c:pt idx="5">
                  <c:v>0.15619874728604677</c:v>
                </c:pt>
                <c:pt idx="6">
                  <c:v>0.22772818364000727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906-E84C-88DB-BAFF2D417A85}"/>
            </c:ext>
          </c:extLst>
        </c:ser>
        <c:ser>
          <c:idx val="8"/>
          <c:order val="8"/>
          <c:tx>
            <c:strRef>
              <c:f>'Figure 11'!$A$81</c:f>
              <c:strCache>
                <c:ptCount val="1"/>
                <c:pt idx="0">
                  <c:v>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11'!$F$83:$F$89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11'!$B$83:$B$89</c:f>
              <c:numCache>
                <c:formatCode>General</c:formatCode>
                <c:ptCount val="7"/>
                <c:pt idx="0">
                  <c:v>3.2922894580891551E-2</c:v>
                </c:pt>
                <c:pt idx="1">
                  <c:v>3.4068067999863727E-2</c:v>
                </c:pt>
                <c:pt idx="2">
                  <c:v>3.9407313997477933E-2</c:v>
                </c:pt>
                <c:pt idx="3">
                  <c:v>6.638783774812454E-2</c:v>
                </c:pt>
                <c:pt idx="4">
                  <c:v>0.10325138614985906</c:v>
                </c:pt>
                <c:pt idx="5">
                  <c:v>0.14636573870788325</c:v>
                </c:pt>
                <c:pt idx="6">
                  <c:v>0.22177866489243733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906-E84C-88DB-BAFF2D417A85}"/>
            </c:ext>
          </c:extLst>
        </c:ser>
        <c:ser>
          <c:idx val="9"/>
          <c:order val="9"/>
          <c:tx>
            <c:strRef>
              <c:f>'Figure 11'!$A$91</c:f>
              <c:strCache>
                <c:ptCount val="1"/>
                <c:pt idx="0">
                  <c:v>4.0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403001"/>
                </a:solidFill>
              </a:ln>
              <a:effectLst/>
            </c:spPr>
          </c:marker>
          <c:xVal>
            <c:numRef>
              <c:f>'Figure 11'!$F$93:$F$99</c:f>
              <c:numCache>
                <c:formatCode>General</c:formatCode>
                <c:ptCount val="7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3.0959752321981426E-3</c:v>
                </c:pt>
                <c:pt idx="5">
                  <c:v>3.003003003003003E-3</c:v>
                </c:pt>
                <c:pt idx="6">
                  <c:v>2.9154518950437317E-3</c:v>
                </c:pt>
              </c:numCache>
            </c:numRef>
          </c:xVal>
          <c:yVal>
            <c:numRef>
              <c:f>'Figure 11'!$B$93:$B$99</c:f>
              <c:numCache>
                <c:formatCode>General</c:formatCode>
                <c:ptCount val="7"/>
                <c:pt idx="0">
                  <c:v>3.445899379738112E-2</c:v>
                </c:pt>
                <c:pt idx="1">
                  <c:v>3.5625222657641613E-2</c:v>
                </c:pt>
                <c:pt idx="2">
                  <c:v>3.8403932562694421E-2</c:v>
                </c:pt>
                <c:pt idx="3">
                  <c:v>6.1050061050061055E-2</c:v>
                </c:pt>
                <c:pt idx="4">
                  <c:v>9.5739588319770225E-2</c:v>
                </c:pt>
                <c:pt idx="5">
                  <c:v>0.15283275511607647</c:v>
                </c:pt>
                <c:pt idx="6">
                  <c:v>0.20265888456549935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906-E84C-88DB-BAFF2D417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28200"/>
        <c:axId val="550028592"/>
      </c:scatterChart>
      <c:valAx>
        <c:axId val="550028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1/</a:t>
                </a: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 b="0" i="0" baseline="0">
                    <a:effectLst/>
                  </a:rPr>
                  <a:t> / K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8592"/>
        <c:crossesAt val="1.0000000000000002E-2"/>
        <c:crossBetween val="midCat"/>
        <c:minorUnit val="5.0000000000000023E-5"/>
      </c:valAx>
      <c:valAx>
        <c:axId val="55002859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8200"/>
        <c:crossesAt val="2.8000000000000008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12a'!$A$1</c:f>
              <c:strCache>
                <c:ptCount val="1"/>
                <c:pt idx="0">
                  <c:v>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12a'!$H$3:$H$9</c:f>
              <c:numCache>
                <c:formatCode>General</c:formatCode>
                <c:ptCount val="7"/>
                <c:pt idx="0">
                  <c:v>741.29353233830841</c:v>
                </c:pt>
                <c:pt idx="1">
                  <c:v>918.80341880341882</c:v>
                </c:pt>
                <c:pt idx="2">
                  <c:v>1089.9280575539567</c:v>
                </c:pt>
                <c:pt idx="3">
                  <c:v>1826.8482490272372</c:v>
                </c:pt>
                <c:pt idx="4">
                  <c:v>3343.6853002070397</c:v>
                </c:pt>
                <c:pt idx="5">
                  <c:v>6189.5910780669146</c:v>
                </c:pt>
                <c:pt idx="6">
                  <c:v>8618.0904522613055</c:v>
                </c:pt>
              </c:numCache>
            </c:numRef>
          </c:xVal>
          <c:yVal>
            <c:numRef>
              <c:f>'Figure 12a'!$B$3:$B$9</c:f>
              <c:numCache>
                <c:formatCode>General</c:formatCode>
                <c:ptCount val="7"/>
                <c:pt idx="0">
                  <c:v>3.561887800534283E-2</c:v>
                </c:pt>
                <c:pt idx="1">
                  <c:v>3.7111259556149336E-2</c:v>
                </c:pt>
                <c:pt idx="2">
                  <c:v>4.1644109440719605E-2</c:v>
                </c:pt>
                <c:pt idx="3">
                  <c:v>6.8846815834767636E-2</c:v>
                </c:pt>
                <c:pt idx="4">
                  <c:v>0.114501631648251</c:v>
                </c:pt>
                <c:pt idx="5">
                  <c:v>0.1832911763627699</c:v>
                </c:pt>
                <c:pt idx="6">
                  <c:v>0.26417985364436108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09-604C-94C7-A9BF8D3372A5}"/>
            </c:ext>
          </c:extLst>
        </c:ser>
        <c:ser>
          <c:idx val="1"/>
          <c:order val="1"/>
          <c:tx>
            <c:strRef>
              <c:f>'Figure 12a'!$A$11</c:f>
              <c:strCache>
                <c:ptCount val="1"/>
                <c:pt idx="0">
                  <c:v>0.1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12a'!$H$13:$H$19</c:f>
              <c:numCache>
                <c:formatCode>General</c:formatCode>
                <c:ptCount val="7"/>
                <c:pt idx="0">
                  <c:v>342.92289988492519</c:v>
                </c:pt>
                <c:pt idx="1">
                  <c:v>682.53968253968253</c:v>
                </c:pt>
                <c:pt idx="2">
                  <c:v>776.92307692307691</c:v>
                </c:pt>
                <c:pt idx="3">
                  <c:v>1519.4174757281555</c:v>
                </c:pt>
                <c:pt idx="4">
                  <c:v>2714.2857142857142</c:v>
                </c:pt>
                <c:pt idx="5">
                  <c:v>4440</c:v>
                </c:pt>
                <c:pt idx="6">
                  <c:v>6459.5103578154421</c:v>
                </c:pt>
              </c:numCache>
            </c:numRef>
          </c:xVal>
          <c:yVal>
            <c:numRef>
              <c:f>'Figure 12a'!$B$13:$B$19</c:f>
              <c:numCache>
                <c:formatCode>General</c:formatCode>
                <c:ptCount val="7"/>
                <c:pt idx="0">
                  <c:v>3.3598763565500789E-2</c:v>
                </c:pt>
                <c:pt idx="1">
                  <c:v>3.6771465342893911E-2</c:v>
                </c:pt>
                <c:pt idx="2">
                  <c:v>4.2075146211133084E-2</c:v>
                </c:pt>
                <c:pt idx="3">
                  <c:v>6.9715560513106525E-2</c:v>
                </c:pt>
                <c:pt idx="4">
                  <c:v>0.11636160532470706</c:v>
                </c:pt>
                <c:pt idx="5">
                  <c:v>0.17491691446562885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09-604C-94C7-A9BF8D3372A5}"/>
            </c:ext>
          </c:extLst>
        </c:ser>
        <c:ser>
          <c:idx val="2"/>
          <c:order val="2"/>
          <c:tx>
            <c:strRef>
              <c:f>'Figure 12a'!$A$21</c:f>
              <c:strCache>
                <c:ptCount val="1"/>
                <c:pt idx="0">
                  <c:v>0.2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12a'!$H$23:$H$29</c:f>
              <c:numCache>
                <c:formatCode>General</c:formatCode>
                <c:ptCount val="7"/>
                <c:pt idx="0">
                  <c:v>342.11202627255659</c:v>
                </c:pt>
                <c:pt idx="1">
                  <c:v>440.94224304538136</c:v>
                </c:pt>
                <c:pt idx="2">
                  <c:v>541.33609137416909</c:v>
                </c:pt>
                <c:pt idx="3">
                  <c:v>1098.5843177806053</c:v>
                </c:pt>
                <c:pt idx="4">
                  <c:v>1993.3204429345742</c:v>
                </c:pt>
                <c:pt idx="5">
                  <c:v>3397.4030935404512</c:v>
                </c:pt>
                <c:pt idx="6">
                  <c:v>5351.2917544227967</c:v>
                </c:pt>
              </c:numCache>
            </c:numRef>
          </c:xVal>
          <c:yVal>
            <c:numRef>
              <c:f>'Figure 12a'!$B$23:$B$29</c:f>
              <c:numCache>
                <c:formatCode>General</c:formatCode>
                <c:ptCount val="7"/>
                <c:pt idx="0">
                  <c:v>3.3987016959521464E-2</c:v>
                </c:pt>
                <c:pt idx="1">
                  <c:v>3.9485114111979781E-2</c:v>
                </c:pt>
                <c:pt idx="2">
                  <c:v>4.4031526573026288E-2</c:v>
                </c:pt>
                <c:pt idx="3">
                  <c:v>7.8858134216544445E-2</c:v>
                </c:pt>
                <c:pt idx="4">
                  <c:v>0.12909888974954814</c:v>
                </c:pt>
                <c:pt idx="5">
                  <c:v>0.18929355644733853</c:v>
                </c:pt>
                <c:pt idx="6">
                  <c:v>0.26554782516331193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509-604C-94C7-A9BF8D3372A5}"/>
            </c:ext>
          </c:extLst>
        </c:ser>
        <c:ser>
          <c:idx val="3"/>
          <c:order val="3"/>
          <c:tx>
            <c:strRef>
              <c:f>'Figure 12a'!$A$31</c:f>
              <c:strCache>
                <c:ptCount val="1"/>
                <c:pt idx="0">
                  <c:v>0.3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12a'!$H$23:$H$29</c:f>
              <c:numCache>
                <c:formatCode>General</c:formatCode>
                <c:ptCount val="7"/>
                <c:pt idx="0">
                  <c:v>342.11202627255659</c:v>
                </c:pt>
                <c:pt idx="1">
                  <c:v>440.94224304538136</c:v>
                </c:pt>
                <c:pt idx="2">
                  <c:v>541.33609137416909</c:v>
                </c:pt>
                <c:pt idx="3">
                  <c:v>1098.5843177806053</c:v>
                </c:pt>
                <c:pt idx="4">
                  <c:v>1993.3204429345742</c:v>
                </c:pt>
                <c:pt idx="5">
                  <c:v>3397.4030935404512</c:v>
                </c:pt>
                <c:pt idx="6">
                  <c:v>5351.2917544227967</c:v>
                </c:pt>
              </c:numCache>
            </c:numRef>
          </c:xVal>
          <c:yVal>
            <c:numRef>
              <c:f>'Figure 12a'!$B$33:$B$39</c:f>
              <c:numCache>
                <c:formatCode>General</c:formatCode>
                <c:ptCount val="7"/>
                <c:pt idx="0">
                  <c:v>3.203895937459951E-2</c:v>
                </c:pt>
                <c:pt idx="1">
                  <c:v>4.0126800690180972E-2</c:v>
                </c:pt>
                <c:pt idx="2">
                  <c:v>4.5520757465404224E-2</c:v>
                </c:pt>
                <c:pt idx="3">
                  <c:v>7.6196281621456863E-2</c:v>
                </c:pt>
                <c:pt idx="4">
                  <c:v>0.12333802017810011</c:v>
                </c:pt>
                <c:pt idx="5">
                  <c:v>0.18444059168541813</c:v>
                </c:pt>
                <c:pt idx="6">
                  <c:v>0.26343519494204426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509-604C-94C7-A9BF8D3372A5}"/>
            </c:ext>
          </c:extLst>
        </c:ser>
        <c:ser>
          <c:idx val="4"/>
          <c:order val="4"/>
          <c:tx>
            <c:strRef>
              <c:f>'Figure 12a'!$A$41</c:f>
              <c:strCache>
                <c:ptCount val="1"/>
                <c:pt idx="0">
                  <c:v>0.5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12a'!$H$43:$H$49</c:f>
              <c:numCache>
                <c:formatCode>General</c:formatCode>
                <c:ptCount val="7"/>
                <c:pt idx="0">
                  <c:v>129.00432900432901</c:v>
                </c:pt>
                <c:pt idx="1">
                  <c:v>174.18981481481478</c:v>
                </c:pt>
                <c:pt idx="2">
                  <c:v>226.1194029850746</c:v>
                </c:pt>
                <c:pt idx="3">
                  <c:v>404.74137931034483</c:v>
                </c:pt>
                <c:pt idx="4">
                  <c:v>805.4862842892768</c:v>
                </c:pt>
                <c:pt idx="5">
                  <c:v>1493.2735426008969</c:v>
                </c:pt>
                <c:pt idx="6">
                  <c:v>2349.3150684931506</c:v>
                </c:pt>
              </c:numCache>
            </c:numRef>
          </c:xVal>
          <c:yVal>
            <c:numRef>
              <c:f>'Figure 12a'!$B$43:$B$49</c:f>
              <c:numCache>
                <c:formatCode>General</c:formatCode>
                <c:ptCount val="7"/>
                <c:pt idx="0">
                  <c:v>3.2880676026699106E-2</c:v>
                </c:pt>
                <c:pt idx="1">
                  <c:v>3.4826217176290315E-2</c:v>
                </c:pt>
                <c:pt idx="2">
                  <c:v>3.8051750380517502E-2</c:v>
                </c:pt>
                <c:pt idx="3">
                  <c:v>6.8450954890820731E-2</c:v>
                </c:pt>
                <c:pt idx="4">
                  <c:v>0.114501631648251</c:v>
                </c:pt>
                <c:pt idx="5">
                  <c:v>0.16499472016895458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509-604C-94C7-A9BF8D3372A5}"/>
            </c:ext>
          </c:extLst>
        </c:ser>
        <c:ser>
          <c:idx val="5"/>
          <c:order val="5"/>
          <c:tx>
            <c:strRef>
              <c:f>'Figure 12a'!$A$51</c:f>
              <c:strCache>
                <c:ptCount val="1"/>
                <c:pt idx="0">
                  <c:v>0.75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12a'!$H$53:$H$59</c:f>
              <c:numCache>
                <c:formatCode>General</c:formatCode>
                <c:ptCount val="7"/>
                <c:pt idx="0">
                  <c:v>56.260216090138506</c:v>
                </c:pt>
                <c:pt idx="1">
                  <c:v>75.515925004960593</c:v>
                </c:pt>
                <c:pt idx="2">
                  <c:v>91.780351844690159</c:v>
                </c:pt>
                <c:pt idx="3">
                  <c:v>191.62696418671629</c:v>
                </c:pt>
                <c:pt idx="4">
                  <c:v>363.88101942717856</c:v>
                </c:pt>
                <c:pt idx="5">
                  <c:v>634.42498677440278</c:v>
                </c:pt>
                <c:pt idx="6">
                  <c:v>1072.8478181362282</c:v>
                </c:pt>
              </c:numCache>
            </c:numRef>
          </c:xVal>
          <c:yVal>
            <c:numRef>
              <c:f>'Figure 12a'!$B$53:$B$59</c:f>
              <c:numCache>
                <c:formatCode>General</c:formatCode>
                <c:ptCount val="7"/>
                <c:pt idx="0">
                  <c:v>3.2258064516129031E-2</c:v>
                </c:pt>
                <c:pt idx="1">
                  <c:v>3.6363636363636362E-2</c:v>
                </c:pt>
                <c:pt idx="2">
                  <c:v>3.9950461427829494E-2</c:v>
                </c:pt>
                <c:pt idx="3">
                  <c:v>7.0816514411160686E-2</c:v>
                </c:pt>
                <c:pt idx="4">
                  <c:v>0.10945948904310515</c:v>
                </c:pt>
                <c:pt idx="5">
                  <c:v>0.16969285593076533</c:v>
                </c:pt>
                <c:pt idx="6">
                  <c:v>0.23148148148148145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509-604C-94C7-A9BF8D3372A5}"/>
            </c:ext>
          </c:extLst>
        </c:ser>
        <c:ser>
          <c:idx val="6"/>
          <c:order val="6"/>
          <c:tx>
            <c:strRef>
              <c:f>'Figure 12a'!$A$61</c:f>
              <c:strCache>
                <c:ptCount val="1"/>
                <c:pt idx="0">
                  <c:v>1.0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12a'!$H$63:$H$69</c:f>
              <c:numCache>
                <c:formatCode>General</c:formatCode>
                <c:ptCount val="7"/>
                <c:pt idx="0">
                  <c:v>31.156109741749844</c:v>
                </c:pt>
                <c:pt idx="1">
                  <c:v>42.713040545560233</c:v>
                </c:pt>
                <c:pt idx="2">
                  <c:v>50.578087415607229</c:v>
                </c:pt>
                <c:pt idx="3">
                  <c:v>108.55760122541662</c:v>
                </c:pt>
                <c:pt idx="4">
                  <c:v>211.55547654305968</c:v>
                </c:pt>
                <c:pt idx="5">
                  <c:v>380.62594944098441</c:v>
                </c:pt>
                <c:pt idx="6">
                  <c:v>646.41168800152377</c:v>
                </c:pt>
              </c:numCache>
            </c:numRef>
          </c:xVal>
          <c:yVal>
            <c:numRef>
              <c:f>'Figure 12a'!$B$63:$B$69</c:f>
              <c:numCache>
                <c:formatCode>General</c:formatCode>
                <c:ptCount val="7"/>
                <c:pt idx="0">
                  <c:v>3.2402307044261551E-2</c:v>
                </c:pt>
                <c:pt idx="1">
                  <c:v>3.6343812465927675E-2</c:v>
                </c:pt>
                <c:pt idx="2">
                  <c:v>4.0595948524337275E-2</c:v>
                </c:pt>
                <c:pt idx="3">
                  <c:v>6.9939851727514338E-2</c:v>
                </c:pt>
                <c:pt idx="4">
                  <c:v>0.11622231003463424</c:v>
                </c:pt>
                <c:pt idx="5">
                  <c:v>0.18453248694432653</c:v>
                </c:pt>
                <c:pt idx="6">
                  <c:v>0.2445107340212235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509-604C-94C7-A9BF8D3372A5}"/>
            </c:ext>
          </c:extLst>
        </c:ser>
        <c:ser>
          <c:idx val="7"/>
          <c:order val="7"/>
          <c:tx>
            <c:strRef>
              <c:f>'Figure 12a'!$A$71</c:f>
              <c:strCache>
                <c:ptCount val="1"/>
                <c:pt idx="0">
                  <c:v>2.0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CA18C9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A18C9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12a'!$H$73:$H$79</c:f>
              <c:numCache>
                <c:formatCode>General</c:formatCode>
                <c:ptCount val="7"/>
                <c:pt idx="0">
                  <c:v>4.7783225320767944</c:v>
                </c:pt>
                <c:pt idx="1">
                  <c:v>7.91405696847941</c:v>
                </c:pt>
                <c:pt idx="2">
                  <c:v>9.4838869778510659</c:v>
                </c:pt>
                <c:pt idx="3">
                  <c:v>20.661649422557982</c:v>
                </c:pt>
                <c:pt idx="4">
                  <c:v>41.676656199246708</c:v>
                </c:pt>
                <c:pt idx="5">
                  <c:v>77.474899160959808</c:v>
                </c:pt>
                <c:pt idx="6">
                  <c:v>133.2042491361141</c:v>
                </c:pt>
              </c:numCache>
            </c:numRef>
          </c:xVal>
          <c:yVal>
            <c:numRef>
              <c:f>'Figure 12a'!$B$73:$B$79</c:f>
              <c:numCache>
                <c:formatCode>General</c:formatCode>
                <c:ptCount val="7"/>
                <c:pt idx="0">
                  <c:v>3.3125745329269908E-2</c:v>
                </c:pt>
                <c:pt idx="1">
                  <c:v>3.5920830489600923E-2</c:v>
                </c:pt>
                <c:pt idx="2">
                  <c:v>3.9525691699604744E-2</c:v>
                </c:pt>
                <c:pt idx="3">
                  <c:v>7.0806485874106068E-2</c:v>
                </c:pt>
                <c:pt idx="4">
                  <c:v>0.10917149750543127</c:v>
                </c:pt>
                <c:pt idx="5">
                  <c:v>0.15619874728604677</c:v>
                </c:pt>
                <c:pt idx="6">
                  <c:v>0.22772818364000727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509-604C-94C7-A9BF8D3372A5}"/>
            </c:ext>
          </c:extLst>
        </c:ser>
        <c:ser>
          <c:idx val="8"/>
          <c:order val="8"/>
          <c:tx>
            <c:strRef>
              <c:f>'Figure 12a'!$A$81</c:f>
              <c:strCache>
                <c:ptCount val="1"/>
                <c:pt idx="0">
                  <c:v>3.0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12a'!$H$83:$H$89</c:f>
              <c:numCache>
                <c:formatCode>General</c:formatCode>
                <c:ptCount val="7"/>
                <c:pt idx="0">
                  <c:v>0.65073888156483739</c:v>
                </c:pt>
                <c:pt idx="1">
                  <c:v>0.9107082980059853</c:v>
                </c:pt>
                <c:pt idx="2">
                  <c:v>1.1270866061826861</c:v>
                </c:pt>
                <c:pt idx="3">
                  <c:v>2.6053877867775026</c:v>
                </c:pt>
                <c:pt idx="4">
                  <c:v>5.4489216992636633</c:v>
                </c:pt>
                <c:pt idx="5">
                  <c:v>11.217309867409121</c:v>
                </c:pt>
                <c:pt idx="6">
                  <c:v>21.805851622079885</c:v>
                </c:pt>
              </c:numCache>
            </c:numRef>
          </c:xVal>
          <c:yVal>
            <c:numRef>
              <c:f>'Figure 12a'!$B$83:$B$89</c:f>
              <c:numCache>
                <c:formatCode>General</c:formatCode>
                <c:ptCount val="7"/>
                <c:pt idx="0">
                  <c:v>3.2922894580891551E-2</c:v>
                </c:pt>
                <c:pt idx="1">
                  <c:v>3.4068067999863727E-2</c:v>
                </c:pt>
                <c:pt idx="2">
                  <c:v>3.9407313997477933E-2</c:v>
                </c:pt>
                <c:pt idx="3">
                  <c:v>6.638783774812454E-2</c:v>
                </c:pt>
                <c:pt idx="4">
                  <c:v>0.10325138614985906</c:v>
                </c:pt>
                <c:pt idx="5">
                  <c:v>0.14636573870788325</c:v>
                </c:pt>
                <c:pt idx="6">
                  <c:v>0.22177866489243733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509-604C-94C7-A9BF8D3372A5}"/>
            </c:ext>
          </c:extLst>
        </c:ser>
        <c:ser>
          <c:idx val="9"/>
          <c:order val="9"/>
          <c:tx>
            <c:strRef>
              <c:f>'Figure 12a'!$A$91</c:f>
              <c:strCache>
                <c:ptCount val="1"/>
                <c:pt idx="0">
                  <c:v>4.0 wt.%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40300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40300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'Figure 12a'!$H$93:$H$99</c:f>
              <c:numCache>
                <c:formatCode>General</c:formatCode>
                <c:ptCount val="7"/>
                <c:pt idx="0">
                  <c:v>0.14156769596199525</c:v>
                </c:pt>
                <c:pt idx="1">
                  <c:v>0.19865364308342132</c:v>
                </c:pt>
                <c:pt idx="2">
                  <c:v>0.2700534759358289</c:v>
                </c:pt>
                <c:pt idx="3">
                  <c:v>0.5016025641025641</c:v>
                </c:pt>
                <c:pt idx="4">
                  <c:v>1.1293706293706294</c:v>
                </c:pt>
                <c:pt idx="5">
                  <c:v>3.0833333333333335</c:v>
                </c:pt>
                <c:pt idx="6">
                  <c:v>4.830985915492958</c:v>
                </c:pt>
              </c:numCache>
            </c:numRef>
          </c:xVal>
          <c:yVal>
            <c:numRef>
              <c:f>'Figure 12a'!$B$93:$B$99</c:f>
              <c:numCache>
                <c:formatCode>General</c:formatCode>
                <c:ptCount val="7"/>
                <c:pt idx="0">
                  <c:v>3.445899379738112E-2</c:v>
                </c:pt>
                <c:pt idx="1">
                  <c:v>3.5625222657641613E-2</c:v>
                </c:pt>
                <c:pt idx="2">
                  <c:v>3.8403932562694421E-2</c:v>
                </c:pt>
                <c:pt idx="3">
                  <c:v>6.1050061050061055E-2</c:v>
                </c:pt>
                <c:pt idx="4">
                  <c:v>9.5739588319770225E-2</c:v>
                </c:pt>
                <c:pt idx="5">
                  <c:v>0.15283275511607647</c:v>
                </c:pt>
                <c:pt idx="6">
                  <c:v>0.20265888456549935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509-604C-94C7-A9BF8D33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29376"/>
        <c:axId val="550029768"/>
      </c:scatterChart>
      <c:valAx>
        <c:axId val="55002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T/</a:t>
                </a:r>
                <a:r>
                  <a:rPr lang="en-GB" i="1"/>
                  <a:t>η</a:t>
                </a:r>
                <a:r>
                  <a:rPr lang="en-GB"/>
                  <a:t> / K/Pa.s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9768"/>
        <c:crossesAt val="1.0000000000000002E-2"/>
        <c:crossBetween val="midCat"/>
      </c:valAx>
      <c:valAx>
        <c:axId val="550029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 b="0" i="1" baseline="-25000">
                    <a:effectLst/>
                  </a:rPr>
                  <a:t>1</a:t>
                </a:r>
                <a:r>
                  <a:rPr lang="en-GB" sz="1400" b="0" i="0" baseline="0">
                    <a:effectLst/>
                  </a:rPr>
                  <a:t> / s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9376"/>
        <c:crossesAt val="2.8000000000000008E-3"/>
        <c:crossBetween val="midCat"/>
        <c:minorUnit val="2.5000000000000005E-2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12b'!$A$2:$A$9</c:f>
              <c:numCache>
                <c:formatCode>General</c:formatCode>
                <c:ptCount val="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2</c:v>
                </c:pt>
              </c:numCache>
            </c:numRef>
          </c:xVal>
          <c:yVal>
            <c:numRef>
              <c:f>'Figure 12b'!$F$2:$F$9</c:f>
              <c:numCache>
                <c:formatCode>General</c:formatCode>
                <c:ptCount val="8"/>
                <c:pt idx="0">
                  <c:v>0.71458930981292823</c:v>
                </c:pt>
                <c:pt idx="1">
                  <c:v>0.42288308706142191</c:v>
                </c:pt>
                <c:pt idx="2">
                  <c:v>0.16889486039611362</c:v>
                </c:pt>
                <c:pt idx="3">
                  <c:v>0.18586039455441025</c:v>
                </c:pt>
                <c:pt idx="4">
                  <c:v>-0.66360784107434323</c:v>
                </c:pt>
                <c:pt idx="5">
                  <c:v>-1.3320624090439168</c:v>
                </c:pt>
                <c:pt idx="6">
                  <c:v>-1.9011569409338833</c:v>
                </c:pt>
                <c:pt idx="7">
                  <c:v>-3.3957555937556134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AE-C545-B10F-8B1F4A0EC57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'Figure 12b'!$A$10:$A$11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xVal>
          <c:yVal>
            <c:numRef>
              <c:f>'Figure 12b'!$F$10:$F$11</c:f>
              <c:numCache>
                <c:formatCode>General</c:formatCode>
                <c:ptCount val="2"/>
                <c:pt idx="0">
                  <c:v>-5.1927921200845129</c:v>
                </c:pt>
                <c:pt idx="1">
                  <c:v>-6.6029229293589147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AE-C545-B10F-8B1F4A0EC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030552"/>
        <c:axId val="547544664"/>
      </c:scatterChart>
      <c:valAx>
        <c:axId val="550030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Conc.</a:t>
                </a:r>
                <a:r>
                  <a:rPr lang="en-GB" baseline="0"/>
                  <a:t> / wt.%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544664"/>
        <c:crossesAt val="-8"/>
        <c:crossBetween val="midCat"/>
      </c:valAx>
      <c:valAx>
        <c:axId val="547544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i="0"/>
                  <a:t>ln(</a:t>
                </a:r>
                <a:r>
                  <a:rPr lang="en-GB" i="1"/>
                  <a:t>f</a:t>
                </a:r>
                <a:r>
                  <a:rPr lang="en-GB"/>
                  <a:t>'</a:t>
                </a:r>
                <a:r>
                  <a:rPr lang="en-GB" i="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30552"/>
        <c:crossesAt val="0"/>
        <c:crossBetween val="midCat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0"/>
          <c:tx>
            <c:strRef>
              <c:f>'Figure 13'!$B$1</c:f>
              <c:strCache>
                <c:ptCount val="1"/>
                <c:pt idx="0">
                  <c:v>Ea (Rheo)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13'!$C$2:$C$12</c:f>
                <c:numCache>
                  <c:formatCode>General</c:formatCode>
                  <c:ptCount val="11"/>
                  <c:pt idx="0">
                    <c:v>0.54044857018493775</c:v>
                  </c:pt>
                  <c:pt idx="1">
                    <c:v>1.9399282138227389</c:v>
                  </c:pt>
                  <c:pt idx="2">
                    <c:v>0.65793415436259395</c:v>
                  </c:pt>
                  <c:pt idx="3">
                    <c:v>0.6010606013144123</c:v>
                  </c:pt>
                  <c:pt idx="4">
                    <c:v>0.91175396492073846</c:v>
                  </c:pt>
                  <c:pt idx="5">
                    <c:v>0.63255282219104525</c:v>
                  </c:pt>
                  <c:pt idx="6">
                    <c:v>0.61477249653766031</c:v>
                  </c:pt>
                  <c:pt idx="7">
                    <c:v>2.4591126152286678</c:v>
                  </c:pt>
                  <c:pt idx="8">
                    <c:v>1.2694178593040091</c:v>
                  </c:pt>
                  <c:pt idx="9">
                    <c:v>0.55065864550134147</c:v>
                  </c:pt>
                  <c:pt idx="10">
                    <c:v>1.4414010681325715</c:v>
                  </c:pt>
                </c:numCache>
              </c:numRef>
            </c:plus>
            <c:minus>
              <c:numRef>
                <c:f>'Figure 13'!$C$2:$C$12</c:f>
                <c:numCache>
                  <c:formatCode>General</c:formatCode>
                  <c:ptCount val="11"/>
                  <c:pt idx="0">
                    <c:v>0.54044857018493775</c:v>
                  </c:pt>
                  <c:pt idx="1">
                    <c:v>1.9399282138227389</c:v>
                  </c:pt>
                  <c:pt idx="2">
                    <c:v>0.65793415436259395</c:v>
                  </c:pt>
                  <c:pt idx="3">
                    <c:v>0.6010606013144123</c:v>
                  </c:pt>
                  <c:pt idx="4">
                    <c:v>0.91175396492073846</c:v>
                  </c:pt>
                  <c:pt idx="5">
                    <c:v>0.63255282219104525</c:v>
                  </c:pt>
                  <c:pt idx="6">
                    <c:v>0.61477249653766031</c:v>
                  </c:pt>
                  <c:pt idx="7">
                    <c:v>2.4591126152286678</c:v>
                  </c:pt>
                  <c:pt idx="8">
                    <c:v>1.2694178593040091</c:v>
                  </c:pt>
                  <c:pt idx="9">
                    <c:v>0.55065864550134147</c:v>
                  </c:pt>
                  <c:pt idx="10">
                    <c:v>1.4414010681325715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13'!$A$2:$A$12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xVal>
          <c:yVal>
            <c:numRef>
              <c:f>'Figure 13'!$B$2:$B$12</c:f>
              <c:numCache>
                <c:formatCode>General</c:formatCode>
                <c:ptCount val="11"/>
                <c:pt idx="0">
                  <c:v>44.515650200000003</c:v>
                </c:pt>
                <c:pt idx="1">
                  <c:v>49.114955000000002</c:v>
                </c:pt>
                <c:pt idx="2">
                  <c:v>49.342758599999996</c:v>
                </c:pt>
                <c:pt idx="3">
                  <c:v>49.240496400000005</c:v>
                </c:pt>
                <c:pt idx="4">
                  <c:v>51.801208400000007</c:v>
                </c:pt>
                <c:pt idx="5">
                  <c:v>52.525357800000002</c:v>
                </c:pt>
                <c:pt idx="6">
                  <c:v>54.208111400000007</c:v>
                </c:pt>
                <c:pt idx="7">
                  <c:v>59.4</c:v>
                </c:pt>
                <c:pt idx="8">
                  <c:v>58.077446999999999</c:v>
                </c:pt>
                <c:pt idx="9">
                  <c:v>62.781508200000005</c:v>
                </c:pt>
                <c:pt idx="10">
                  <c:v>64.292162000000005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AC-8840-AFAF-5AE39336259A}"/>
            </c:ext>
          </c:extLst>
        </c:ser>
        <c:ser>
          <c:idx val="0"/>
          <c:order val="1"/>
          <c:tx>
            <c:strRef>
              <c:f>'Figure 13'!$D$1</c:f>
              <c:strCache>
                <c:ptCount val="1"/>
                <c:pt idx="0">
                  <c:v>Ea (FFC NMR)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13'!$E$2:$E$12</c:f>
                <c:numCache>
                  <c:formatCode>General</c:formatCode>
                  <c:ptCount val="11"/>
                  <c:pt idx="0">
                    <c:v>1.222221279864858</c:v>
                  </c:pt>
                  <c:pt idx="1">
                    <c:v>1.4298100814506818</c:v>
                  </c:pt>
                  <c:pt idx="2">
                    <c:v>1.1104133554224469</c:v>
                  </c:pt>
                  <c:pt idx="3">
                    <c:v>1.3941204555443907</c:v>
                  </c:pt>
                  <c:pt idx="4">
                    <c:v>1.0824643389616646</c:v>
                  </c:pt>
                  <c:pt idx="5">
                    <c:v>1.5711089958551501</c:v>
                  </c:pt>
                  <c:pt idx="6">
                    <c:v>1.4633572584311085</c:v>
                  </c:pt>
                  <c:pt idx="8">
                    <c:v>1.4814507200303588</c:v>
                  </c:pt>
                  <c:pt idx="9">
                    <c:v>1.2101893233911498</c:v>
                  </c:pt>
                  <c:pt idx="10">
                    <c:v>1.8053470223602728</c:v>
                  </c:pt>
                </c:numCache>
              </c:numRef>
            </c:plus>
            <c:minus>
              <c:numRef>
                <c:f>'Figure 13'!$E$2:$E$12</c:f>
                <c:numCache>
                  <c:formatCode>General</c:formatCode>
                  <c:ptCount val="11"/>
                  <c:pt idx="0">
                    <c:v>1.222221279864858</c:v>
                  </c:pt>
                  <c:pt idx="1">
                    <c:v>1.4298100814506818</c:v>
                  </c:pt>
                  <c:pt idx="2">
                    <c:v>1.1104133554224469</c:v>
                  </c:pt>
                  <c:pt idx="3">
                    <c:v>1.3941204555443907</c:v>
                  </c:pt>
                  <c:pt idx="4">
                    <c:v>1.0824643389616646</c:v>
                  </c:pt>
                  <c:pt idx="5">
                    <c:v>1.5711089958551501</c:v>
                  </c:pt>
                  <c:pt idx="6">
                    <c:v>1.4633572584311085</c:v>
                  </c:pt>
                  <c:pt idx="8">
                    <c:v>1.4814507200303588</c:v>
                  </c:pt>
                  <c:pt idx="9">
                    <c:v>1.2101893233911498</c:v>
                  </c:pt>
                  <c:pt idx="10">
                    <c:v>1.8053470223602728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13'!$A$2:$A$12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xVal>
          <c:yVal>
            <c:numRef>
              <c:f>'Figure 13'!$D$2:$D$12</c:f>
              <c:numCache>
                <c:formatCode>0.0</c:formatCode>
                <c:ptCount val="11"/>
                <c:pt idx="0">
                  <c:v>31.861742199999998</c:v>
                </c:pt>
                <c:pt idx="1">
                  <c:v>36.192504800000002</c:v>
                </c:pt>
                <c:pt idx="2">
                  <c:v>34.197144799999997</c:v>
                </c:pt>
                <c:pt idx="3">
                  <c:v>35.598885199999998</c:v>
                </c:pt>
                <c:pt idx="4">
                  <c:v>36.646449199999999</c:v>
                </c:pt>
                <c:pt idx="5">
                  <c:v>36.4128258</c:v>
                </c:pt>
                <c:pt idx="6">
                  <c:v>34.059132399999996</c:v>
                </c:pt>
                <c:pt idx="8">
                  <c:v>32.864410599999999</c:v>
                </c:pt>
                <c:pt idx="9">
                  <c:v>36.490977399999998</c:v>
                </c:pt>
                <c:pt idx="10">
                  <c:v>38.898711800000001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AC-8840-AFAF-5AE39336259A}"/>
            </c:ext>
          </c:extLst>
        </c:ser>
        <c:ser>
          <c:idx val="1"/>
          <c:order val="2"/>
          <c:tx>
            <c:strRef>
              <c:f>'Figure 13'!$F$1</c:f>
              <c:strCache>
                <c:ptCount val="1"/>
                <c:pt idx="0">
                  <c:v>Ea (10 MHz)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13'!$G$2:$G$12</c:f>
                <c:numCache>
                  <c:formatCode>General</c:formatCode>
                  <c:ptCount val="11"/>
                  <c:pt idx="0">
                    <c:v>0.12476020927123629</c:v>
                  </c:pt>
                  <c:pt idx="1">
                    <c:v>1.3033443487601773E-4</c:v>
                  </c:pt>
                  <c:pt idx="2">
                    <c:v>1.6492303645838601E-4</c:v>
                  </c:pt>
                  <c:pt idx="3">
                    <c:v>1.7628328514278821E-4</c:v>
                  </c:pt>
                  <c:pt idx="4">
                    <c:v>1.1303560873964579E-4</c:v>
                  </c:pt>
                  <c:pt idx="5">
                    <c:v>1.5171332519405302E-4</c:v>
                  </c:pt>
                  <c:pt idx="6">
                    <c:v>1.5206925441265659E-4</c:v>
                  </c:pt>
                  <c:pt idx="8">
                    <c:v>1.5047610552132695E-4</c:v>
                  </c:pt>
                  <c:pt idx="9">
                    <c:v>1.5176044030697981E-4</c:v>
                  </c:pt>
                  <c:pt idx="10">
                    <c:v>1.4585357995406124E-4</c:v>
                  </c:pt>
                </c:numCache>
              </c:numRef>
            </c:plus>
            <c:minus>
              <c:numRef>
                <c:f>'Figure 13'!$G$2:$G$12</c:f>
                <c:numCache>
                  <c:formatCode>General</c:formatCode>
                  <c:ptCount val="11"/>
                  <c:pt idx="0">
                    <c:v>0.12476020927123629</c:v>
                  </c:pt>
                  <c:pt idx="1">
                    <c:v>1.3033443487601773E-4</c:v>
                  </c:pt>
                  <c:pt idx="2">
                    <c:v>1.6492303645838601E-4</c:v>
                  </c:pt>
                  <c:pt idx="3">
                    <c:v>1.7628328514278821E-4</c:v>
                  </c:pt>
                  <c:pt idx="4">
                    <c:v>1.1303560873964579E-4</c:v>
                  </c:pt>
                  <c:pt idx="5">
                    <c:v>1.5171332519405302E-4</c:v>
                  </c:pt>
                  <c:pt idx="6">
                    <c:v>1.5206925441265659E-4</c:v>
                  </c:pt>
                  <c:pt idx="8">
                    <c:v>1.5047610552132695E-4</c:v>
                  </c:pt>
                  <c:pt idx="9">
                    <c:v>1.5176044030697981E-4</c:v>
                  </c:pt>
                  <c:pt idx="10">
                    <c:v>1.4585357995406124E-4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13'!$A$2:$A$12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xVal>
          <c:yVal>
            <c:numRef>
              <c:f>'Figure 13'!$F$2:$F$12</c:f>
              <c:numCache>
                <c:formatCode>General</c:formatCode>
                <c:ptCount val="11"/>
                <c:pt idx="0">
                  <c:v>39.553855000000006</c:v>
                </c:pt>
                <c:pt idx="1">
                  <c:v>40.0003168</c:v>
                </c:pt>
                <c:pt idx="2">
                  <c:v>39.749233999999994</c:v>
                </c:pt>
                <c:pt idx="3">
                  <c:v>39.524755999999996</c:v>
                </c:pt>
                <c:pt idx="4">
                  <c:v>40.303777799999999</c:v>
                </c:pt>
                <c:pt idx="5">
                  <c:v>38.427307999999996</c:v>
                </c:pt>
                <c:pt idx="6">
                  <c:v>39.854821800000003</c:v>
                </c:pt>
                <c:pt idx="8">
                  <c:v>37.477017799999999</c:v>
                </c:pt>
                <c:pt idx="9">
                  <c:v>36.976514999999999</c:v>
                </c:pt>
                <c:pt idx="10">
                  <c:v>35.4858148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AC-8840-AFAF-5AE39336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545448"/>
        <c:axId val="547545840"/>
      </c:scatterChart>
      <c:valAx>
        <c:axId val="547545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Conc. </a:t>
                </a:r>
                <a:r>
                  <a:rPr lang="en-GB" baseline="0"/>
                  <a:t>/ wt.%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545840"/>
        <c:crosses val="autoZero"/>
        <c:crossBetween val="midCat"/>
        <c:minorUnit val="0.2"/>
      </c:valAx>
      <c:valAx>
        <c:axId val="547545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E</a:t>
                </a:r>
                <a:r>
                  <a:rPr lang="en-GB" sz="1400" b="0" i="1" baseline="-25000">
                    <a:effectLst/>
                  </a:rPr>
                  <a:t>a</a:t>
                </a:r>
                <a:r>
                  <a:rPr lang="en-GB" sz="1400" b="0" i="0" baseline="0">
                    <a:effectLst/>
                  </a:rPr>
                  <a:t> / kJ mol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7545448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3a'!$A$3:$A$8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  <c:pt idx="4">
                  <c:v>0.75</c:v>
                </c:pt>
                <c:pt idx="5">
                  <c:v>1</c:v>
                </c:pt>
              </c:numCache>
            </c:numRef>
          </c:xVal>
          <c:yVal>
            <c:numRef>
              <c:f>'Figure 3a'!$B$3:$B$8</c:f>
              <c:numCache>
                <c:formatCode>General</c:formatCode>
                <c:ptCount val="6"/>
                <c:pt idx="0">
                  <c:v>0.45323131289592111</c:v>
                </c:pt>
                <c:pt idx="1">
                  <c:v>0.46610075670125728</c:v>
                </c:pt>
                <c:pt idx="2">
                  <c:v>0.57144752096381268</c:v>
                </c:pt>
                <c:pt idx="3">
                  <c:v>0.63502630485509037</c:v>
                </c:pt>
                <c:pt idx="4">
                  <c:v>0.94072743523845814</c:v>
                </c:pt>
                <c:pt idx="5">
                  <c:v>1.169646227730093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B9-9B4A-9C3A-90244BB0CB2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B9-9B4A-9C3A-90244BB0CB2A}"/>
              </c:ext>
            </c:extLst>
          </c:dPt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'Figure 3a'!$A$8:$A$12</c:f>
              <c:numCache>
                <c:formatCode>General</c:formatCode>
                <c:ptCount val="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'Figure 3a'!$B$8:$B$12</c:f>
              <c:numCache>
                <c:formatCode>General</c:formatCode>
                <c:ptCount val="5"/>
                <c:pt idx="0">
                  <c:v>1.169646227730093</c:v>
                </c:pt>
                <c:pt idx="1">
                  <c:v>1.8775962849079793</c:v>
                </c:pt>
                <c:pt idx="2">
                  <c:v>2.6917229199276393</c:v>
                </c:pt>
                <c:pt idx="3">
                  <c:v>5.3167918707430566</c:v>
                </c:pt>
                <c:pt idx="4">
                  <c:v>9.1365782768269703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0B9-9B4A-9C3A-90244BB0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3000"/>
        <c:axId val="552413392"/>
      </c:scatterChart>
      <c:valAx>
        <c:axId val="552413000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Conc. / wt.%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3392"/>
        <c:crossesAt val="0.1"/>
        <c:crossBetween val="midCat"/>
      </c:valAx>
      <c:valAx>
        <c:axId val="55241339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n-GB"/>
                  <a:t> /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3000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3b'!$A$3:$A$12</c:f>
              <c:numCache>
                <c:formatCode>General</c:formatCode>
                <c:ptCount val="10"/>
                <c:pt idx="0">
                  <c:v>1.1000000000000001E-3</c:v>
                </c:pt>
                <c:pt idx="1">
                  <c:v>2.2000000000000001E-3</c:v>
                </c:pt>
                <c:pt idx="2">
                  <c:v>3.3E-3</c:v>
                </c:pt>
                <c:pt idx="3">
                  <c:v>5.4999999999999997E-3</c:v>
                </c:pt>
                <c:pt idx="4">
                  <c:v>7.4999999999999997E-3</c:v>
                </c:pt>
                <c:pt idx="5">
                  <c:v>1.0999999999999999E-2</c:v>
                </c:pt>
                <c:pt idx="6">
                  <c:v>1.4999999999999999E-2</c:v>
                </c:pt>
                <c:pt idx="7">
                  <c:v>2.1999999999999999E-2</c:v>
                </c:pt>
                <c:pt idx="8">
                  <c:v>3.3000000000000002E-2</c:v>
                </c:pt>
                <c:pt idx="9">
                  <c:v>4.3999999999999997E-2</c:v>
                </c:pt>
              </c:numCache>
            </c:numRef>
          </c:xVal>
          <c:yVal>
            <c:numRef>
              <c:f>'Figure 3b'!$G$3:$G$12</c:f>
              <c:numCache>
                <c:formatCode>General</c:formatCode>
                <c:ptCount val="10"/>
                <c:pt idx="0">
                  <c:v>0.14303944516240885</c:v>
                </c:pt>
                <c:pt idx="1">
                  <c:v>0.19942255680719145</c:v>
                </c:pt>
                <c:pt idx="2">
                  <c:v>0.47364950889772417</c:v>
                </c:pt>
                <c:pt idx="3">
                  <c:v>0.64023597512094543</c:v>
                </c:pt>
                <c:pt idx="4">
                  <c:v>1.4244738007256474</c:v>
                </c:pt>
                <c:pt idx="5">
                  <c:v>2.0421251601071284</c:v>
                </c:pt>
                <c:pt idx="6">
                  <c:v>3.8438218640290414</c:v>
                </c:pt>
                <c:pt idx="7">
                  <c:v>6.4323192622667831</c:v>
                </c:pt>
                <c:pt idx="8">
                  <c:v>12.64727588674849</c:v>
                </c:pt>
                <c:pt idx="9">
                  <c:v>23.252426613389851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8C-E14D-898A-7386203483EC}"/>
            </c:ext>
          </c:extLst>
        </c:ser>
        <c:ser>
          <c:idx val="1"/>
          <c:order val="1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3b'!$A$3:$A$12</c:f>
              <c:numCache>
                <c:formatCode>General</c:formatCode>
                <c:ptCount val="10"/>
                <c:pt idx="0">
                  <c:v>1.1000000000000001E-3</c:v>
                </c:pt>
                <c:pt idx="1">
                  <c:v>2.2000000000000001E-3</c:v>
                </c:pt>
                <c:pt idx="2">
                  <c:v>3.3E-3</c:v>
                </c:pt>
                <c:pt idx="3">
                  <c:v>5.4999999999999997E-3</c:v>
                </c:pt>
                <c:pt idx="4">
                  <c:v>7.4999999999999997E-3</c:v>
                </c:pt>
                <c:pt idx="5">
                  <c:v>1.0999999999999999E-2</c:v>
                </c:pt>
                <c:pt idx="6">
                  <c:v>1.4999999999999999E-2</c:v>
                </c:pt>
                <c:pt idx="7">
                  <c:v>2.1999999999999999E-2</c:v>
                </c:pt>
                <c:pt idx="8">
                  <c:v>3.3000000000000002E-2</c:v>
                </c:pt>
                <c:pt idx="9">
                  <c:v>4.3999999999999997E-2</c:v>
                </c:pt>
              </c:numCache>
            </c:numRef>
          </c:xVal>
          <c:yVal>
            <c:numRef>
              <c:f>'Figure 3b'!$P$3:$P$12</c:f>
              <c:numCache>
                <c:formatCode>General</c:formatCode>
                <c:ptCount val="10"/>
                <c:pt idx="0">
                  <c:v>0.13526844471257576</c:v>
                </c:pt>
                <c:pt idx="1">
                  <c:v>0.28671188729849056</c:v>
                </c:pt>
                <c:pt idx="2">
                  <c:v>0.4543303902406029</c:v>
                </c:pt>
                <c:pt idx="3">
                  <c:v>0.83809486145048984</c:v>
                </c:pt>
                <c:pt idx="4">
                  <c:v>1.2431348663389807</c:v>
                </c:pt>
                <c:pt idx="5">
                  <c:v>2.0809051286601927</c:v>
                </c:pt>
                <c:pt idx="6">
                  <c:v>3.2411924416878559</c:v>
                </c:pt>
                <c:pt idx="7">
                  <c:v>5.8229023008834497</c:v>
                </c:pt>
                <c:pt idx="8">
                  <c:v>11.850820104240405</c:v>
                </c:pt>
                <c:pt idx="9">
                  <c:v>23.695666603374359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8C-E14D-898A-738620348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4176"/>
        <c:axId val="552414568"/>
      </c:scatterChart>
      <c:valAx>
        <c:axId val="552414176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Conc. </a:t>
                </a:r>
                <a:r>
                  <a:rPr lang="en-GB" baseline="0"/>
                  <a:t>/ </a:t>
                </a:r>
                <a:r>
                  <a:rPr lang="en-GB" sz="1400" b="0" i="0" u="none" strike="noStrike" baseline="0">
                    <a:effectLst/>
                  </a:rPr>
                  <a:t>mL g</a:t>
                </a:r>
                <a:r>
                  <a:rPr lang="en-GB" sz="1400" b="0" i="0" u="none" strike="noStrike" baseline="30000">
                    <a:effectLst/>
                  </a:rPr>
                  <a:t>-1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4568"/>
        <c:crossesAt val="1.0000000000000002E-3"/>
        <c:crossBetween val="midCat"/>
      </c:valAx>
      <c:valAx>
        <c:axId val="552414568"/>
        <c:scaling>
          <c:logBase val="10"/>
          <c:orientation val="minMax"/>
          <c:max val="100"/>
          <c:min val="0.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n-GB" sz="1400" b="0" i="0" u="none" strike="noStrike" baseline="-25000">
                    <a:effectLst/>
                  </a:rPr>
                  <a:t>sp</a:t>
                </a:r>
                <a:r>
                  <a:rPr lang="en-GB" baseline="0"/>
                  <a:t> / Pa.s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4176"/>
        <c:crossesAt val="1.0000000000000002E-3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0 wt%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E6BCF"/>
              </a:solidFill>
              <a:ln w="9525">
                <a:solidFill>
                  <a:srgbClr val="9E6BCF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'[2]0 wt%'!$I$4:$I$34</c:f>
                <c:numCache>
                  <c:formatCode>General</c:formatCode>
                  <c:ptCount val="31"/>
                  <c:pt idx="0">
                    <c:v>8.007336219575982E-2</c:v>
                  </c:pt>
                  <c:pt idx="1">
                    <c:v>5.7743657660387318E-2</c:v>
                  </c:pt>
                  <c:pt idx="2">
                    <c:v>4.1033651366219344E-2</c:v>
                  </c:pt>
                  <c:pt idx="3">
                    <c:v>9.214799690353194E-3</c:v>
                  </c:pt>
                  <c:pt idx="4">
                    <c:v>1.6554975418619951E-2</c:v>
                  </c:pt>
                  <c:pt idx="5">
                    <c:v>1.4008340769381332E-2</c:v>
                  </c:pt>
                  <c:pt idx="6">
                    <c:v>9.5406155170641126E-3</c:v>
                  </c:pt>
                  <c:pt idx="7">
                    <c:v>7.5264223461969718E-3</c:v>
                  </c:pt>
                  <c:pt idx="8">
                    <c:v>6.0642238671664407E-3</c:v>
                  </c:pt>
                  <c:pt idx="9">
                    <c:v>5.0115411246885325E-3</c:v>
                  </c:pt>
                  <c:pt idx="10">
                    <c:v>4.296370561299394E-3</c:v>
                  </c:pt>
                  <c:pt idx="11">
                    <c:v>3.8127869655206867E-3</c:v>
                  </c:pt>
                  <c:pt idx="12">
                    <c:v>3.8026482000486626E-3</c:v>
                  </c:pt>
                  <c:pt idx="13">
                    <c:v>3.226954188291704E-3</c:v>
                  </c:pt>
                  <c:pt idx="14">
                    <c:v>3.1690920536400382E-3</c:v>
                  </c:pt>
                  <c:pt idx="15">
                    <c:v>3.275995183824972E-3</c:v>
                  </c:pt>
                  <c:pt idx="16">
                    <c:v>2.8792668819992624E-3</c:v>
                  </c:pt>
                  <c:pt idx="17">
                    <c:v>2.9712081343752765E-3</c:v>
                  </c:pt>
                  <c:pt idx="18">
                    <c:v>2.9302616492957248E-3</c:v>
                  </c:pt>
                  <c:pt idx="19">
                    <c:v>2.8618311930960778E-3</c:v>
                  </c:pt>
                  <c:pt idx="20">
                    <c:v>2.8926804178823406E-3</c:v>
                  </c:pt>
                  <c:pt idx="21">
                    <c:v>2.8625998284387789E-3</c:v>
                  </c:pt>
                  <c:pt idx="22">
                    <c:v>2.8101621147384186E-3</c:v>
                  </c:pt>
                  <c:pt idx="23">
                    <c:v>2.7480316187733001E-3</c:v>
                  </c:pt>
                  <c:pt idx="24">
                    <c:v>2.7575613219735337E-3</c:v>
                  </c:pt>
                  <c:pt idx="25">
                    <c:v>2.7692678535028831E-3</c:v>
                  </c:pt>
                  <c:pt idx="26">
                    <c:v>2.7795503233436817E-3</c:v>
                  </c:pt>
                  <c:pt idx="27">
                    <c:v>2.7626617599698982E-3</c:v>
                  </c:pt>
                  <c:pt idx="28">
                    <c:v>2.6833374741168873E-3</c:v>
                  </c:pt>
                  <c:pt idx="29">
                    <c:v>2.5839526139445901E-3</c:v>
                  </c:pt>
                  <c:pt idx="30">
                    <c:v>2.462870953447085E-3</c:v>
                  </c:pt>
                </c:numCache>
              </c:numRef>
            </c:plus>
            <c:minus>
              <c:numRef>
                <c:f>'[2]0 wt%'!$I$4:$I$34</c:f>
                <c:numCache>
                  <c:formatCode>General</c:formatCode>
                  <c:ptCount val="31"/>
                  <c:pt idx="0">
                    <c:v>8.007336219575982E-2</c:v>
                  </c:pt>
                  <c:pt idx="1">
                    <c:v>5.7743657660387318E-2</c:v>
                  </c:pt>
                  <c:pt idx="2">
                    <c:v>4.1033651366219344E-2</c:v>
                  </c:pt>
                  <c:pt idx="3">
                    <c:v>9.214799690353194E-3</c:v>
                  </c:pt>
                  <c:pt idx="4">
                    <c:v>1.6554975418619951E-2</c:v>
                  </c:pt>
                  <c:pt idx="5">
                    <c:v>1.4008340769381332E-2</c:v>
                  </c:pt>
                  <c:pt idx="6">
                    <c:v>9.5406155170641126E-3</c:v>
                  </c:pt>
                  <c:pt idx="7">
                    <c:v>7.5264223461969718E-3</c:v>
                  </c:pt>
                  <c:pt idx="8">
                    <c:v>6.0642238671664407E-3</c:v>
                  </c:pt>
                  <c:pt idx="9">
                    <c:v>5.0115411246885325E-3</c:v>
                  </c:pt>
                  <c:pt idx="10">
                    <c:v>4.296370561299394E-3</c:v>
                  </c:pt>
                  <c:pt idx="11">
                    <c:v>3.8127869655206867E-3</c:v>
                  </c:pt>
                  <c:pt idx="12">
                    <c:v>3.8026482000486626E-3</c:v>
                  </c:pt>
                  <c:pt idx="13">
                    <c:v>3.226954188291704E-3</c:v>
                  </c:pt>
                  <c:pt idx="14">
                    <c:v>3.1690920536400382E-3</c:v>
                  </c:pt>
                  <c:pt idx="15">
                    <c:v>3.275995183824972E-3</c:v>
                  </c:pt>
                  <c:pt idx="16">
                    <c:v>2.8792668819992624E-3</c:v>
                  </c:pt>
                  <c:pt idx="17">
                    <c:v>2.9712081343752765E-3</c:v>
                  </c:pt>
                  <c:pt idx="18">
                    <c:v>2.9302616492957248E-3</c:v>
                  </c:pt>
                  <c:pt idx="19">
                    <c:v>2.8618311930960778E-3</c:v>
                  </c:pt>
                  <c:pt idx="20">
                    <c:v>2.8926804178823406E-3</c:v>
                  </c:pt>
                  <c:pt idx="21">
                    <c:v>2.8625998284387789E-3</c:v>
                  </c:pt>
                  <c:pt idx="22">
                    <c:v>2.8101621147384186E-3</c:v>
                  </c:pt>
                  <c:pt idx="23">
                    <c:v>2.7480316187733001E-3</c:v>
                  </c:pt>
                  <c:pt idx="24">
                    <c:v>2.7575613219735337E-3</c:v>
                  </c:pt>
                  <c:pt idx="25">
                    <c:v>2.7692678535028831E-3</c:v>
                  </c:pt>
                  <c:pt idx="26">
                    <c:v>2.7795503233436817E-3</c:v>
                  </c:pt>
                  <c:pt idx="27">
                    <c:v>2.7626617599698982E-3</c:v>
                  </c:pt>
                  <c:pt idx="28">
                    <c:v>2.6833374741168873E-3</c:v>
                  </c:pt>
                  <c:pt idx="29">
                    <c:v>2.5839526139445901E-3</c:v>
                  </c:pt>
                  <c:pt idx="30">
                    <c:v>2.462870953447085E-3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4'!$B$2:$B$32</c:f>
              <c:numCache>
                <c:formatCode>0.00E+00</c:formatCode>
                <c:ptCount val="31"/>
                <c:pt idx="0">
                  <c:v>0.39256222222222198</c:v>
                </c:pt>
                <c:pt idx="1">
                  <c:v>0.39714999999999995</c:v>
                </c:pt>
                <c:pt idx="2">
                  <c:v>0.39178666666666667</c:v>
                </c:pt>
                <c:pt idx="3">
                  <c:v>0.40134999999999998</c:v>
                </c:pt>
                <c:pt idx="4">
                  <c:v>0.39258666666666664</c:v>
                </c:pt>
                <c:pt idx="5">
                  <c:v>0.38546333333333332</c:v>
                </c:pt>
                <c:pt idx="6">
                  <c:v>0.39125666666666664</c:v>
                </c:pt>
                <c:pt idx="7">
                  <c:v>0.39541999999999999</c:v>
                </c:pt>
                <c:pt idx="8">
                  <c:v>0.3972633333333333</c:v>
                </c:pt>
                <c:pt idx="9">
                  <c:v>0.3978633333333334</c:v>
                </c:pt>
                <c:pt idx="10">
                  <c:v>0.39679999999999999</c:v>
                </c:pt>
                <c:pt idx="11">
                  <c:v>0.39685666666666664</c:v>
                </c:pt>
                <c:pt idx="12">
                  <c:v>0.39047000000000004</c:v>
                </c:pt>
                <c:pt idx="13">
                  <c:v>0.39044000000000001</c:v>
                </c:pt>
                <c:pt idx="14">
                  <c:v>0.39024333333333333</c:v>
                </c:pt>
                <c:pt idx="15">
                  <c:v>0.38997333333333334</c:v>
                </c:pt>
                <c:pt idx="16">
                  <c:v>0.3900466666666666</c:v>
                </c:pt>
                <c:pt idx="17">
                  <c:v>0.3900433333333333</c:v>
                </c:pt>
                <c:pt idx="18">
                  <c:v>0.38994999999999996</c:v>
                </c:pt>
                <c:pt idx="19">
                  <c:v>0.3899866666666667</c:v>
                </c:pt>
                <c:pt idx="20">
                  <c:v>0.38974999999999999</c:v>
                </c:pt>
                <c:pt idx="21">
                  <c:v>0.38980333333333328</c:v>
                </c:pt>
                <c:pt idx="22">
                  <c:v>0.38965666666666671</c:v>
                </c:pt>
                <c:pt idx="23">
                  <c:v>0.38957333333333327</c:v>
                </c:pt>
                <c:pt idx="24">
                  <c:v>0.38948333333333335</c:v>
                </c:pt>
                <c:pt idx="25">
                  <c:v>0.38943333333333341</c:v>
                </c:pt>
                <c:pt idx="26">
                  <c:v>0.38933000000000001</c:v>
                </c:pt>
                <c:pt idx="27">
                  <c:v>0.38912000000000008</c:v>
                </c:pt>
                <c:pt idx="28">
                  <c:v>0.38855000000000001</c:v>
                </c:pt>
                <c:pt idx="29">
                  <c:v>0.38743666666666665</c:v>
                </c:pt>
                <c:pt idx="30">
                  <c:v>0.38495999999999997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7B-FE43-89CD-BD7ADF5AE7AD}"/>
            </c:ext>
          </c:extLst>
        </c:ser>
        <c:ser>
          <c:idx val="4"/>
          <c:order val="1"/>
          <c:tx>
            <c:strRef>
              <c:f>'Figure 4'!$N$1</c:f>
              <c:strCache>
                <c:ptCount val="1"/>
                <c:pt idx="0">
                  <c:v>0.5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'[2]0.5 wt%'!$I$4:$I$34</c:f>
                <c:numCache>
                  <c:formatCode>General</c:formatCode>
                  <c:ptCount val="31"/>
                  <c:pt idx="0">
                    <c:v>7.8653311013162863E-2</c:v>
                  </c:pt>
                  <c:pt idx="1">
                    <c:v>8.5978530911953746E-2</c:v>
                  </c:pt>
                  <c:pt idx="2">
                    <c:v>6.265890022796268E-2</c:v>
                  </c:pt>
                  <c:pt idx="3">
                    <c:v>7.1607704427200589E-2</c:v>
                  </c:pt>
                  <c:pt idx="4">
                    <c:v>4.2527337612933695E-2</c:v>
                  </c:pt>
                  <c:pt idx="5">
                    <c:v>3.2992743309872057E-2</c:v>
                  </c:pt>
                  <c:pt idx="6">
                    <c:v>2.8600058274998893E-2</c:v>
                  </c:pt>
                  <c:pt idx="7">
                    <c:v>2.4077444493411978E-2</c:v>
                  </c:pt>
                  <c:pt idx="8">
                    <c:v>1.9812145545374731E-2</c:v>
                  </c:pt>
                  <c:pt idx="9">
                    <c:v>2.1848798593973064E-2</c:v>
                  </c:pt>
                  <c:pt idx="10">
                    <c:v>2.1000000000000001E-2</c:v>
                  </c:pt>
                  <c:pt idx="11">
                    <c:v>1.7437252586854839E-2</c:v>
                  </c:pt>
                  <c:pt idx="12">
                    <c:v>1.7721267825224447E-2</c:v>
                  </c:pt>
                  <c:pt idx="13">
                    <c:v>1.4971342996241607E-2</c:v>
                  </c:pt>
                  <c:pt idx="14">
                    <c:v>1.5011144008517286E-2</c:v>
                  </c:pt>
                  <c:pt idx="15">
                    <c:v>1.60676002495014E-2</c:v>
                  </c:pt>
                  <c:pt idx="16">
                    <c:v>1.2528545184675081E-2</c:v>
                  </c:pt>
                  <c:pt idx="17">
                    <c:v>1.1582218171739827E-2</c:v>
                  </c:pt>
                  <c:pt idx="18">
                    <c:v>1.1853410198475902E-2</c:v>
                  </c:pt>
                  <c:pt idx="19">
                    <c:v>1.0411585427355008E-2</c:v>
                  </c:pt>
                  <c:pt idx="20">
                    <c:v>9.8889388263407769E-3</c:v>
                  </c:pt>
                  <c:pt idx="21">
                    <c:v>9.2592896295798192E-3</c:v>
                  </c:pt>
                  <c:pt idx="22">
                    <c:v>8.4760446750434901E-3</c:v>
                  </c:pt>
                  <c:pt idx="23">
                    <c:v>7.7227657682407656E-3</c:v>
                  </c:pt>
                  <c:pt idx="24">
                    <c:v>6.9099766843150855E-3</c:v>
                  </c:pt>
                  <c:pt idx="25">
                    <c:v>6.2204858688405078E-3</c:v>
                  </c:pt>
                  <c:pt idx="26">
                    <c:v>5.5075705472861025E-3</c:v>
                  </c:pt>
                  <c:pt idx="27">
                    <c:v>4.7456412750134193E-3</c:v>
                  </c:pt>
                  <c:pt idx="28">
                    <c:v>4.0703535200001936E-3</c:v>
                  </c:pt>
                  <c:pt idx="29">
                    <c:v>3.6257704162165447E-3</c:v>
                  </c:pt>
                  <c:pt idx="30">
                    <c:v>3.2557248723509226E-3</c:v>
                  </c:pt>
                </c:numCache>
              </c:numRef>
            </c:plus>
            <c:minus>
              <c:numRef>
                <c:f>'[2]0.5 wt%'!$I$4:$I$34</c:f>
                <c:numCache>
                  <c:formatCode>General</c:formatCode>
                  <c:ptCount val="31"/>
                  <c:pt idx="0">
                    <c:v>7.8653311013162863E-2</c:v>
                  </c:pt>
                  <c:pt idx="1">
                    <c:v>8.5978530911953746E-2</c:v>
                  </c:pt>
                  <c:pt idx="2">
                    <c:v>6.265890022796268E-2</c:v>
                  </c:pt>
                  <c:pt idx="3">
                    <c:v>7.1607704427200589E-2</c:v>
                  </c:pt>
                  <c:pt idx="4">
                    <c:v>4.2527337612933695E-2</c:v>
                  </c:pt>
                  <c:pt idx="5">
                    <c:v>3.2992743309872057E-2</c:v>
                  </c:pt>
                  <c:pt idx="6">
                    <c:v>2.8600058274998893E-2</c:v>
                  </c:pt>
                  <c:pt idx="7">
                    <c:v>2.4077444493411978E-2</c:v>
                  </c:pt>
                  <c:pt idx="8">
                    <c:v>1.9812145545374731E-2</c:v>
                  </c:pt>
                  <c:pt idx="9">
                    <c:v>2.1848798593973064E-2</c:v>
                  </c:pt>
                  <c:pt idx="10">
                    <c:v>2.1000000000000001E-2</c:v>
                  </c:pt>
                  <c:pt idx="11">
                    <c:v>1.7437252586854839E-2</c:v>
                  </c:pt>
                  <c:pt idx="12">
                    <c:v>1.7721267825224447E-2</c:v>
                  </c:pt>
                  <c:pt idx="13">
                    <c:v>1.4971342996241607E-2</c:v>
                  </c:pt>
                  <c:pt idx="14">
                    <c:v>1.5011144008517286E-2</c:v>
                  </c:pt>
                  <c:pt idx="15">
                    <c:v>1.60676002495014E-2</c:v>
                  </c:pt>
                  <c:pt idx="16">
                    <c:v>1.2528545184675081E-2</c:v>
                  </c:pt>
                  <c:pt idx="17">
                    <c:v>1.1582218171739827E-2</c:v>
                  </c:pt>
                  <c:pt idx="18">
                    <c:v>1.1853410198475902E-2</c:v>
                  </c:pt>
                  <c:pt idx="19">
                    <c:v>1.0411585427355008E-2</c:v>
                  </c:pt>
                  <c:pt idx="20">
                    <c:v>9.8889388263407769E-3</c:v>
                  </c:pt>
                  <c:pt idx="21">
                    <c:v>9.2592896295798192E-3</c:v>
                  </c:pt>
                  <c:pt idx="22">
                    <c:v>8.4760446750434901E-3</c:v>
                  </c:pt>
                  <c:pt idx="23">
                    <c:v>7.7227657682407656E-3</c:v>
                  </c:pt>
                  <c:pt idx="24">
                    <c:v>6.9099766843150855E-3</c:v>
                  </c:pt>
                  <c:pt idx="25">
                    <c:v>6.2204858688405078E-3</c:v>
                  </c:pt>
                  <c:pt idx="26">
                    <c:v>5.5075705472861025E-3</c:v>
                  </c:pt>
                  <c:pt idx="27">
                    <c:v>4.7456412750134193E-3</c:v>
                  </c:pt>
                  <c:pt idx="28">
                    <c:v>4.0703535200001936E-3</c:v>
                  </c:pt>
                  <c:pt idx="29">
                    <c:v>3.6257704162165447E-3</c:v>
                  </c:pt>
                  <c:pt idx="30">
                    <c:v>3.2557248723509226E-3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4'!$N$2:$N$32</c:f>
              <c:numCache>
                <c:formatCode>0.00E+00</c:formatCode>
                <c:ptCount val="31"/>
                <c:pt idx="0">
                  <c:v>2.2992000000000004</c:v>
                </c:pt>
                <c:pt idx="1">
                  <c:v>2.2807666666666671</c:v>
                </c:pt>
                <c:pt idx="2">
                  <c:v>2.3147333333333333</c:v>
                </c:pt>
                <c:pt idx="3">
                  <c:v>2.2942000000000005</c:v>
                </c:pt>
                <c:pt idx="4">
                  <c:v>2.3126333333333333</c:v>
                </c:pt>
                <c:pt idx="5">
                  <c:v>2.287433333333333</c:v>
                </c:pt>
                <c:pt idx="6">
                  <c:v>2.2928000000000002</c:v>
                </c:pt>
                <c:pt idx="7">
                  <c:v>2.3062000000000005</c:v>
                </c:pt>
                <c:pt idx="8">
                  <c:v>2.3004666666666669</c:v>
                </c:pt>
                <c:pt idx="9">
                  <c:v>2.2953999999999999</c:v>
                </c:pt>
                <c:pt idx="10">
                  <c:v>2.2923</c:v>
                </c:pt>
                <c:pt idx="11">
                  <c:v>2.2861666666666665</c:v>
                </c:pt>
                <c:pt idx="12">
                  <c:v>2.2777000000000003</c:v>
                </c:pt>
                <c:pt idx="13">
                  <c:v>2.2653666666666665</c:v>
                </c:pt>
                <c:pt idx="14">
                  <c:v>2.2433333333333336</c:v>
                </c:pt>
                <c:pt idx="15">
                  <c:v>2.2132666666666667</c:v>
                </c:pt>
                <c:pt idx="16">
                  <c:v>2.1717333333333335</c:v>
                </c:pt>
                <c:pt idx="17">
                  <c:v>2.1191333333333335</c:v>
                </c:pt>
                <c:pt idx="18">
                  <c:v>2.0558000000000001</c:v>
                </c:pt>
                <c:pt idx="19">
                  <c:v>1.9826333333333332</c:v>
                </c:pt>
                <c:pt idx="20">
                  <c:v>1.9005666666666667</c:v>
                </c:pt>
                <c:pt idx="21">
                  <c:v>1.8100333333333336</c:v>
                </c:pt>
                <c:pt idx="22">
                  <c:v>1.7104999999999999</c:v>
                </c:pt>
                <c:pt idx="23">
                  <c:v>1.6034333333333333</c:v>
                </c:pt>
                <c:pt idx="24">
                  <c:v>1.4918333333333333</c:v>
                </c:pt>
                <c:pt idx="25">
                  <c:v>1.3792666666666664</c:v>
                </c:pt>
                <c:pt idx="26">
                  <c:v>1.2686999999999999</c:v>
                </c:pt>
                <c:pt idx="27">
                  <c:v>1.1620666666666666</c:v>
                </c:pt>
                <c:pt idx="28">
                  <c:v>1.0617333333333334</c:v>
                </c:pt>
                <c:pt idx="29">
                  <c:v>0.97351333333333334</c:v>
                </c:pt>
                <c:pt idx="30">
                  <c:v>0.88683333333333336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7B-FE43-89CD-BD7ADF5AE7AD}"/>
            </c:ext>
          </c:extLst>
        </c:ser>
        <c:ser>
          <c:idx val="6"/>
          <c:order val="2"/>
          <c:tx>
            <c:strRef>
              <c:f>'Figure 4'!$T$1</c:f>
              <c:strCache>
                <c:ptCount val="1"/>
                <c:pt idx="0">
                  <c:v>1.0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'[2]1.0 wt%'!$I$4:$I$34</c:f>
                <c:numCache>
                  <c:formatCode>General</c:formatCode>
                  <c:ptCount val="31"/>
                  <c:pt idx="0">
                    <c:v>1.2571426043921097</c:v>
                  </c:pt>
                  <c:pt idx="1">
                    <c:v>0.76029126947798276</c:v>
                  </c:pt>
                  <c:pt idx="2">
                    <c:v>0.79178354996805012</c:v>
                  </c:pt>
                  <c:pt idx="3">
                    <c:v>0.84776050142582715</c:v>
                  </c:pt>
                  <c:pt idx="4">
                    <c:v>0.78788366527044584</c:v>
                  </c:pt>
                  <c:pt idx="5">
                    <c:v>0.81038950374358321</c:v>
                  </c:pt>
                  <c:pt idx="6">
                    <c:v>0.8463755516580409</c:v>
                  </c:pt>
                  <c:pt idx="7">
                    <c:v>0.84784781325686143</c:v>
                  </c:pt>
                  <c:pt idx="8">
                    <c:v>0.84515125470730723</c:v>
                  </c:pt>
                  <c:pt idx="9">
                    <c:v>0.83646803551865678</c:v>
                  </c:pt>
                  <c:pt idx="10">
                    <c:v>0.81337637932537454</c:v>
                  </c:pt>
                  <c:pt idx="11">
                    <c:v>0.78982102684370548</c:v>
                  </c:pt>
                  <c:pt idx="12">
                    <c:v>0.75342785616436858</c:v>
                  </c:pt>
                  <c:pt idx="13">
                    <c:v>0.70512656625916736</c:v>
                  </c:pt>
                  <c:pt idx="14">
                    <c:v>0.64951448790615351</c:v>
                  </c:pt>
                  <c:pt idx="15">
                    <c:v>0.58503626763170635</c:v>
                  </c:pt>
                  <c:pt idx="16">
                    <c:v>0.51884452713055906</c:v>
                  </c:pt>
                  <c:pt idx="17">
                    <c:v>0.45338176089374305</c:v>
                  </c:pt>
                  <c:pt idx="18">
                    <c:v>0.39217208099393197</c:v>
                  </c:pt>
                  <c:pt idx="19">
                    <c:v>0.32654262270712009</c:v>
                  </c:pt>
                  <c:pt idx="20">
                    <c:v>0.27371128544102402</c:v>
                  </c:pt>
                  <c:pt idx="21">
                    <c:v>0.22550951938517663</c:v>
                  </c:pt>
                  <c:pt idx="22">
                    <c:v>0.1855609543459448</c:v>
                  </c:pt>
                  <c:pt idx="23">
                    <c:v>0.15238292044860038</c:v>
                  </c:pt>
                  <c:pt idx="24">
                    <c:v>0.12423406671816456</c:v>
                  </c:pt>
                  <c:pt idx="25">
                    <c:v>0.10131010698729803</c:v>
                  </c:pt>
                  <c:pt idx="26">
                    <c:v>8.3905687795550923E-2</c:v>
                  </c:pt>
                  <c:pt idx="27">
                    <c:v>7.1329119813252462E-2</c:v>
                  </c:pt>
                  <c:pt idx="28">
                    <c:v>5.9243912017279174E-2</c:v>
                  </c:pt>
                  <c:pt idx="29">
                    <c:v>4.9747707931566479E-2</c:v>
                  </c:pt>
                  <c:pt idx="30">
                    <c:v>3.6938928577375421E-2</c:v>
                  </c:pt>
                </c:numCache>
              </c:numRef>
            </c:plus>
            <c:minus>
              <c:numRef>
                <c:f>'[2]1.0 wt%'!$I$4:$I$34</c:f>
                <c:numCache>
                  <c:formatCode>General</c:formatCode>
                  <c:ptCount val="31"/>
                  <c:pt idx="0">
                    <c:v>1.2571426043921097</c:v>
                  </c:pt>
                  <c:pt idx="1">
                    <c:v>0.76029126947798276</c:v>
                  </c:pt>
                  <c:pt idx="2">
                    <c:v>0.79178354996805012</c:v>
                  </c:pt>
                  <c:pt idx="3">
                    <c:v>0.84776050142582715</c:v>
                  </c:pt>
                  <c:pt idx="4">
                    <c:v>0.78788366527044584</c:v>
                  </c:pt>
                  <c:pt idx="5">
                    <c:v>0.81038950374358321</c:v>
                  </c:pt>
                  <c:pt idx="6">
                    <c:v>0.8463755516580409</c:v>
                  </c:pt>
                  <c:pt idx="7">
                    <c:v>0.84784781325686143</c:v>
                  </c:pt>
                  <c:pt idx="8">
                    <c:v>0.84515125470730723</c:v>
                  </c:pt>
                  <c:pt idx="9">
                    <c:v>0.83646803551865678</c:v>
                  </c:pt>
                  <c:pt idx="10">
                    <c:v>0.81337637932537454</c:v>
                  </c:pt>
                  <c:pt idx="11">
                    <c:v>0.78982102684370548</c:v>
                  </c:pt>
                  <c:pt idx="12">
                    <c:v>0.75342785616436858</c:v>
                  </c:pt>
                  <c:pt idx="13">
                    <c:v>0.70512656625916736</c:v>
                  </c:pt>
                  <c:pt idx="14">
                    <c:v>0.64951448790615351</c:v>
                  </c:pt>
                  <c:pt idx="15">
                    <c:v>0.58503626763170635</c:v>
                  </c:pt>
                  <c:pt idx="16">
                    <c:v>0.51884452713055906</c:v>
                  </c:pt>
                  <c:pt idx="17">
                    <c:v>0.45338176089374305</c:v>
                  </c:pt>
                  <c:pt idx="18">
                    <c:v>0.39217208099393197</c:v>
                  </c:pt>
                  <c:pt idx="19">
                    <c:v>0.32654262270712009</c:v>
                  </c:pt>
                  <c:pt idx="20">
                    <c:v>0.27371128544102402</c:v>
                  </c:pt>
                  <c:pt idx="21">
                    <c:v>0.22550951938517663</c:v>
                  </c:pt>
                  <c:pt idx="22">
                    <c:v>0.1855609543459448</c:v>
                  </c:pt>
                  <c:pt idx="23">
                    <c:v>0.15238292044860038</c:v>
                  </c:pt>
                  <c:pt idx="24">
                    <c:v>0.12423406671816456</c:v>
                  </c:pt>
                  <c:pt idx="25">
                    <c:v>0.10131010698729803</c:v>
                  </c:pt>
                  <c:pt idx="26">
                    <c:v>8.3905687795550923E-2</c:v>
                  </c:pt>
                  <c:pt idx="27">
                    <c:v>7.1329119813252462E-2</c:v>
                  </c:pt>
                  <c:pt idx="28">
                    <c:v>5.9243912017279174E-2</c:v>
                  </c:pt>
                  <c:pt idx="29">
                    <c:v>4.9747707931566479E-2</c:v>
                  </c:pt>
                  <c:pt idx="30">
                    <c:v>3.6938928577375421E-2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4'!$T$2:$T$32</c:f>
              <c:numCache>
                <c:formatCode>0.00E+00</c:formatCode>
                <c:ptCount val="31"/>
                <c:pt idx="0">
                  <c:v>9.2546333333333308</c:v>
                </c:pt>
                <c:pt idx="1">
                  <c:v>9.2619333333333351</c:v>
                </c:pt>
                <c:pt idx="2">
                  <c:v>9.2346999999999984</c:v>
                </c:pt>
                <c:pt idx="3">
                  <c:v>9.2642666666666678</c:v>
                </c:pt>
                <c:pt idx="4">
                  <c:v>9.2521000000000004</c:v>
                </c:pt>
                <c:pt idx="5">
                  <c:v>9.2497666666666678</c:v>
                </c:pt>
                <c:pt idx="6">
                  <c:v>9.2073666666666671</c:v>
                </c:pt>
                <c:pt idx="7">
                  <c:v>9.1936666666666653</c:v>
                </c:pt>
                <c:pt idx="8">
                  <c:v>9.1986999999999988</c:v>
                </c:pt>
                <c:pt idx="9">
                  <c:v>9.1675333333333349</c:v>
                </c:pt>
                <c:pt idx="10">
                  <c:v>9.1217333333333315</c:v>
                </c:pt>
                <c:pt idx="11">
                  <c:v>9.0394333333333332</c:v>
                </c:pt>
                <c:pt idx="12">
                  <c:v>8.9051333333333336</c:v>
                </c:pt>
                <c:pt idx="13">
                  <c:v>8.712133333333334</c:v>
                </c:pt>
                <c:pt idx="14">
                  <c:v>8.4612000000000016</c:v>
                </c:pt>
                <c:pt idx="15">
                  <c:v>8.1076333333333341</c:v>
                </c:pt>
                <c:pt idx="16">
                  <c:v>7.7023000000000001</c:v>
                </c:pt>
                <c:pt idx="17">
                  <c:v>7.2255333333333329</c:v>
                </c:pt>
                <c:pt idx="18">
                  <c:v>6.7105333333333332</c:v>
                </c:pt>
                <c:pt idx="19">
                  <c:v>6.1503666666666659</c:v>
                </c:pt>
                <c:pt idx="20">
                  <c:v>5.5800333333333327</c:v>
                </c:pt>
                <c:pt idx="21">
                  <c:v>5.0040999999999993</c:v>
                </c:pt>
                <c:pt idx="22">
                  <c:v>4.4404666666666666</c:v>
                </c:pt>
                <c:pt idx="23">
                  <c:v>3.9086666666666665</c:v>
                </c:pt>
                <c:pt idx="24">
                  <c:v>3.4117000000000002</c:v>
                </c:pt>
                <c:pt idx="25">
                  <c:v>2.9614666666666669</c:v>
                </c:pt>
                <c:pt idx="26">
                  <c:v>2.5650333333333335</c:v>
                </c:pt>
                <c:pt idx="27">
                  <c:v>2.2497999999999996</c:v>
                </c:pt>
                <c:pt idx="28">
                  <c:v>1.9482333333333335</c:v>
                </c:pt>
                <c:pt idx="29">
                  <c:v>1.6783666666666668</c:v>
                </c:pt>
                <c:pt idx="30">
                  <c:v>1.4072666666666667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7B-FE43-89CD-BD7ADF5AE7AD}"/>
            </c:ext>
          </c:extLst>
        </c:ser>
        <c:ser>
          <c:idx val="20"/>
          <c:order val="3"/>
          <c:tx>
            <c:strRef>
              <c:f>'Figure 4'!$W$1</c:f>
              <c:strCache>
                <c:ptCount val="1"/>
                <c:pt idx="0">
                  <c:v>1.5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36D6C7"/>
              </a:solidFill>
              <a:ln w="9525">
                <a:solidFill>
                  <a:srgbClr val="36D6C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'[2]1.5 wt%'!$I$4:$I$34</c:f>
                <c:numCache>
                  <c:formatCode>General</c:formatCode>
                  <c:ptCount val="31"/>
                  <c:pt idx="0">
                    <c:v>12.102904614641526</c:v>
                  </c:pt>
                  <c:pt idx="1">
                    <c:v>5.0667470607656897</c:v>
                  </c:pt>
                  <c:pt idx="2">
                    <c:v>3.7928684102902581</c:v>
                  </c:pt>
                  <c:pt idx="3">
                    <c:v>3.2302602750311653</c:v>
                  </c:pt>
                  <c:pt idx="4">
                    <c:v>2.9931638964665943</c:v>
                  </c:pt>
                  <c:pt idx="5">
                    <c:v>2.9078688072194732</c:v>
                  </c:pt>
                  <c:pt idx="6">
                    <c:v>2.8570346709676251</c:v>
                  </c:pt>
                  <c:pt idx="7">
                    <c:v>2.8307037012807292</c:v>
                  </c:pt>
                  <c:pt idx="8">
                    <c:v>2.7238220899643482</c:v>
                  </c:pt>
                  <c:pt idx="9">
                    <c:v>2.6706984313304791</c:v>
                  </c:pt>
                  <c:pt idx="10">
                    <c:v>2.5122217479973945</c:v>
                  </c:pt>
                  <c:pt idx="11">
                    <c:v>2.3312710648437585</c:v>
                  </c:pt>
                  <c:pt idx="12">
                    <c:v>2.1052234507951386</c:v>
                  </c:pt>
                  <c:pt idx="13">
                    <c:v>1.8535843055490602</c:v>
                  </c:pt>
                  <c:pt idx="14">
                    <c:v>1.5759674630031058</c:v>
                  </c:pt>
                  <c:pt idx="15">
                    <c:v>1.3380453820571425</c:v>
                  </c:pt>
                  <c:pt idx="16">
                    <c:v>1.0998595364863644</c:v>
                  </c:pt>
                  <c:pt idx="17">
                    <c:v>0.88803703626469199</c:v>
                  </c:pt>
                  <c:pt idx="18">
                    <c:v>0.71004389535671208</c:v>
                  </c:pt>
                  <c:pt idx="19">
                    <c:v>0.55874154231729645</c:v>
                  </c:pt>
                  <c:pt idx="20">
                    <c:v>0.43995353289990879</c:v>
                  </c:pt>
                  <c:pt idx="21">
                    <c:v>0.33982931009552453</c:v>
                  </c:pt>
                  <c:pt idx="22">
                    <c:v>0.26484236821173501</c:v>
                  </c:pt>
                  <c:pt idx="23">
                    <c:v>0.20291050024853602</c:v>
                  </c:pt>
                  <c:pt idx="24">
                    <c:v>0.15616574884113063</c:v>
                  </c:pt>
                  <c:pt idx="25">
                    <c:v>0.12759582020322349</c:v>
                  </c:pt>
                  <c:pt idx="26">
                    <c:v>9.3165736429464421E-2</c:v>
                  </c:pt>
                  <c:pt idx="27">
                    <c:v>8.045587472508002E-2</c:v>
                  </c:pt>
                  <c:pt idx="28">
                    <c:v>6.6746094350988841E-2</c:v>
                  </c:pt>
                  <c:pt idx="29">
                    <c:v>5.563275414118312E-2</c:v>
                  </c:pt>
                  <c:pt idx="30">
                    <c:v>4.3159703428082064E-2</c:v>
                  </c:pt>
                </c:numCache>
              </c:numRef>
            </c:plus>
            <c:minus>
              <c:numRef>
                <c:f>'[2]1.5 wt%'!$I$4:$I$34</c:f>
                <c:numCache>
                  <c:formatCode>General</c:formatCode>
                  <c:ptCount val="31"/>
                  <c:pt idx="0">
                    <c:v>12.102904614641526</c:v>
                  </c:pt>
                  <c:pt idx="1">
                    <c:v>5.0667470607656897</c:v>
                  </c:pt>
                  <c:pt idx="2">
                    <c:v>3.7928684102902581</c:v>
                  </c:pt>
                  <c:pt idx="3">
                    <c:v>3.2302602750311653</c:v>
                  </c:pt>
                  <c:pt idx="4">
                    <c:v>2.9931638964665943</c:v>
                  </c:pt>
                  <c:pt idx="5">
                    <c:v>2.9078688072194732</c:v>
                  </c:pt>
                  <c:pt idx="6">
                    <c:v>2.8570346709676251</c:v>
                  </c:pt>
                  <c:pt idx="7">
                    <c:v>2.8307037012807292</c:v>
                  </c:pt>
                  <c:pt idx="8">
                    <c:v>2.7238220899643482</c:v>
                  </c:pt>
                  <c:pt idx="9">
                    <c:v>2.6706984313304791</c:v>
                  </c:pt>
                  <c:pt idx="10">
                    <c:v>2.5122217479973945</c:v>
                  </c:pt>
                  <c:pt idx="11">
                    <c:v>2.3312710648437585</c:v>
                  </c:pt>
                  <c:pt idx="12">
                    <c:v>2.1052234507951386</c:v>
                  </c:pt>
                  <c:pt idx="13">
                    <c:v>1.8535843055490602</c:v>
                  </c:pt>
                  <c:pt idx="14">
                    <c:v>1.5759674630031058</c:v>
                  </c:pt>
                  <c:pt idx="15">
                    <c:v>1.3380453820571425</c:v>
                  </c:pt>
                  <c:pt idx="16">
                    <c:v>1.0998595364863644</c:v>
                  </c:pt>
                  <c:pt idx="17">
                    <c:v>0.88803703626469199</c:v>
                  </c:pt>
                  <c:pt idx="18">
                    <c:v>0.71004389535671208</c:v>
                  </c:pt>
                  <c:pt idx="19">
                    <c:v>0.55874154231729645</c:v>
                  </c:pt>
                  <c:pt idx="20">
                    <c:v>0.43995353289990879</c:v>
                  </c:pt>
                  <c:pt idx="21">
                    <c:v>0.33982931009552453</c:v>
                  </c:pt>
                  <c:pt idx="22">
                    <c:v>0.26484236821173501</c:v>
                  </c:pt>
                  <c:pt idx="23">
                    <c:v>0.20291050024853602</c:v>
                  </c:pt>
                  <c:pt idx="24">
                    <c:v>0.15616574884113063</c:v>
                  </c:pt>
                  <c:pt idx="25">
                    <c:v>0.12759582020322349</c:v>
                  </c:pt>
                  <c:pt idx="26">
                    <c:v>9.3165736429464421E-2</c:v>
                  </c:pt>
                  <c:pt idx="27">
                    <c:v>8.045587472508002E-2</c:v>
                  </c:pt>
                  <c:pt idx="28">
                    <c:v>6.6746094350988841E-2</c:v>
                  </c:pt>
                  <c:pt idx="29">
                    <c:v>5.563275414118312E-2</c:v>
                  </c:pt>
                  <c:pt idx="30">
                    <c:v>4.3159703428082064E-2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4'!$W$2:$W$32</c:f>
              <c:numCache>
                <c:formatCode>0.00E+00</c:formatCode>
                <c:ptCount val="31"/>
                <c:pt idx="0">
                  <c:v>30.410330158730201</c:v>
                </c:pt>
                <c:pt idx="1">
                  <c:v>30.2365015873016</c:v>
                </c:pt>
                <c:pt idx="2">
                  <c:v>30.062673015872999</c:v>
                </c:pt>
                <c:pt idx="3">
                  <c:v>29.888844444444398</c:v>
                </c:pt>
                <c:pt idx="4">
                  <c:v>29.643666666666668</c:v>
                </c:pt>
                <c:pt idx="5">
                  <c:v>29.553999999999998</c:v>
                </c:pt>
                <c:pt idx="6">
                  <c:v>29.413666666666668</c:v>
                </c:pt>
                <c:pt idx="7">
                  <c:v>29.272333333333332</c:v>
                </c:pt>
                <c:pt idx="8">
                  <c:v>29.028666666666666</c:v>
                </c:pt>
                <c:pt idx="9">
                  <c:v>28.770333333333333</c:v>
                </c:pt>
                <c:pt idx="10">
                  <c:v>28.274333333333331</c:v>
                </c:pt>
                <c:pt idx="11">
                  <c:v>27.503333333333334</c:v>
                </c:pt>
                <c:pt idx="12">
                  <c:v>26.459666666666667</c:v>
                </c:pt>
                <c:pt idx="13">
                  <c:v>25.083333333333332</c:v>
                </c:pt>
                <c:pt idx="14">
                  <c:v>23.475666666666669</c:v>
                </c:pt>
                <c:pt idx="15">
                  <c:v>21.694666666666667</c:v>
                </c:pt>
                <c:pt idx="16">
                  <c:v>19.748000000000001</c:v>
                </c:pt>
                <c:pt idx="17">
                  <c:v>17.755666666666666</c:v>
                </c:pt>
                <c:pt idx="18">
                  <c:v>15.725</c:v>
                </c:pt>
                <c:pt idx="19">
                  <c:v>13.780333333333333</c:v>
                </c:pt>
                <c:pt idx="20">
                  <c:v>11.938666666666666</c:v>
                </c:pt>
                <c:pt idx="21">
                  <c:v>10.2286</c:v>
                </c:pt>
                <c:pt idx="22">
                  <c:v>8.6884999999999994</c:v>
                </c:pt>
                <c:pt idx="23">
                  <c:v>7.3220666666666663</c:v>
                </c:pt>
                <c:pt idx="24">
                  <c:v>6.1400333333333332</c:v>
                </c:pt>
                <c:pt idx="25">
                  <c:v>5.1516999999999999</c:v>
                </c:pt>
                <c:pt idx="26">
                  <c:v>4.3491666666666671</c:v>
                </c:pt>
                <c:pt idx="27">
                  <c:v>3.6616666666666666</c:v>
                </c:pt>
                <c:pt idx="28">
                  <c:v>3.0703333333333336</c:v>
                </c:pt>
                <c:pt idx="29">
                  <c:v>2.5653999999999999</c:v>
                </c:pt>
                <c:pt idx="30">
                  <c:v>2.0659999999999998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7B-FE43-89CD-BD7ADF5AE7AD}"/>
            </c:ext>
          </c:extLst>
        </c:ser>
        <c:ser>
          <c:idx val="7"/>
          <c:order val="4"/>
          <c:tx>
            <c:strRef>
              <c:f>'Figure 4'!$Z$1</c:f>
              <c:strCache>
                <c:ptCount val="1"/>
                <c:pt idx="0">
                  <c:v>2.0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4'!$AA$2:$AA$32</c:f>
                <c:numCache>
                  <c:formatCode>General</c:formatCode>
                  <c:ptCount val="31"/>
                  <c:pt idx="0">
                    <c:v>27.354821892634909</c:v>
                  </c:pt>
                  <c:pt idx="1">
                    <c:v>13.194593114016223</c:v>
                  </c:pt>
                  <c:pt idx="2">
                    <c:v>10.224202337808283</c:v>
                  </c:pt>
                  <c:pt idx="3">
                    <c:v>9.7142537427111559</c:v>
                  </c:pt>
                  <c:pt idx="4">
                    <c:v>9.2571381886868451</c:v>
                  </c:pt>
                  <c:pt idx="5">
                    <c:v>9.0311480690133923</c:v>
                  </c:pt>
                  <c:pt idx="6">
                    <c:v>9.2119054549594139</c:v>
                  </c:pt>
                  <c:pt idx="7">
                    <c:v>9.1937742159209748</c:v>
                  </c:pt>
                  <c:pt idx="8">
                    <c:v>8.9634805429835325</c:v>
                  </c:pt>
                  <c:pt idx="9">
                    <c:v>8.6678238009574446</c:v>
                  </c:pt>
                  <c:pt idx="10">
                    <c:v>8.2338050337212465</c:v>
                  </c:pt>
                  <c:pt idx="11">
                    <c:v>7.6439678250965324</c:v>
                  </c:pt>
                  <c:pt idx="12">
                    <c:v>6.7848009796406963</c:v>
                  </c:pt>
                  <c:pt idx="13">
                    <c:v>6.0183697774212774</c:v>
                  </c:pt>
                  <c:pt idx="14">
                    <c:v>5.1939511934557112</c:v>
                  </c:pt>
                  <c:pt idx="15">
                    <c:v>4.3977324081091309</c:v>
                  </c:pt>
                  <c:pt idx="16">
                    <c:v>3.6675763568511202</c:v>
                  </c:pt>
                  <c:pt idx="17">
                    <c:v>2.9440865778332257</c:v>
                  </c:pt>
                  <c:pt idx="18">
                    <c:v>2.3513176684101516</c:v>
                  </c:pt>
                  <c:pt idx="19">
                    <c:v>1.8552813802763179</c:v>
                  </c:pt>
                  <c:pt idx="20">
                    <c:v>1.4241844839923108</c:v>
                  </c:pt>
                  <c:pt idx="21">
                    <c:v>1.1006075594870317</c:v>
                  </c:pt>
                  <c:pt idx="22">
                    <c:v>0.8368598050649424</c:v>
                  </c:pt>
                  <c:pt idx="23">
                    <c:v>0.63307608810737226</c:v>
                  </c:pt>
                  <c:pt idx="24">
                    <c:v>0.49276666666666646</c:v>
                  </c:pt>
                  <c:pt idx="25">
                    <c:v>0.39623575614076595</c:v>
                  </c:pt>
                  <c:pt idx="26">
                    <c:v>0.31885003266948769</c:v>
                  </c:pt>
                  <c:pt idx="27">
                    <c:v>0.25710330176366403</c:v>
                  </c:pt>
                  <c:pt idx="28">
                    <c:v>0.2145127372545613</c:v>
                  </c:pt>
                  <c:pt idx="29">
                    <c:v>0.15733888408287514</c:v>
                  </c:pt>
                  <c:pt idx="30">
                    <c:v>0.5691407910565226</c:v>
                  </c:pt>
                </c:numCache>
              </c:numRef>
            </c:plus>
            <c:minus>
              <c:numRef>
                <c:f>'Figure 4'!$AA$2:$AA$32</c:f>
                <c:numCache>
                  <c:formatCode>General</c:formatCode>
                  <c:ptCount val="31"/>
                  <c:pt idx="0">
                    <c:v>27.354821892634909</c:v>
                  </c:pt>
                  <c:pt idx="1">
                    <c:v>13.194593114016223</c:v>
                  </c:pt>
                  <c:pt idx="2">
                    <c:v>10.224202337808283</c:v>
                  </c:pt>
                  <c:pt idx="3">
                    <c:v>9.7142537427111559</c:v>
                  </c:pt>
                  <c:pt idx="4">
                    <c:v>9.2571381886868451</c:v>
                  </c:pt>
                  <c:pt idx="5">
                    <c:v>9.0311480690133923</c:v>
                  </c:pt>
                  <c:pt idx="6">
                    <c:v>9.2119054549594139</c:v>
                  </c:pt>
                  <c:pt idx="7">
                    <c:v>9.1937742159209748</c:v>
                  </c:pt>
                  <c:pt idx="8">
                    <c:v>8.9634805429835325</c:v>
                  </c:pt>
                  <c:pt idx="9">
                    <c:v>8.6678238009574446</c:v>
                  </c:pt>
                  <c:pt idx="10">
                    <c:v>8.2338050337212465</c:v>
                  </c:pt>
                  <c:pt idx="11">
                    <c:v>7.6439678250965324</c:v>
                  </c:pt>
                  <c:pt idx="12">
                    <c:v>6.7848009796406963</c:v>
                  </c:pt>
                  <c:pt idx="13">
                    <c:v>6.0183697774212774</c:v>
                  </c:pt>
                  <c:pt idx="14">
                    <c:v>5.1939511934557112</c:v>
                  </c:pt>
                  <c:pt idx="15">
                    <c:v>4.3977324081091309</c:v>
                  </c:pt>
                  <c:pt idx="16">
                    <c:v>3.6675763568511202</c:v>
                  </c:pt>
                  <c:pt idx="17">
                    <c:v>2.9440865778332257</c:v>
                  </c:pt>
                  <c:pt idx="18">
                    <c:v>2.3513176684101516</c:v>
                  </c:pt>
                  <c:pt idx="19">
                    <c:v>1.8552813802763179</c:v>
                  </c:pt>
                  <c:pt idx="20">
                    <c:v>1.4241844839923108</c:v>
                  </c:pt>
                  <c:pt idx="21">
                    <c:v>1.1006075594870317</c:v>
                  </c:pt>
                  <c:pt idx="22">
                    <c:v>0.8368598050649424</c:v>
                  </c:pt>
                  <c:pt idx="23">
                    <c:v>0.63307608810737226</c:v>
                  </c:pt>
                  <c:pt idx="24">
                    <c:v>0.49276666666666646</c:v>
                  </c:pt>
                  <c:pt idx="25">
                    <c:v>0.39623575614076595</c:v>
                  </c:pt>
                  <c:pt idx="26">
                    <c:v>0.31885003266948769</c:v>
                  </c:pt>
                  <c:pt idx="27">
                    <c:v>0.25710330176366403</c:v>
                  </c:pt>
                  <c:pt idx="28">
                    <c:v>0.2145127372545613</c:v>
                  </c:pt>
                  <c:pt idx="29">
                    <c:v>0.15733888408287514</c:v>
                  </c:pt>
                  <c:pt idx="30">
                    <c:v>0.5691407910565226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4'!$Z$2:$Z$32</c:f>
              <c:numCache>
                <c:formatCode>0.00E+00</c:formatCode>
                <c:ptCount val="31"/>
                <c:pt idx="0">
                  <c:v>60.856847619047599</c:v>
                </c:pt>
                <c:pt idx="1">
                  <c:v>60.527742857142897</c:v>
                </c:pt>
                <c:pt idx="2">
                  <c:v>60.198638095238103</c:v>
                </c:pt>
                <c:pt idx="3">
                  <c:v>59.869533333333301</c:v>
                </c:pt>
                <c:pt idx="4">
                  <c:v>59.282666666666664</c:v>
                </c:pt>
                <c:pt idx="5">
                  <c:v>59.139666666666663</c:v>
                </c:pt>
                <c:pt idx="6">
                  <c:v>59.154666666666664</c:v>
                </c:pt>
                <c:pt idx="7">
                  <c:v>58.874000000000002</c:v>
                </c:pt>
                <c:pt idx="8">
                  <c:v>58.340333333333334</c:v>
                </c:pt>
                <c:pt idx="9">
                  <c:v>57.514666666666663</c:v>
                </c:pt>
                <c:pt idx="10">
                  <c:v>56.237000000000002</c:v>
                </c:pt>
                <c:pt idx="11">
                  <c:v>54.391666666666666</c:v>
                </c:pt>
                <c:pt idx="12">
                  <c:v>51.566000000000003</c:v>
                </c:pt>
                <c:pt idx="13">
                  <c:v>48.382666666666665</c:v>
                </c:pt>
                <c:pt idx="14">
                  <c:v>44.631999999999998</c:v>
                </c:pt>
                <c:pt idx="15">
                  <c:v>40.587000000000003</c:v>
                </c:pt>
                <c:pt idx="16">
                  <c:v>36.420999999999999</c:v>
                </c:pt>
                <c:pt idx="17">
                  <c:v>31.951333333333331</c:v>
                </c:pt>
                <c:pt idx="18">
                  <c:v>27.719333333333331</c:v>
                </c:pt>
                <c:pt idx="19">
                  <c:v>23.728000000000002</c:v>
                </c:pt>
                <c:pt idx="20">
                  <c:v>20.051333333333332</c:v>
                </c:pt>
                <c:pt idx="21">
                  <c:v>16.754999999999999</c:v>
                </c:pt>
                <c:pt idx="22">
                  <c:v>13.852</c:v>
                </c:pt>
                <c:pt idx="23">
                  <c:v>11.363</c:v>
                </c:pt>
                <c:pt idx="24">
                  <c:v>9.2927333333333344</c:v>
                </c:pt>
                <c:pt idx="25">
                  <c:v>7.6008666666666658</c:v>
                </c:pt>
                <c:pt idx="26">
                  <c:v>6.2341999999999995</c:v>
                </c:pt>
                <c:pt idx="27">
                  <c:v>5.134266666666667</c:v>
                </c:pt>
                <c:pt idx="28">
                  <c:v>4.2265333333333341</c:v>
                </c:pt>
                <c:pt idx="29">
                  <c:v>3.4118333333333335</c:v>
                </c:pt>
                <c:pt idx="30">
                  <c:v>1.3065866666666666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7B-FE43-89CD-BD7ADF5AE7AD}"/>
            </c:ext>
          </c:extLst>
        </c:ser>
        <c:ser>
          <c:idx val="14"/>
          <c:order val="5"/>
          <c:tx>
            <c:strRef>
              <c:f>'Figure 4'!$AC$1</c:f>
              <c:strCache>
                <c:ptCount val="1"/>
                <c:pt idx="0">
                  <c:v>3.0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4'!$AD$2:$AD$32</c:f>
                <c:numCache>
                  <c:formatCode>General</c:formatCode>
                  <c:ptCount val="31"/>
                  <c:pt idx="0">
                    <c:v>237.60206929514175</c:v>
                  </c:pt>
                  <c:pt idx="1">
                    <c:v>112.05435927858109</c:v>
                  </c:pt>
                  <c:pt idx="2">
                    <c:v>60.34878190798694</c:v>
                  </c:pt>
                  <c:pt idx="3">
                    <c:v>46.869140285598419</c:v>
                  </c:pt>
                  <c:pt idx="4">
                    <c:v>40.295773696229993</c:v>
                  </c:pt>
                  <c:pt idx="5">
                    <c:v>38.755202661492213</c:v>
                  </c:pt>
                  <c:pt idx="6">
                    <c:v>37.604191403500678</c:v>
                  </c:pt>
                  <c:pt idx="7">
                    <c:v>36.20052071448697</c:v>
                  </c:pt>
                  <c:pt idx="8">
                    <c:v>33.662124281024134</c:v>
                  </c:pt>
                  <c:pt idx="9">
                    <c:v>29.486512924461717</c:v>
                  </c:pt>
                  <c:pt idx="10">
                    <c:v>24.675527237415775</c:v>
                  </c:pt>
                  <c:pt idx="11">
                    <c:v>20.236539010194146</c:v>
                  </c:pt>
                  <c:pt idx="12">
                    <c:v>15.216203351836636</c:v>
                  </c:pt>
                  <c:pt idx="13">
                    <c:v>11.892373373067484</c:v>
                  </c:pt>
                  <c:pt idx="14">
                    <c:v>9.0890342965820334</c:v>
                  </c:pt>
                  <c:pt idx="15">
                    <c:v>6.810846741289466</c:v>
                  </c:pt>
                  <c:pt idx="16">
                    <c:v>5.3045274163784955</c:v>
                  </c:pt>
                  <c:pt idx="17">
                    <c:v>3.9514834485854098</c:v>
                  </c:pt>
                  <c:pt idx="18">
                    <c:v>2.9745591830275182</c:v>
                  </c:pt>
                  <c:pt idx="19">
                    <c:v>2.2247016279342571</c:v>
                  </c:pt>
                  <c:pt idx="20">
                    <c:v>1.7034285361522441</c:v>
                  </c:pt>
                  <c:pt idx="21">
                    <c:v>1.3251971341820976</c:v>
                  </c:pt>
                  <c:pt idx="22">
                    <c:v>1.0938483035188706</c:v>
                  </c:pt>
                  <c:pt idx="23">
                    <c:v>0.85541003812986283</c:v>
                  </c:pt>
                  <c:pt idx="24">
                    <c:v>0.64165748911185727</c:v>
                  </c:pt>
                  <c:pt idx="25">
                    <c:v>0.50648637143011499</c:v>
                  </c:pt>
                  <c:pt idx="26">
                    <c:v>0.37285847776930653</c:v>
                  </c:pt>
                  <c:pt idx="27">
                    <c:v>1.7098621377175411</c:v>
                  </c:pt>
                  <c:pt idx="28">
                    <c:v>2.047537816771923E-2</c:v>
                  </c:pt>
                  <c:pt idx="29">
                    <c:v>3.2849826652679272E-3</c:v>
                  </c:pt>
                  <c:pt idx="30">
                    <c:v>8.2436163854895037E-3</c:v>
                  </c:pt>
                </c:numCache>
              </c:numRef>
            </c:plus>
            <c:minus>
              <c:numRef>
                <c:f>'Figure 4'!$AD$2:$AD$32</c:f>
                <c:numCache>
                  <c:formatCode>General</c:formatCode>
                  <c:ptCount val="31"/>
                  <c:pt idx="0">
                    <c:v>237.60206929514175</c:v>
                  </c:pt>
                  <c:pt idx="1">
                    <c:v>112.05435927858109</c:v>
                  </c:pt>
                  <c:pt idx="2">
                    <c:v>60.34878190798694</c:v>
                  </c:pt>
                  <c:pt idx="3">
                    <c:v>46.869140285598419</c:v>
                  </c:pt>
                  <c:pt idx="4">
                    <c:v>40.295773696229993</c:v>
                  </c:pt>
                  <c:pt idx="5">
                    <c:v>38.755202661492213</c:v>
                  </c:pt>
                  <c:pt idx="6">
                    <c:v>37.604191403500678</c:v>
                  </c:pt>
                  <c:pt idx="7">
                    <c:v>36.20052071448697</c:v>
                  </c:pt>
                  <c:pt idx="8">
                    <c:v>33.662124281024134</c:v>
                  </c:pt>
                  <c:pt idx="9">
                    <c:v>29.486512924461717</c:v>
                  </c:pt>
                  <c:pt idx="10">
                    <c:v>24.675527237415775</c:v>
                  </c:pt>
                  <c:pt idx="11">
                    <c:v>20.236539010194146</c:v>
                  </c:pt>
                  <c:pt idx="12">
                    <c:v>15.216203351836636</c:v>
                  </c:pt>
                  <c:pt idx="13">
                    <c:v>11.892373373067484</c:v>
                  </c:pt>
                  <c:pt idx="14">
                    <c:v>9.0890342965820334</c:v>
                  </c:pt>
                  <c:pt idx="15">
                    <c:v>6.810846741289466</c:v>
                  </c:pt>
                  <c:pt idx="16">
                    <c:v>5.3045274163784955</c:v>
                  </c:pt>
                  <c:pt idx="17">
                    <c:v>3.9514834485854098</c:v>
                  </c:pt>
                  <c:pt idx="18">
                    <c:v>2.9745591830275182</c:v>
                  </c:pt>
                  <c:pt idx="19">
                    <c:v>2.2247016279342571</c:v>
                  </c:pt>
                  <c:pt idx="20">
                    <c:v>1.7034285361522441</c:v>
                  </c:pt>
                  <c:pt idx="21">
                    <c:v>1.3251971341820976</c:v>
                  </c:pt>
                  <c:pt idx="22">
                    <c:v>1.0938483035188706</c:v>
                  </c:pt>
                  <c:pt idx="23">
                    <c:v>0.85541003812986283</c:v>
                  </c:pt>
                  <c:pt idx="24">
                    <c:v>0.64165748911185727</c:v>
                  </c:pt>
                  <c:pt idx="25">
                    <c:v>0.50648637143011499</c:v>
                  </c:pt>
                  <c:pt idx="26">
                    <c:v>0.37285847776930653</c:v>
                  </c:pt>
                  <c:pt idx="27">
                    <c:v>1.7098621377175411</c:v>
                  </c:pt>
                  <c:pt idx="28">
                    <c:v>2.047537816771923E-2</c:v>
                  </c:pt>
                  <c:pt idx="29">
                    <c:v>3.2849826652679272E-3</c:v>
                  </c:pt>
                  <c:pt idx="30">
                    <c:v>8.2436163854895037E-3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4'!$AC$2:$AC$32</c:f>
              <c:numCache>
                <c:formatCode>0.00E+00</c:formatCode>
                <c:ptCount val="31"/>
                <c:pt idx="0">
                  <c:v>1554.5</c:v>
                </c:pt>
                <c:pt idx="1">
                  <c:v>769.26</c:v>
                </c:pt>
                <c:pt idx="2">
                  <c:v>507.93333333333334</c:v>
                </c:pt>
                <c:pt idx="3">
                  <c:v>433.63333333333333</c:v>
                </c:pt>
                <c:pt idx="4">
                  <c:v>412.83333333333331</c:v>
                </c:pt>
                <c:pt idx="5">
                  <c:v>403.83</c:v>
                </c:pt>
                <c:pt idx="6">
                  <c:v>399.71333333333331</c:v>
                </c:pt>
                <c:pt idx="7">
                  <c:v>392.47</c:v>
                </c:pt>
                <c:pt idx="8">
                  <c:v>378.17333333333329</c:v>
                </c:pt>
                <c:pt idx="9">
                  <c:v>352.7833333333333</c:v>
                </c:pt>
                <c:pt idx="10">
                  <c:v>319.01666666666671</c:v>
                </c:pt>
                <c:pt idx="11">
                  <c:v>283.38333333333333</c:v>
                </c:pt>
                <c:pt idx="12">
                  <c:v>239.28333333333333</c:v>
                </c:pt>
                <c:pt idx="13">
                  <c:v>204.55333333333334</c:v>
                </c:pt>
                <c:pt idx="14">
                  <c:v>172.30666666666664</c:v>
                </c:pt>
                <c:pt idx="15">
                  <c:v>143.4</c:v>
                </c:pt>
                <c:pt idx="16">
                  <c:v>117.65333333333332</c:v>
                </c:pt>
                <c:pt idx="17">
                  <c:v>95.236666666666665</c:v>
                </c:pt>
                <c:pt idx="18">
                  <c:v>76.384</c:v>
                </c:pt>
                <c:pt idx="19">
                  <c:v>60.747</c:v>
                </c:pt>
                <c:pt idx="20">
                  <c:v>47.887666666666661</c:v>
                </c:pt>
                <c:pt idx="21">
                  <c:v>37.553333333333335</c:v>
                </c:pt>
                <c:pt idx="22">
                  <c:v>29.461333333333332</c:v>
                </c:pt>
                <c:pt idx="23">
                  <c:v>23.056000000000001</c:v>
                </c:pt>
                <c:pt idx="24">
                  <c:v>17.952000000000002</c:v>
                </c:pt>
                <c:pt idx="25">
                  <c:v>13.967666666666666</c:v>
                </c:pt>
                <c:pt idx="26">
                  <c:v>11.002333333333334</c:v>
                </c:pt>
                <c:pt idx="27">
                  <c:v>4.2683</c:v>
                </c:pt>
                <c:pt idx="28">
                  <c:v>1.7017333333333335</c:v>
                </c:pt>
                <c:pt idx="29">
                  <c:v>1.1604333333333334</c:v>
                </c:pt>
                <c:pt idx="30">
                  <c:v>0.77124333333333328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97B-FE43-89CD-BD7ADF5AE7AD}"/>
            </c:ext>
          </c:extLst>
        </c:ser>
        <c:ser>
          <c:idx val="15"/>
          <c:order val="6"/>
          <c:tx>
            <c:strRef>
              <c:f>'Figure 4'!$AF$1</c:f>
              <c:strCache>
                <c:ptCount val="1"/>
                <c:pt idx="0">
                  <c:v>4.0 wt%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A5F7"/>
              </a:solidFill>
              <a:ln w="9525">
                <a:solidFill>
                  <a:srgbClr val="FFA5F7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4'!$AG$2:$AG$32</c:f>
                <c:numCache>
                  <c:formatCode>General</c:formatCode>
                  <c:ptCount val="31"/>
                  <c:pt idx="0">
                    <c:v>132.33908887567742</c:v>
                  </c:pt>
                  <c:pt idx="1">
                    <c:v>95.899275863330217</c:v>
                  </c:pt>
                  <c:pt idx="2">
                    <c:v>82.55289886558262</c:v>
                  </c:pt>
                  <c:pt idx="3">
                    <c:v>79.842372487573584</c:v>
                  </c:pt>
                  <c:pt idx="4">
                    <c:v>67.844847507628273</c:v>
                  </c:pt>
                  <c:pt idx="5">
                    <c:v>64.048740121185148</c:v>
                  </c:pt>
                  <c:pt idx="6">
                    <c:v>58.082211849526985</c:v>
                  </c:pt>
                  <c:pt idx="7">
                    <c:v>45.727830086769316</c:v>
                  </c:pt>
                  <c:pt idx="8">
                    <c:v>35.871173818417361</c:v>
                  </c:pt>
                  <c:pt idx="9">
                    <c:v>26.344280425001383</c:v>
                  </c:pt>
                  <c:pt idx="10">
                    <c:v>18.68915312271919</c:v>
                  </c:pt>
                  <c:pt idx="11">
                    <c:v>12.502300232801609</c:v>
                  </c:pt>
                  <c:pt idx="12">
                    <c:v>6.6284563311025391</c:v>
                  </c:pt>
                  <c:pt idx="13">
                    <c:v>5.45347697447336</c:v>
                  </c:pt>
                  <c:pt idx="14">
                    <c:v>3.9010482921617076</c:v>
                  </c:pt>
                  <c:pt idx="15">
                    <c:v>2.4827023806955015</c:v>
                  </c:pt>
                  <c:pt idx="16">
                    <c:v>1.7818186714078899</c:v>
                  </c:pt>
                  <c:pt idx="17">
                    <c:v>1.2210560092713922</c:v>
                  </c:pt>
                  <c:pt idx="18">
                    <c:v>0.7326739459753645</c:v>
                  </c:pt>
                  <c:pt idx="19">
                    <c:v>0.56880967330421206</c:v>
                  </c:pt>
                  <c:pt idx="20">
                    <c:v>0.61235147859161199</c:v>
                  </c:pt>
                  <c:pt idx="21">
                    <c:v>0.45201560936665797</c:v>
                  </c:pt>
                  <c:pt idx="22">
                    <c:v>0.42031694390463653</c:v>
                  </c:pt>
                  <c:pt idx="23">
                    <c:v>0.65845889098037935</c:v>
                  </c:pt>
                  <c:pt idx="24">
                    <c:v>0.4802877609655834</c:v>
                  </c:pt>
                  <c:pt idx="25">
                    <c:v>0.32686439594017169</c:v>
                  </c:pt>
                  <c:pt idx="26">
                    <c:v>0.11130937866046051</c:v>
                  </c:pt>
                  <c:pt idx="27">
                    <c:v>0.13542197425496025</c:v>
                  </c:pt>
                  <c:pt idx="28">
                    <c:v>8.9796683927884813E-2</c:v>
                  </c:pt>
                  <c:pt idx="29">
                    <c:v>6.0976315985070063E-2</c:v>
                  </c:pt>
                  <c:pt idx="30">
                    <c:v>9.6564888949233381E-3</c:v>
                  </c:pt>
                </c:numCache>
              </c:numRef>
            </c:plus>
            <c:minus>
              <c:numRef>
                <c:f>'Figure 4'!$AG$2:$AG$32</c:f>
                <c:numCache>
                  <c:formatCode>General</c:formatCode>
                  <c:ptCount val="31"/>
                  <c:pt idx="0">
                    <c:v>132.33908887567742</c:v>
                  </c:pt>
                  <c:pt idx="1">
                    <c:v>95.899275863330217</c:v>
                  </c:pt>
                  <c:pt idx="2">
                    <c:v>82.55289886558262</c:v>
                  </c:pt>
                  <c:pt idx="3">
                    <c:v>79.842372487573584</c:v>
                  </c:pt>
                  <c:pt idx="4">
                    <c:v>67.844847507628273</c:v>
                  </c:pt>
                  <c:pt idx="5">
                    <c:v>64.048740121185148</c:v>
                  </c:pt>
                  <c:pt idx="6">
                    <c:v>58.082211849526985</c:v>
                  </c:pt>
                  <c:pt idx="7">
                    <c:v>45.727830086769316</c:v>
                  </c:pt>
                  <c:pt idx="8">
                    <c:v>35.871173818417361</c:v>
                  </c:pt>
                  <c:pt idx="9">
                    <c:v>26.344280425001383</c:v>
                  </c:pt>
                  <c:pt idx="10">
                    <c:v>18.68915312271919</c:v>
                  </c:pt>
                  <c:pt idx="11">
                    <c:v>12.502300232801609</c:v>
                  </c:pt>
                  <c:pt idx="12">
                    <c:v>6.6284563311025391</c:v>
                  </c:pt>
                  <c:pt idx="13">
                    <c:v>5.45347697447336</c:v>
                  </c:pt>
                  <c:pt idx="14">
                    <c:v>3.9010482921617076</c:v>
                  </c:pt>
                  <c:pt idx="15">
                    <c:v>2.4827023806955015</c:v>
                  </c:pt>
                  <c:pt idx="16">
                    <c:v>1.7818186714078899</c:v>
                  </c:pt>
                  <c:pt idx="17">
                    <c:v>1.2210560092713922</c:v>
                  </c:pt>
                  <c:pt idx="18">
                    <c:v>0.7326739459753645</c:v>
                  </c:pt>
                  <c:pt idx="19">
                    <c:v>0.56880967330421206</c:v>
                  </c:pt>
                  <c:pt idx="20">
                    <c:v>0.61235147859161199</c:v>
                  </c:pt>
                  <c:pt idx="21">
                    <c:v>0.45201560936665797</c:v>
                  </c:pt>
                  <c:pt idx="22">
                    <c:v>0.42031694390463653</c:v>
                  </c:pt>
                  <c:pt idx="23">
                    <c:v>0.65845889098037935</c:v>
                  </c:pt>
                  <c:pt idx="24">
                    <c:v>0.4802877609655834</c:v>
                  </c:pt>
                  <c:pt idx="25">
                    <c:v>0.32686439594017169</c:v>
                  </c:pt>
                  <c:pt idx="26">
                    <c:v>0.11130937866046051</c:v>
                  </c:pt>
                  <c:pt idx="27">
                    <c:v>0.13542197425496025</c:v>
                  </c:pt>
                  <c:pt idx="28">
                    <c:v>8.9796683927884813E-2</c:v>
                  </c:pt>
                  <c:pt idx="29">
                    <c:v>6.0976315985070063E-2</c:v>
                  </c:pt>
                  <c:pt idx="30">
                    <c:v>9.6564888949233381E-3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4'!$A$2:$A$32</c:f>
              <c:numCache>
                <c:formatCode>General</c:formatCode>
                <c:ptCount val="31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'Figure 4'!$AF$2:$AF$32</c:f>
              <c:numCache>
                <c:formatCode>0.00E+00</c:formatCode>
                <c:ptCount val="31"/>
                <c:pt idx="0">
                  <c:v>2067.5066666666698</c:v>
                </c:pt>
                <c:pt idx="1">
                  <c:v>2015.4266666666699</c:v>
                </c:pt>
                <c:pt idx="2">
                  <c:v>1940.2333333333333</c:v>
                </c:pt>
                <c:pt idx="3">
                  <c:v>1917.9666666666667</c:v>
                </c:pt>
                <c:pt idx="4">
                  <c:v>1885.5</c:v>
                </c:pt>
                <c:pt idx="5">
                  <c:v>1826.8333333333333</c:v>
                </c:pt>
                <c:pt idx="6">
                  <c:v>1725.4</c:v>
                </c:pt>
                <c:pt idx="7">
                  <c:v>1591.9333333333332</c:v>
                </c:pt>
                <c:pt idx="8">
                  <c:v>1436.6333333333332</c:v>
                </c:pt>
                <c:pt idx="9">
                  <c:v>1267.1666666666667</c:v>
                </c:pt>
                <c:pt idx="10">
                  <c:v>1089.2333333333333</c:v>
                </c:pt>
                <c:pt idx="11">
                  <c:v>909.91666666666663</c:v>
                </c:pt>
                <c:pt idx="12">
                  <c:v>723.56</c:v>
                </c:pt>
                <c:pt idx="13">
                  <c:v>584.77333333333343</c:v>
                </c:pt>
                <c:pt idx="14">
                  <c:v>466.80333333333334</c:v>
                </c:pt>
                <c:pt idx="15">
                  <c:v>367.77333333333331</c:v>
                </c:pt>
                <c:pt idx="16">
                  <c:v>286.20333333333332</c:v>
                </c:pt>
                <c:pt idx="17">
                  <c:v>220.99666666666667</c:v>
                </c:pt>
                <c:pt idx="18">
                  <c:v>168.52333333333334</c:v>
                </c:pt>
                <c:pt idx="19">
                  <c:v>127.68666666666667</c:v>
                </c:pt>
                <c:pt idx="20">
                  <c:v>96.275999999999996</c:v>
                </c:pt>
                <c:pt idx="21">
                  <c:v>72.272333333333322</c:v>
                </c:pt>
                <c:pt idx="22">
                  <c:v>54.594999999999999</c:v>
                </c:pt>
                <c:pt idx="23">
                  <c:v>40.837666666666664</c:v>
                </c:pt>
                <c:pt idx="24">
                  <c:v>31.617000000000001</c:v>
                </c:pt>
                <c:pt idx="25">
                  <c:v>24.408999999999999</c:v>
                </c:pt>
                <c:pt idx="26">
                  <c:v>18.885333333333332</c:v>
                </c:pt>
                <c:pt idx="27">
                  <c:v>14.632333333333333</c:v>
                </c:pt>
                <c:pt idx="28">
                  <c:v>11.365666666666666</c:v>
                </c:pt>
                <c:pt idx="29">
                  <c:v>8.6422666666666679</c:v>
                </c:pt>
                <c:pt idx="30">
                  <c:v>5.497933333333334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97B-FE43-89CD-BD7ADF5AE7AD}"/>
            </c:ext>
          </c:extLst>
        </c:ser>
        <c:ser>
          <c:idx val="19"/>
          <c:order val="7"/>
          <c:tx>
            <c:v>0 wt% Cross</c:v>
          </c:tx>
          <c:spPr>
            <a:ln w="12700" cap="rnd">
              <a:solidFill>
                <a:srgbClr val="9E6BCF"/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'[2]0 wt%'!$J$4:$J$34</c:f>
              <c:numCache>
                <c:formatCode>General</c:formatCode>
                <c:ptCount val="31"/>
                <c:pt idx="0">
                  <c:v>0.39024095779777002</c:v>
                </c:pt>
                <c:pt idx="1">
                  <c:v>0.390236284432739</c:v>
                </c:pt>
                <c:pt idx="2">
                  <c:v>0.39023161106770898</c:v>
                </c:pt>
                <c:pt idx="3">
                  <c:v>0.39022693770267902</c:v>
                </c:pt>
                <c:pt idx="4">
                  <c:v>0.39022226433764801</c:v>
                </c:pt>
                <c:pt idx="5">
                  <c:v>0.39021759097261799</c:v>
                </c:pt>
                <c:pt idx="6">
                  <c:v>0.39021291760758797</c:v>
                </c:pt>
                <c:pt idx="7">
                  <c:v>0.39020824424255701</c:v>
                </c:pt>
                <c:pt idx="8">
                  <c:v>0.390203570877527</c:v>
                </c:pt>
                <c:pt idx="9">
                  <c:v>0.39019889751249698</c:v>
                </c:pt>
                <c:pt idx="10">
                  <c:v>0.39019422414746602</c:v>
                </c:pt>
                <c:pt idx="11">
                  <c:v>0.390189550782436</c:v>
                </c:pt>
                <c:pt idx="12">
                  <c:v>0.39018317828624671</c:v>
                </c:pt>
                <c:pt idx="13">
                  <c:v>0.39018085228951266</c:v>
                </c:pt>
                <c:pt idx="14">
                  <c:v>0.39017734799501724</c:v>
                </c:pt>
                <c:pt idx="15">
                  <c:v>0.3901720745201957</c:v>
                </c:pt>
                <c:pt idx="16">
                  <c:v>0.39016420034575361</c:v>
                </c:pt>
                <c:pt idx="17">
                  <c:v>0.39015221752050211</c:v>
                </c:pt>
                <c:pt idx="18">
                  <c:v>0.39013426402851714</c:v>
                </c:pt>
                <c:pt idx="19">
                  <c:v>0.39010733235602651</c:v>
                </c:pt>
                <c:pt idx="20">
                  <c:v>0.39006706607941127</c:v>
                </c:pt>
                <c:pt idx="21">
                  <c:v>0.39000752095712776</c:v>
                </c:pt>
                <c:pt idx="22">
                  <c:v>0.38991821263924487</c:v>
                </c:pt>
                <c:pt idx="23">
                  <c:v>0.3897872764232882</c:v>
                </c:pt>
                <c:pt idx="24">
                  <c:v>0.38959706207292943</c:v>
                </c:pt>
                <c:pt idx="25">
                  <c:v>0.38932573799065018</c:v>
                </c:pt>
                <c:pt idx="26">
                  <c:v>0.38895082638300288</c:v>
                </c:pt>
                <c:pt idx="27">
                  <c:v>0.38844047507589763</c:v>
                </c:pt>
                <c:pt idx="28">
                  <c:v>0.38778684721910739</c:v>
                </c:pt>
                <c:pt idx="29">
                  <c:v>0.38699513488368786</c:v>
                </c:pt>
                <c:pt idx="30">
                  <c:v>0.38610237378393375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97B-FE43-89CD-BD7ADF5AE7AD}"/>
            </c:ext>
          </c:extLst>
        </c:ser>
        <c:ser>
          <c:idx val="11"/>
          <c:order val="8"/>
          <c:tx>
            <c:v>0.5 wt% Cross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'[2]0.5 wt%'!$J$4:$J$34</c:f>
              <c:numCache>
                <c:formatCode>General</c:formatCode>
                <c:ptCount val="31"/>
                <c:pt idx="0">
                  <c:v>2.3116632733673033</c:v>
                </c:pt>
                <c:pt idx="1">
                  <c:v>2.3110643913581956</c:v>
                </c:pt>
                <c:pt idx="2">
                  <c:v>2.3103162280355809</c:v>
                </c:pt>
                <c:pt idx="3">
                  <c:v>2.3093016897557845</c:v>
                </c:pt>
                <c:pt idx="4">
                  <c:v>2.3079546472739327</c:v>
                </c:pt>
                <c:pt idx="5">
                  <c:v>2.306172728826247</c:v>
                </c:pt>
                <c:pt idx="6">
                  <c:v>2.3038167937992871</c:v>
                </c:pt>
                <c:pt idx="7">
                  <c:v>2.3006638310669913</c:v>
                </c:pt>
                <c:pt idx="8">
                  <c:v>2.2965030275856915</c:v>
                </c:pt>
                <c:pt idx="9">
                  <c:v>2.2910029864159451</c:v>
                </c:pt>
                <c:pt idx="10">
                  <c:v>2.2837517758620045</c:v>
                </c:pt>
                <c:pt idx="11">
                  <c:v>2.2742800571369726</c:v>
                </c:pt>
                <c:pt idx="12">
                  <c:v>2.2617090796274515</c:v>
                </c:pt>
                <c:pt idx="13">
                  <c:v>2.2453421557705142</c:v>
                </c:pt>
                <c:pt idx="14">
                  <c:v>2.2240864268912279</c:v>
                </c:pt>
                <c:pt idx="15">
                  <c:v>2.1967029443593749</c:v>
                </c:pt>
                <c:pt idx="16">
                  <c:v>2.1619872370681033</c:v>
                </c:pt>
                <c:pt idx="17">
                  <c:v>2.1176618130028535</c:v>
                </c:pt>
                <c:pt idx="18">
                  <c:v>2.0627499665476687</c:v>
                </c:pt>
                <c:pt idx="19">
                  <c:v>1.995776802894246</c:v>
                </c:pt>
                <c:pt idx="20">
                  <c:v>1.9159978120818739</c:v>
                </c:pt>
                <c:pt idx="21">
                  <c:v>1.8240910393943881</c:v>
                </c:pt>
                <c:pt idx="22">
                  <c:v>1.7195455622025695</c:v>
                </c:pt>
                <c:pt idx="23">
                  <c:v>1.6065210787763227</c:v>
                </c:pt>
                <c:pt idx="24">
                  <c:v>1.488522028615439</c:v>
                </c:pt>
                <c:pt idx="25">
                  <c:v>1.3702325421739248</c:v>
                </c:pt>
                <c:pt idx="26">
                  <c:v>1.2569414128074896</c:v>
                </c:pt>
                <c:pt idx="27">
                  <c:v>1.1506223941856168</c:v>
                </c:pt>
                <c:pt idx="28">
                  <c:v>1.0559191887800243</c:v>
                </c:pt>
                <c:pt idx="29">
                  <c:v>0.97392190316907012</c:v>
                </c:pt>
                <c:pt idx="30">
                  <c:v>0.90491812023504981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97B-FE43-89CD-BD7ADF5AE7AD}"/>
            </c:ext>
          </c:extLst>
        </c:ser>
        <c:ser>
          <c:idx val="13"/>
          <c:order val="9"/>
          <c:tx>
            <c:v>1.0 wt% Cross</c:v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'[2]1.0 wt%'!$J$4:$J$34</c:f>
              <c:numCache>
                <c:formatCode>General</c:formatCode>
                <c:ptCount val="31"/>
                <c:pt idx="0">
                  <c:v>9.3483410507662192</c:v>
                </c:pt>
                <c:pt idx="1">
                  <c:v>9.3401866367723532</c:v>
                </c:pt>
                <c:pt idx="2">
                  <c:v>9.3320322227784818</c:v>
                </c:pt>
                <c:pt idx="3">
                  <c:v>9.3209929137900893</c:v>
                </c:pt>
                <c:pt idx="4">
                  <c:v>9.3061895486538653</c:v>
                </c:pt>
                <c:pt idx="5">
                  <c:v>9.286374704365544</c:v>
                </c:pt>
                <c:pt idx="6">
                  <c:v>9.2600702069719887</c:v>
                </c:pt>
                <c:pt idx="7">
                  <c:v>9.2245387665918575</c:v>
                </c:pt>
                <c:pt idx="8">
                  <c:v>9.1773712152557714</c:v>
                </c:pt>
                <c:pt idx="9">
                  <c:v>9.1147762922438815</c:v>
                </c:pt>
                <c:pt idx="10">
                  <c:v>9.0321443229448235</c:v>
                </c:pt>
                <c:pt idx="11">
                  <c:v>8.9244404777714177</c:v>
                </c:pt>
                <c:pt idx="12">
                  <c:v>8.782449025318952</c:v>
                </c:pt>
                <c:pt idx="13">
                  <c:v>8.5998993461093427</c:v>
                </c:pt>
                <c:pt idx="14">
                  <c:v>8.3675423098000792</c:v>
                </c:pt>
                <c:pt idx="15">
                  <c:v>8.0768966848271191</c:v>
                </c:pt>
                <c:pt idx="16">
                  <c:v>7.7231341077261284</c:v>
                </c:pt>
                <c:pt idx="17">
                  <c:v>7.2953348219219709</c:v>
                </c:pt>
                <c:pt idx="18">
                  <c:v>6.801106649431274</c:v>
                </c:pt>
                <c:pt idx="19">
                  <c:v>6.248058606987783</c:v>
                </c:pt>
                <c:pt idx="20">
                  <c:v>5.6534357102614745</c:v>
                </c:pt>
                <c:pt idx="21">
                  <c:v>5.0440653136214184</c:v>
                </c:pt>
                <c:pt idx="22">
                  <c:v>4.4349982679407765</c:v>
                </c:pt>
                <c:pt idx="23">
                  <c:v>3.8611227048872214</c:v>
                </c:pt>
                <c:pt idx="24">
                  <c:v>3.3400690704136173</c:v>
                </c:pt>
                <c:pt idx="25">
                  <c:v>2.8844382735313436</c:v>
                </c:pt>
                <c:pt idx="26">
                  <c:v>2.5007123066501782</c:v>
                </c:pt>
                <c:pt idx="27">
                  <c:v>2.1806223631266115</c:v>
                </c:pt>
                <c:pt idx="28">
                  <c:v>1.9239629650872425</c:v>
                </c:pt>
                <c:pt idx="29">
                  <c:v>1.7210859660293791</c:v>
                </c:pt>
                <c:pt idx="30">
                  <c:v>1.5631148503664187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97B-FE43-89CD-BD7ADF5AE7AD}"/>
            </c:ext>
          </c:extLst>
        </c:ser>
        <c:ser>
          <c:idx val="21"/>
          <c:order val="10"/>
          <c:tx>
            <c:v>1.5 wt% Cross</c:v>
          </c:tx>
          <c:spPr>
            <a:ln w="12700" cap="rnd">
              <a:solidFill>
                <a:srgbClr val="36D6C7"/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'[2]1.5 wt%'!$J$4:$J$34</c:f>
              <c:numCache>
                <c:formatCode>General</c:formatCode>
                <c:ptCount val="31"/>
                <c:pt idx="0">
                  <c:v>31.1354139798284</c:v>
                </c:pt>
                <c:pt idx="1">
                  <c:v>30.8741636285189</c:v>
                </c:pt>
                <c:pt idx="2">
                  <c:v>30.612913277209501</c:v>
                </c:pt>
                <c:pt idx="3">
                  <c:v>30.351662925900001</c:v>
                </c:pt>
                <c:pt idx="4">
                  <c:v>30.024417583215129</c:v>
                </c:pt>
                <c:pt idx="5">
                  <c:v>29.85668468644057</c:v>
                </c:pt>
                <c:pt idx="6">
                  <c:v>29.63786994133579</c:v>
                </c:pt>
                <c:pt idx="7">
                  <c:v>29.348157957957717</c:v>
                </c:pt>
                <c:pt idx="8">
                  <c:v>28.972429190909359</c:v>
                </c:pt>
                <c:pt idx="9">
                  <c:v>28.48727545296871</c:v>
                </c:pt>
                <c:pt idx="10">
                  <c:v>27.867325915098771</c:v>
                </c:pt>
                <c:pt idx="11">
                  <c:v>27.090013592165903</c:v>
                </c:pt>
                <c:pt idx="12">
                  <c:v>26.111988648144283</c:v>
                </c:pt>
                <c:pt idx="13">
                  <c:v>24.923140708596307</c:v>
                </c:pt>
                <c:pt idx="14">
                  <c:v>23.507175053129444</c:v>
                </c:pt>
                <c:pt idx="15">
                  <c:v>21.868486380895899</c:v>
                </c:pt>
                <c:pt idx="16">
                  <c:v>20.043667601096676</c:v>
                </c:pt>
                <c:pt idx="17">
                  <c:v>18.046864104724417</c:v>
                </c:pt>
                <c:pt idx="18">
                  <c:v>15.978428874271025</c:v>
                </c:pt>
                <c:pt idx="19">
                  <c:v>13.914052308677686</c:v>
                </c:pt>
                <c:pt idx="20">
                  <c:v>11.936959701008469</c:v>
                </c:pt>
                <c:pt idx="21">
                  <c:v>10.125586120659015</c:v>
                </c:pt>
                <c:pt idx="22">
                  <c:v>8.4952401392168539</c:v>
                </c:pt>
                <c:pt idx="23">
                  <c:v>7.0972782586648036</c:v>
                </c:pt>
                <c:pt idx="24">
                  <c:v>5.926706357282181</c:v>
                </c:pt>
                <c:pt idx="25">
                  <c:v>4.9695208925879628</c:v>
                </c:pt>
                <c:pt idx="26">
                  <c:v>4.20535453262828</c:v>
                </c:pt>
                <c:pt idx="27">
                  <c:v>3.5937072397939502</c:v>
                </c:pt>
                <c:pt idx="28">
                  <c:v>3.1181344086400187</c:v>
                </c:pt>
                <c:pt idx="29">
                  <c:v>2.7503090676463167</c:v>
                </c:pt>
                <c:pt idx="30">
                  <c:v>2.4680252946102073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97B-FE43-89CD-BD7ADF5AE7AD}"/>
            </c:ext>
          </c:extLst>
        </c:ser>
        <c:ser>
          <c:idx val="16"/>
          <c:order val="11"/>
          <c:tx>
            <c:v>2.0 wt% Cross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'[2]2.0 wt%'!$J$4:$J$34</c:f>
              <c:numCache>
                <c:formatCode>General</c:formatCode>
                <c:ptCount val="31"/>
                <c:pt idx="0">
                  <c:v>63.840229578771201</c:v>
                </c:pt>
                <c:pt idx="1">
                  <c:v>63.119802826044399</c:v>
                </c:pt>
                <c:pt idx="2">
                  <c:v>62.399376073317498</c:v>
                </c:pt>
                <c:pt idx="3">
                  <c:v>61.678949320590696</c:v>
                </c:pt>
                <c:pt idx="4">
                  <c:v>60.788664851669971</c:v>
                </c:pt>
                <c:pt idx="5">
                  <c:v>60.310107121259023</c:v>
                </c:pt>
                <c:pt idx="6">
                  <c:v>59.69723347277106</c:v>
                </c:pt>
                <c:pt idx="7">
                  <c:v>58.901510435370611</c:v>
                </c:pt>
                <c:pt idx="8">
                  <c:v>57.89082943097992</c:v>
                </c:pt>
                <c:pt idx="9">
                  <c:v>56.61446547453798</c:v>
                </c:pt>
                <c:pt idx="10">
                  <c:v>55.021737036146632</c:v>
                </c:pt>
                <c:pt idx="11">
                  <c:v>53.074558708531967</c:v>
                </c:pt>
                <c:pt idx="12">
                  <c:v>50.689788379372374</c:v>
                </c:pt>
                <c:pt idx="13">
                  <c:v>47.872429075747235</c:v>
                </c:pt>
                <c:pt idx="14">
                  <c:v>44.614390851731201</c:v>
                </c:pt>
                <c:pt idx="15">
                  <c:v>40.954910884339192</c:v>
                </c:pt>
                <c:pt idx="16">
                  <c:v>36.997412302775203</c:v>
                </c:pt>
                <c:pt idx="17">
                  <c:v>32.785741274493127</c:v>
                </c:pt>
                <c:pt idx="18">
                  <c:v>28.531651868645671</c:v>
                </c:pt>
                <c:pt idx="19">
                  <c:v>24.375964542325935</c:v>
                </c:pt>
                <c:pt idx="20">
                  <c:v>20.462833467280486</c:v>
                </c:pt>
                <c:pt idx="21">
                  <c:v>16.920558354116508</c:v>
                </c:pt>
                <c:pt idx="22">
                  <c:v>13.755109970177859</c:v>
                </c:pt>
                <c:pt idx="23">
                  <c:v>11.048025441974703</c:v>
                </c:pt>
                <c:pt idx="24">
                  <c:v>8.7781575989539462</c:v>
                </c:pt>
                <c:pt idx="25">
                  <c:v>6.9133057037703018</c:v>
                </c:pt>
                <c:pt idx="26">
                  <c:v>5.4135294088119759</c:v>
                </c:pt>
                <c:pt idx="27">
                  <c:v>4.2017456363404975</c:v>
                </c:pt>
                <c:pt idx="28">
                  <c:v>3.2491459115432146</c:v>
                </c:pt>
                <c:pt idx="29">
                  <c:v>2.5034271090323341</c:v>
                </c:pt>
                <c:pt idx="30">
                  <c:v>1.9237386777304861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97B-FE43-89CD-BD7ADF5AE7AD}"/>
            </c:ext>
          </c:extLst>
        </c:ser>
        <c:ser>
          <c:idx val="17"/>
          <c:order val="12"/>
          <c:tx>
            <c:v>3.0 wt% Cross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'[2]3.0 wt%'!$J$4:$J$34</c:f>
              <c:numCache>
                <c:formatCode>General</c:formatCode>
                <c:ptCount val="31"/>
                <c:pt idx="0">
                  <c:v>501.66912367349602</c:v>
                </c:pt>
                <c:pt idx="1">
                  <c:v>485.043300889259</c:v>
                </c:pt>
                <c:pt idx="2">
                  <c:v>468.41747810502198</c:v>
                </c:pt>
                <c:pt idx="3">
                  <c:v>451.79165532078503</c:v>
                </c:pt>
                <c:pt idx="4">
                  <c:v>435.16583253654898</c:v>
                </c:pt>
                <c:pt idx="5">
                  <c:v>416.6967082167273</c:v>
                </c:pt>
                <c:pt idx="6">
                  <c:v>403.73518501920762</c:v>
                </c:pt>
                <c:pt idx="7">
                  <c:v>387.17627268832678</c:v>
                </c:pt>
                <c:pt idx="8">
                  <c:v>366.79693637956501</c:v>
                </c:pt>
                <c:pt idx="9">
                  <c:v>342.31697805519678</c:v>
                </c:pt>
                <c:pt idx="10">
                  <c:v>313.88262339481474</c:v>
                </c:pt>
                <c:pt idx="11">
                  <c:v>282.28298318971252</c:v>
                </c:pt>
                <c:pt idx="12">
                  <c:v>247.99198132432656</c:v>
                </c:pt>
                <c:pt idx="13">
                  <c:v>212.99240226366922</c:v>
                </c:pt>
                <c:pt idx="14">
                  <c:v>178.77914615819785</c:v>
                </c:pt>
                <c:pt idx="15">
                  <c:v>146.84654766089227</c:v>
                </c:pt>
                <c:pt idx="16">
                  <c:v>118.43859907398668</c:v>
                </c:pt>
                <c:pt idx="17">
                  <c:v>93.670400883771279</c:v>
                </c:pt>
                <c:pt idx="18">
                  <c:v>73.121715393105205</c:v>
                </c:pt>
                <c:pt idx="19">
                  <c:v>56.472220740470121</c:v>
                </c:pt>
                <c:pt idx="20">
                  <c:v>43.288090575571061</c:v>
                </c:pt>
                <c:pt idx="21">
                  <c:v>33.081905107362317</c:v>
                </c:pt>
                <c:pt idx="22">
                  <c:v>25.149960296507224</c:v>
                </c:pt>
                <c:pt idx="23">
                  <c:v>19.153924155823123</c:v>
                </c:pt>
                <c:pt idx="24">
                  <c:v>14.638741992737469</c:v>
                </c:pt>
                <c:pt idx="25">
                  <c:v>11.26089013522761</c:v>
                </c:pt>
                <c:pt idx="26">
                  <c:v>8.7571826489808959</c:v>
                </c:pt>
                <c:pt idx="27">
                  <c:v>6.8746170516767044</c:v>
                </c:pt>
                <c:pt idx="28">
                  <c:v>5.4866587279322578</c:v>
                </c:pt>
                <c:pt idx="29">
                  <c:v>4.4608092621054514</c:v>
                </c:pt>
                <c:pt idx="30">
                  <c:v>3.7039520305254996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97B-FE43-89CD-BD7ADF5AE7AD}"/>
            </c:ext>
          </c:extLst>
        </c:ser>
        <c:ser>
          <c:idx val="18"/>
          <c:order val="13"/>
          <c:spPr>
            <a:ln w="12700" cap="rnd">
              <a:solidFill>
                <a:srgbClr val="FFA5F7"/>
              </a:solidFill>
              <a:round/>
            </a:ln>
            <a:effectLst/>
          </c:spPr>
          <c:marker>
            <c:symbol val="none"/>
          </c:marker>
          <c:xVal>
            <c:numRef>
              <c:f>'Figure 4'!$A$2:$A$34</c:f>
              <c:numCache>
                <c:formatCode>General</c:formatCode>
                <c:ptCount val="33"/>
                <c:pt idx="0">
                  <c:v>1.4599999999999999E-3</c:v>
                </c:pt>
                <c:pt idx="1">
                  <c:v>1.5900000000000001E-3</c:v>
                </c:pt>
                <c:pt idx="2">
                  <c:v>2.5100000000000001E-3</c:v>
                </c:pt>
                <c:pt idx="3">
                  <c:v>3.98E-3</c:v>
                </c:pt>
                <c:pt idx="4">
                  <c:v>6.3099999999999996E-3</c:v>
                </c:pt>
                <c:pt idx="5">
                  <c:v>0.01</c:v>
                </c:pt>
                <c:pt idx="6">
                  <c:v>1.5800000000000002E-2</c:v>
                </c:pt>
                <c:pt idx="7">
                  <c:v>2.5100000000000001E-2</c:v>
                </c:pt>
                <c:pt idx="8">
                  <c:v>3.9800000000000002E-2</c:v>
                </c:pt>
                <c:pt idx="9">
                  <c:v>6.3100000000000003E-2</c:v>
                </c:pt>
                <c:pt idx="10">
                  <c:v>0.1</c:v>
                </c:pt>
                <c:pt idx="11">
                  <c:v>0.158</c:v>
                </c:pt>
                <c:pt idx="12">
                  <c:v>0.251</c:v>
                </c:pt>
                <c:pt idx="13">
                  <c:v>0.39800000000000002</c:v>
                </c:pt>
                <c:pt idx="14">
                  <c:v>0.63100000000000001</c:v>
                </c:pt>
                <c:pt idx="15">
                  <c:v>1</c:v>
                </c:pt>
                <c:pt idx="16">
                  <c:v>1.58</c:v>
                </c:pt>
                <c:pt idx="17">
                  <c:v>2.5099999999999998</c:v>
                </c:pt>
                <c:pt idx="18">
                  <c:v>3.98</c:v>
                </c:pt>
                <c:pt idx="19">
                  <c:v>6.31</c:v>
                </c:pt>
                <c:pt idx="20">
                  <c:v>10</c:v>
                </c:pt>
                <c:pt idx="21">
                  <c:v>15.8</c:v>
                </c:pt>
                <c:pt idx="22">
                  <c:v>25.1</c:v>
                </c:pt>
                <c:pt idx="23">
                  <c:v>39.799999999999997</c:v>
                </c:pt>
                <c:pt idx="24">
                  <c:v>63.1</c:v>
                </c:pt>
                <c:pt idx="25">
                  <c:v>100</c:v>
                </c:pt>
                <c:pt idx="26">
                  <c:v>159</c:v>
                </c:pt>
                <c:pt idx="27">
                  <c:v>251</c:v>
                </c:pt>
                <c:pt idx="28">
                  <c:v>398</c:v>
                </c:pt>
                <c:pt idx="29">
                  <c:v>631</c:v>
                </c:pt>
                <c:pt idx="30" formatCode="0.00E+00">
                  <c:v>1000</c:v>
                </c:pt>
              </c:numCache>
            </c:numRef>
          </c:xVal>
          <c:yVal>
            <c:numRef>
              <c:f>'[2]4.0 wt%'!$J$4:$J$34</c:f>
              <c:numCache>
                <c:formatCode>General</c:formatCode>
                <c:ptCount val="31"/>
                <c:pt idx="0">
                  <c:v>2137.8495330077799</c:v>
                </c:pt>
                <c:pt idx="1">
                  <c:v>2067.48330961288</c:v>
                </c:pt>
                <c:pt idx="2">
                  <c:v>1980.1095119890858</c:v>
                </c:pt>
                <c:pt idx="3">
                  <c:v>1934.4790586751446</c:v>
                </c:pt>
                <c:pt idx="4">
                  <c:v>1873.8826467988047</c:v>
                </c:pt>
                <c:pt idx="5">
                  <c:v>1795.8681106513638</c:v>
                </c:pt>
                <c:pt idx="6">
                  <c:v>1697.5838690264654</c:v>
                </c:pt>
                <c:pt idx="7">
                  <c:v>1575.6734668331401</c:v>
                </c:pt>
                <c:pt idx="8">
                  <c:v>1432.3870426287469</c:v>
                </c:pt>
                <c:pt idx="9">
                  <c:v>1270.9390144553413</c:v>
                </c:pt>
                <c:pt idx="10">
                  <c:v>1098.2022288089763</c:v>
                </c:pt>
                <c:pt idx="11">
                  <c:v>924.19625229603207</c:v>
                </c:pt>
                <c:pt idx="12">
                  <c:v>755.24965332417935</c:v>
                </c:pt>
                <c:pt idx="13">
                  <c:v>602.19850030908071</c:v>
                </c:pt>
                <c:pt idx="14">
                  <c:v>469.61019673849466</c:v>
                </c:pt>
                <c:pt idx="15">
                  <c:v>359.54511613287514</c:v>
                </c:pt>
                <c:pt idx="16">
                  <c:v>271.76016994721277</c:v>
                </c:pt>
                <c:pt idx="17">
                  <c:v>202.46567918798317</c:v>
                </c:pt>
                <c:pt idx="18">
                  <c:v>149.86323235564419</c:v>
                </c:pt>
                <c:pt idx="19">
                  <c:v>110.4345176116623</c:v>
                </c:pt>
                <c:pt idx="20">
                  <c:v>81.265672344628896</c:v>
                </c:pt>
                <c:pt idx="21">
                  <c:v>59.987498570759584</c:v>
                </c:pt>
                <c:pt idx="22">
                  <c:v>44.296611043606106</c:v>
                </c:pt>
                <c:pt idx="23">
                  <c:v>32.980632058070789</c:v>
                </c:pt>
                <c:pt idx="24">
                  <c:v>24.813530891766543</c:v>
                </c:pt>
                <c:pt idx="25">
                  <c:v>18.936871683086331</c:v>
                </c:pt>
                <c:pt idx="26">
                  <c:v>14.735452687715158</c:v>
                </c:pt>
                <c:pt idx="27">
                  <c:v>11.682260130644634</c:v>
                </c:pt>
                <c:pt idx="28">
                  <c:v>9.5036167437844803</c:v>
                </c:pt>
                <c:pt idx="29">
                  <c:v>7.9431667040998706</c:v>
                </c:pt>
                <c:pt idx="30">
                  <c:v>6.8264756369195077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97B-FE43-89CD-BD7ADF5AE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5352"/>
        <c:axId val="552415744"/>
      </c:scatterChart>
      <c:valAx>
        <c:axId val="552415352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800" b="0" i="1" baseline="0">
                    <a:effectLst/>
                  </a:rPr>
                  <a:t>γ̇ </a:t>
                </a:r>
                <a:r>
                  <a:rPr lang="en-GB" sz="1800" b="0" i="0" baseline="0">
                    <a:effectLst/>
                  </a:rPr>
                  <a:t>/ s</a:t>
                </a:r>
                <a:r>
                  <a:rPr lang="en-GB" sz="1800" b="0" i="0" baseline="30000">
                    <a:effectLst/>
                  </a:rPr>
                  <a:t>-1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5744"/>
        <c:crossesAt val="0"/>
        <c:crossBetween val="midCat"/>
      </c:valAx>
      <c:valAx>
        <c:axId val="552415744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l-GR" sz="1400" b="0" i="1" u="none" strike="noStrike" baseline="-25000">
                    <a:effectLst/>
                  </a:rPr>
                  <a:t>(</a:t>
                </a:r>
                <a:r>
                  <a:rPr lang="el-GR" sz="1400" b="0" i="0" u="none" strike="noStrike" baseline="-25000">
                    <a:effectLst/>
                  </a:rPr>
                  <a:t>γ̇ ) </a:t>
                </a:r>
                <a:r>
                  <a:rPr lang="en-GB" sz="1400" b="0" i="0" u="none" strike="noStrike" baseline="0">
                    <a:effectLst/>
                  </a:rPr>
                  <a:t> </a:t>
                </a:r>
                <a:r>
                  <a:rPr lang="en-GB"/>
                  <a:t>/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5352"/>
        <c:crossesAt val="1.0000000000000002E-3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1231303393787757"/>
          <c:y val="0.90505924259467563"/>
          <c:w val="0.78768706086345142"/>
          <c:h val="9.49408855990911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5a and b'!$A$3:$A$6</c:f>
              <c:numCache>
                <c:formatCode>General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0.5</c:v>
                </c:pt>
              </c:numCache>
            </c:numRef>
          </c:xVal>
          <c:yVal>
            <c:numRef>
              <c:f>'Figure 5a and b'!$C$3:$C$6</c:f>
              <c:numCache>
                <c:formatCode>General</c:formatCode>
                <c:ptCount val="4"/>
                <c:pt idx="0">
                  <c:v>0.5289780484055624</c:v>
                </c:pt>
                <c:pt idx="1">
                  <c:v>0.871</c:v>
                </c:pt>
                <c:pt idx="2">
                  <c:v>1.157</c:v>
                </c:pt>
                <c:pt idx="3">
                  <c:v>2.3130000000000002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CB-F64C-A4A9-DC0917AD230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'Figure 5a and b'!$A$6:$A$12</c:f>
              <c:numCache>
                <c:formatCode>General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'Figure 5a and b'!$C$6:$C$12</c:f>
              <c:numCache>
                <c:formatCode>General</c:formatCode>
                <c:ptCount val="7"/>
                <c:pt idx="0">
                  <c:v>2.3130000000000002</c:v>
                </c:pt>
                <c:pt idx="1">
                  <c:v>5.2732288067490742</c:v>
                </c:pt>
                <c:pt idx="2">
                  <c:v>9.3641356696936224</c:v>
                </c:pt>
                <c:pt idx="3" formatCode="0.000">
                  <c:v>30.540965349700347</c:v>
                </c:pt>
                <c:pt idx="4">
                  <c:v>62.4</c:v>
                </c:pt>
                <c:pt idx="5" formatCode="0.000">
                  <c:v>457.94097823599668</c:v>
                </c:pt>
                <c:pt idx="6">
                  <c:v>2105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BCB-F64C-A4A9-DC0917AD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6528"/>
        <c:axId val="552416920"/>
      </c:scatterChart>
      <c:valAx>
        <c:axId val="552416528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Conc. </a:t>
                </a:r>
                <a:r>
                  <a:rPr lang="en-GB" baseline="0"/>
                  <a:t>/ wt.%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6920"/>
        <c:crossesAt val="1.0000000000000002E-3"/>
        <c:crossBetween val="midCat"/>
      </c:valAx>
      <c:valAx>
        <c:axId val="552416920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n-GB"/>
                  <a:t> /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6528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6662292213476"/>
          <c:y val="5.9340186643336248E-2"/>
          <c:w val="0.74365004374453192"/>
          <c:h val="0.710698454359871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5a and b'!$B$2:$B$12</c:f>
              <c:numCache>
                <c:formatCode>General</c:formatCode>
                <c:ptCount val="11"/>
                <c:pt idx="0">
                  <c:v>0</c:v>
                </c:pt>
                <c:pt idx="1">
                  <c:v>1.0500000000000002E-3</c:v>
                </c:pt>
                <c:pt idx="2">
                  <c:v>2.1000000000000003E-3</c:v>
                </c:pt>
                <c:pt idx="3">
                  <c:v>3.15E-3</c:v>
                </c:pt>
                <c:pt idx="4">
                  <c:v>5.2500000000000003E-3</c:v>
                </c:pt>
                <c:pt idx="5">
                  <c:v>7.8750000000000001E-3</c:v>
                </c:pt>
                <c:pt idx="6">
                  <c:v>1.0500000000000001E-2</c:v>
                </c:pt>
                <c:pt idx="7">
                  <c:v>1.575E-2</c:v>
                </c:pt>
                <c:pt idx="8">
                  <c:v>2.1000000000000001E-2</c:v>
                </c:pt>
                <c:pt idx="9">
                  <c:v>3.15E-2</c:v>
                </c:pt>
                <c:pt idx="10">
                  <c:v>4.2000000000000003E-2</c:v>
                </c:pt>
              </c:numCache>
            </c:numRef>
          </c:xVal>
          <c:yVal>
            <c:numRef>
              <c:f>'Figure 5a and b'!$D$2:$D$12</c:f>
              <c:numCache>
                <c:formatCode>General</c:formatCode>
                <c:ptCount val="11"/>
                <c:pt idx="0">
                  <c:v>0</c:v>
                </c:pt>
                <c:pt idx="1">
                  <c:v>0.3557012891313629</c:v>
                </c:pt>
                <c:pt idx="2">
                  <c:v>1.2322586473911614</c:v>
                </c:pt>
                <c:pt idx="3">
                  <c:v>1.9652390987733339</c:v>
                </c:pt>
                <c:pt idx="4">
                  <c:v>4.9279153288355424</c:v>
                </c:pt>
                <c:pt idx="5">
                  <c:v>12.51459311542801</c:v>
                </c:pt>
                <c:pt idx="6">
                  <c:v>22.999050314601163</c:v>
                </c:pt>
                <c:pt idx="7">
                  <c:v>77.272484502344923</c:v>
                </c:pt>
                <c:pt idx="8">
                  <c:v>158.92300757429217</c:v>
                </c:pt>
                <c:pt idx="9">
                  <c:v>1172.6426046636868</c:v>
                </c:pt>
                <c:pt idx="10">
                  <c:v>5393.838636921234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CBC-AF49-B090-C3F9A5AC56CC}"/>
            </c:ext>
          </c:extLst>
        </c:ser>
        <c:ser>
          <c:idx val="1"/>
          <c:order val="1"/>
          <c:tx>
            <c:v>Theory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5a and b'!$B$3:$B$12</c:f>
              <c:numCache>
                <c:formatCode>General</c:formatCode>
                <c:ptCount val="10"/>
                <c:pt idx="0">
                  <c:v>1.0500000000000002E-3</c:v>
                </c:pt>
                <c:pt idx="1">
                  <c:v>2.1000000000000003E-3</c:v>
                </c:pt>
                <c:pt idx="2">
                  <c:v>3.15E-3</c:v>
                </c:pt>
                <c:pt idx="3">
                  <c:v>5.2500000000000003E-3</c:v>
                </c:pt>
                <c:pt idx="4">
                  <c:v>7.8750000000000001E-3</c:v>
                </c:pt>
                <c:pt idx="5">
                  <c:v>1.0500000000000001E-2</c:v>
                </c:pt>
                <c:pt idx="6">
                  <c:v>1.575E-2</c:v>
                </c:pt>
                <c:pt idx="7">
                  <c:v>2.1000000000000001E-2</c:v>
                </c:pt>
                <c:pt idx="8">
                  <c:v>3.15E-2</c:v>
                </c:pt>
                <c:pt idx="9">
                  <c:v>4.2000000000000003E-2</c:v>
                </c:pt>
              </c:numCache>
            </c:numRef>
          </c:xVal>
          <c:yVal>
            <c:numRef>
              <c:f>'Figure 5a and b'!$E$3:$E$12</c:f>
              <c:numCache>
                <c:formatCode>General</c:formatCode>
                <c:ptCount val="10"/>
                <c:pt idx="0">
                  <c:v>0.4350268260659117</c:v>
                </c:pt>
                <c:pt idx="1">
                  <c:v>1.00521994367451</c:v>
                </c:pt>
                <c:pt idx="2">
                  <c:v>1.7115522941864174</c:v>
                </c:pt>
                <c:pt idx="3">
                  <c:v>3.5538231946626149</c:v>
                </c:pt>
                <c:pt idx="4">
                  <c:v>6.8753147452961763</c:v>
                </c:pt>
                <c:pt idx="5">
                  <c:v>12.229449759363597</c:v>
                </c:pt>
                <c:pt idx="6">
                  <c:v>41.229088453835388</c:v>
                </c:pt>
                <c:pt idx="7">
                  <c:v>149.67244001037099</c:v>
                </c:pt>
                <c:pt idx="8">
                  <c:v>1385.2703313758996</c:v>
                </c:pt>
                <c:pt idx="9">
                  <c:v>7502.6839707226909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BC-AF49-B090-C3F9A5AC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8096"/>
        <c:axId val="552418488"/>
      </c:scatterChart>
      <c:valAx>
        <c:axId val="552418096"/>
        <c:scaling>
          <c:logBase val="10"/>
          <c:orientation val="minMax"/>
          <c:max val="0.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Conc.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8488"/>
        <c:crossesAt val="1.0000000000000002E-2"/>
        <c:crossBetween val="midCat"/>
      </c:valAx>
      <c:valAx>
        <c:axId val="55241848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l-GR" sz="1400" b="0" i="1" u="none" strike="noStrike" baseline="0">
                    <a:effectLst/>
                  </a:rPr>
                  <a:t>η</a:t>
                </a:r>
                <a:r>
                  <a:rPr lang="en-GB" sz="1400" b="0" i="0" u="none" strike="noStrike" baseline="-25000">
                    <a:effectLst/>
                  </a:rPr>
                  <a:t>sp</a:t>
                </a:r>
                <a:r>
                  <a:rPr lang="en-GB"/>
                  <a:t> / Pa.s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8096"/>
        <c:crossesAt val="1.0000000000000002E-3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81590725798225"/>
          <c:y val="4.6807870687872864E-2"/>
          <c:w val="0.61824413460322303"/>
          <c:h val="0.74988605853988732"/>
        </c:manualLayout>
      </c:layout>
      <c:scatterChart>
        <c:scatterStyle val="lineMarker"/>
        <c:varyColors val="0"/>
        <c:ser>
          <c:idx val="0"/>
          <c:order val="0"/>
          <c:tx>
            <c:v>0 wt%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'Figure 6'!$C$3:$C$10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'Figure 6'!$E$3:$E$10</c:f>
              <c:numCache>
                <c:formatCode>General</c:formatCode>
                <c:ptCount val="8"/>
                <c:pt idx="0">
                  <c:v>-0.91130319036311591</c:v>
                </c:pt>
                <c:pt idx="1">
                  <c:v>-1.1159619270032226</c:v>
                </c:pt>
                <c:pt idx="2">
                  <c:v>-1.2801341652914999</c:v>
                </c:pt>
                <c:pt idx="3">
                  <c:v>-1.7641443021950816</c:v>
                </c:pt>
                <c:pt idx="4">
                  <c:v>-2.1370706545164722</c:v>
                </c:pt>
                <c:pt idx="5">
                  <c:v>-2.3371765377636646</c:v>
                </c:pt>
                <c:pt idx="6">
                  <c:v>-2.9224818118143983</c:v>
                </c:pt>
                <c:pt idx="7">
                  <c:v>-3.2238883666917451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D-AD45-96AE-5E2816756B5C}"/>
            </c:ext>
          </c:extLst>
        </c:ser>
        <c:ser>
          <c:idx val="5"/>
          <c:order val="1"/>
          <c:tx>
            <c:v>0.2 wt.%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7030A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'[3]0.2 wt%'!$C$2:$C$9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'[3]0.2 wt%'!$E$2:$E$9</c:f>
              <c:numCache>
                <c:formatCode>General</c:formatCode>
                <c:ptCount val="8"/>
                <c:pt idx="0">
                  <c:v>-0.13811330212963427</c:v>
                </c:pt>
                <c:pt idx="1">
                  <c:v>-0.38126041941134692</c:v>
                </c:pt>
                <c:pt idx="2">
                  <c:v>-0.57981849525294205</c:v>
                </c:pt>
                <c:pt idx="3">
                  <c:v>-1.2552660987134867</c:v>
                </c:pt>
                <c:pt idx="4">
                  <c:v>-1.4983438649285135</c:v>
                </c:pt>
                <c:pt idx="5">
                  <c:v>-1.820158943749753</c:v>
                </c:pt>
                <c:pt idx="6">
                  <c:v>-2.322787800311565</c:v>
                </c:pt>
                <c:pt idx="7">
                  <c:v>-2.7488721956224653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7D-AD45-96AE-5E2816756B5C}"/>
            </c:ext>
          </c:extLst>
        </c:ser>
        <c:ser>
          <c:idx val="7"/>
          <c:order val="2"/>
          <c:tx>
            <c:v>0.5 wt.%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'[3]0.5 wt%'!$C$2:$C$9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'[3]0.5 wt%'!$E$2:$E$9</c:f>
              <c:numCache>
                <c:formatCode>General</c:formatCode>
                <c:ptCount val="8"/>
                <c:pt idx="0">
                  <c:v>0.83724752453370221</c:v>
                </c:pt>
                <c:pt idx="1">
                  <c:v>0.54696467038186403</c:v>
                </c:pt>
                <c:pt idx="2">
                  <c:v>0.29266961396282004</c:v>
                </c:pt>
                <c:pt idx="3">
                  <c:v>-0.25704510298989114</c:v>
                </c:pt>
                <c:pt idx="4">
                  <c:v>-0.71334988787746478</c:v>
                </c:pt>
                <c:pt idx="5">
                  <c:v>-0.91379385167556781</c:v>
                </c:pt>
                <c:pt idx="6">
                  <c:v>-1.5005835075220182</c:v>
                </c:pt>
                <c:pt idx="7">
                  <c:v>-1.9241486572738007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C7D-AD45-96AE-5E2816756B5C}"/>
            </c:ext>
          </c:extLst>
        </c:ser>
        <c:ser>
          <c:idx val="1"/>
          <c:order val="3"/>
          <c:tx>
            <c:v>1.0 wt.%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'[3]1.0 wt%'!$C$2:$C$9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'[3]1.0 wt%'!$E$2:$E$9</c:f>
              <c:numCache>
                <c:formatCode>General</c:formatCode>
                <c:ptCount val="8"/>
                <c:pt idx="0">
                  <c:v>2.258110602892216</c:v>
                </c:pt>
                <c:pt idx="1">
                  <c:v>1.9526019943448853</c:v>
                </c:pt>
                <c:pt idx="2">
                  <c:v>1.7902583431017878</c:v>
                </c:pt>
                <c:pt idx="3">
                  <c:v>1.0588314186562651</c:v>
                </c:pt>
                <c:pt idx="4">
                  <c:v>0.79073843854429604</c:v>
                </c:pt>
                <c:pt idx="5">
                  <c:v>0.42330502623649535</c:v>
                </c:pt>
                <c:pt idx="6">
                  <c:v>-0.13353139262452263</c:v>
                </c:pt>
                <c:pt idx="7">
                  <c:v>-0.63299325774019821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C7D-AD45-96AE-5E2816756B5C}"/>
            </c:ext>
          </c:extLst>
        </c:ser>
        <c:ser>
          <c:idx val="4"/>
          <c:order val="4"/>
          <c:tx>
            <c:v>2.0 wt.%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'[3]2.0 wt%'!$C$2:$C$9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'[3]2.0 wt%'!$E$2:$E$9</c:f>
              <c:numCache>
                <c:formatCode>General</c:formatCode>
                <c:ptCount val="8"/>
                <c:pt idx="0">
                  <c:v>4.133565275375382</c:v>
                </c:pt>
                <c:pt idx="1">
                  <c:v>3.6384804965300841</c:v>
                </c:pt>
                <c:pt idx="2">
                  <c:v>3.4641408814291847</c:v>
                </c:pt>
                <c:pt idx="3">
                  <c:v>2.7179345231761864</c:v>
                </c:pt>
                <c:pt idx="4">
                  <c:v>2.4379460609244976</c:v>
                </c:pt>
                <c:pt idx="5">
                  <c:v>2.0476928433652555</c:v>
                </c:pt>
                <c:pt idx="6">
                  <c:v>1.4581497982203186</c:v>
                </c:pt>
                <c:pt idx="7">
                  <c:v>0.9458495341156995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C7D-AD45-96AE-5E2816756B5C}"/>
            </c:ext>
          </c:extLst>
        </c:ser>
        <c:ser>
          <c:idx val="2"/>
          <c:order val="5"/>
          <c:tx>
            <c:v>3.0 wt.%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'[3]3.0 wt%'!$C$2:$C$9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'[3]3.0 wt%'!$E$2:$E$9</c:f>
              <c:numCache>
                <c:formatCode>General</c:formatCode>
                <c:ptCount val="8"/>
                <c:pt idx="0">
                  <c:v>6.1267403548553538</c:v>
                </c:pt>
                <c:pt idx="1">
                  <c:v>5.8006429672558966</c:v>
                </c:pt>
                <c:pt idx="2">
                  <c:v>5.5940978085059587</c:v>
                </c:pt>
                <c:pt idx="3">
                  <c:v>4.7886244343779794</c:v>
                </c:pt>
                <c:pt idx="4">
                  <c:v>4.4965488039240764</c:v>
                </c:pt>
                <c:pt idx="5">
                  <c:v>4.0822382422270529</c:v>
                </c:pt>
                <c:pt idx="6">
                  <c:v>3.390675554202573</c:v>
                </c:pt>
                <c:pt idx="7">
                  <c:v>2.7555697170701863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C7D-AD45-96AE-5E2816756B5C}"/>
            </c:ext>
          </c:extLst>
        </c:ser>
        <c:ser>
          <c:idx val="3"/>
          <c:order val="6"/>
          <c:tx>
            <c:v>4.0 wt.%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'[3]4.0 wt%'!$C$2:$C$9</c:f>
              <c:numCache>
                <c:formatCode>General</c:formatCode>
                <c:ptCount val="8"/>
                <c:pt idx="0">
                  <c:v>3.3557046979865771E-3</c:v>
                </c:pt>
                <c:pt idx="1">
                  <c:v>3.3222591362126247E-3</c:v>
                </c:pt>
                <c:pt idx="2">
                  <c:v>3.3003300330033004E-3</c:v>
                </c:pt>
                <c:pt idx="3">
                  <c:v>3.1948881789137379E-3</c:v>
                </c:pt>
                <c:pt idx="4">
                  <c:v>3.1446540880503146E-3</c:v>
                </c:pt>
                <c:pt idx="5">
                  <c:v>3.0959752321981426E-3</c:v>
                </c:pt>
                <c:pt idx="6">
                  <c:v>3.003003003003003E-3</c:v>
                </c:pt>
                <c:pt idx="7">
                  <c:v>2.9154518950437317E-3</c:v>
                </c:pt>
              </c:numCache>
            </c:numRef>
          </c:xVal>
          <c:yVal>
            <c:numRef>
              <c:f>'[3]4.0 wt%'!$E$2:$E$9</c:f>
              <c:numCache>
                <c:formatCode>General</c:formatCode>
                <c:ptCount val="8"/>
                <c:pt idx="0">
                  <c:v>7.6520707461164816</c:v>
                </c:pt>
                <c:pt idx="1">
                  <c:v>7.3233027224318139</c:v>
                </c:pt>
                <c:pt idx="2">
                  <c:v>7.0228680860826413</c:v>
                </c:pt>
                <c:pt idx="3">
                  <c:v>6.4361503683694279</c:v>
                </c:pt>
                <c:pt idx="4">
                  <c:v>5.9269260259704106</c:v>
                </c:pt>
                <c:pt idx="5">
                  <c:v>5.6559918108198524</c:v>
                </c:pt>
                <c:pt idx="6">
                  <c:v>4.6821312271242199</c:v>
                </c:pt>
                <c:pt idx="7">
                  <c:v>4.2626798770413155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C7D-AD45-96AE-5E2816756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9272"/>
        <c:axId val="552419664"/>
      </c:scatterChart>
      <c:valAx>
        <c:axId val="55241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1/</a:t>
                </a: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 b="0" i="0" baseline="0">
                    <a:effectLst/>
                  </a:rPr>
                  <a:t> / K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9664"/>
        <c:crossesAt val="-4"/>
        <c:crossBetween val="midCat"/>
      </c:valAx>
      <c:valAx>
        <c:axId val="5524196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ln(</a:t>
                </a: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0">
                    <a:effectLst/>
                  </a:rPr>
                  <a:t>)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9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94230552151762"/>
          <c:y val="5.7282146084885174E-2"/>
          <c:w val="0.25826258998187102"/>
          <c:h val="0.6256063339087197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7'!$A$2:$A$9</c:f>
              <c:numCache>
                <c:formatCode>General</c:formatCode>
                <c:ptCount val="8"/>
                <c:pt idx="0">
                  <c:v>25</c:v>
                </c:pt>
                <c:pt idx="1">
                  <c:v>28</c:v>
                </c:pt>
                <c:pt idx="2">
                  <c:v>30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</c:numCache>
            </c:numRef>
          </c:xVal>
          <c:yVal>
            <c:numRef>
              <c:f>'Figure 7'!$B$2:$B$9</c:f>
              <c:numCache>
                <c:formatCode>General</c:formatCode>
                <c:ptCount val="8"/>
                <c:pt idx="0">
                  <c:v>350</c:v>
                </c:pt>
                <c:pt idx="1">
                  <c:v>349</c:v>
                </c:pt>
                <c:pt idx="2">
                  <c:v>349</c:v>
                </c:pt>
                <c:pt idx="3">
                  <c:v>346</c:v>
                </c:pt>
                <c:pt idx="4">
                  <c:v>346</c:v>
                </c:pt>
                <c:pt idx="5">
                  <c:v>339</c:v>
                </c:pt>
                <c:pt idx="6">
                  <c:v>329</c:v>
                </c:pt>
                <c:pt idx="7">
                  <c:v>282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14-904D-A4A3-66CA41E8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20448"/>
        <c:axId val="550023104"/>
      </c:scatterChart>
      <c:valAx>
        <c:axId val="552420448"/>
        <c:scaling>
          <c:orientation val="minMax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T</a:t>
                </a:r>
                <a:r>
                  <a:rPr lang="en-GB" sz="1400"/>
                  <a:t> /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3104"/>
        <c:crosses val="autoZero"/>
        <c:crossBetween val="midCat"/>
        <c:majorUnit val="10"/>
      </c:valAx>
      <c:valAx>
        <c:axId val="550023104"/>
        <c:scaling>
          <c:orientation val="minMax"/>
          <c:max val="375"/>
          <c:min val="27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</a:rPr>
                  <a:t>[</a:t>
                </a:r>
                <a:r>
                  <a:rPr lang="en-GB" sz="1400" b="0" i="1" baseline="0">
                    <a:effectLst/>
                  </a:rPr>
                  <a:t>η</a:t>
                </a:r>
                <a:r>
                  <a:rPr lang="en-GB" sz="1400" b="0" i="0" baseline="0">
                    <a:effectLst/>
                  </a:rPr>
                  <a:t>] / mL g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2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8'!$I$2:$I$12</c:f>
                <c:numCache>
                  <c:formatCode>General</c:formatCode>
                  <c:ptCount val="11"/>
                  <c:pt idx="0">
                    <c:v>0.54044857018493775</c:v>
                  </c:pt>
                  <c:pt idx="1">
                    <c:v>1.9399282138227389</c:v>
                  </c:pt>
                  <c:pt idx="2">
                    <c:v>0.65793415436259395</c:v>
                  </c:pt>
                  <c:pt idx="3">
                    <c:v>0.6010606013144123</c:v>
                  </c:pt>
                  <c:pt idx="4">
                    <c:v>0.91175396492073846</c:v>
                  </c:pt>
                  <c:pt idx="5">
                    <c:v>0.63255282219104525</c:v>
                  </c:pt>
                  <c:pt idx="6">
                    <c:v>0.61477249653766031</c:v>
                  </c:pt>
                  <c:pt idx="7">
                    <c:v>2.4591126152286678</c:v>
                  </c:pt>
                  <c:pt idx="8">
                    <c:v>1.2694178593040091</c:v>
                  </c:pt>
                  <c:pt idx="9">
                    <c:v>0.55065864550134147</c:v>
                  </c:pt>
                  <c:pt idx="10">
                    <c:v>1.4414010681325715</c:v>
                  </c:pt>
                </c:numCache>
              </c:numRef>
            </c:plus>
            <c:minus>
              <c:numRef>
                <c:f>'Figure 8'!$I$2:$I$12</c:f>
                <c:numCache>
                  <c:formatCode>General</c:formatCode>
                  <c:ptCount val="11"/>
                  <c:pt idx="0">
                    <c:v>0.54044857018493775</c:v>
                  </c:pt>
                  <c:pt idx="1">
                    <c:v>1.9399282138227389</c:v>
                  </c:pt>
                  <c:pt idx="2">
                    <c:v>0.65793415436259395</c:v>
                  </c:pt>
                  <c:pt idx="3">
                    <c:v>0.6010606013144123</c:v>
                  </c:pt>
                  <c:pt idx="4">
                    <c:v>0.91175396492073846</c:v>
                  </c:pt>
                  <c:pt idx="5">
                    <c:v>0.63255282219104525</c:v>
                  </c:pt>
                  <c:pt idx="6">
                    <c:v>0.61477249653766031</c:v>
                  </c:pt>
                  <c:pt idx="7">
                    <c:v>2.4591126152286678</c:v>
                  </c:pt>
                  <c:pt idx="8">
                    <c:v>1.2694178593040091</c:v>
                  </c:pt>
                  <c:pt idx="9">
                    <c:v>0.55065864550134147</c:v>
                  </c:pt>
                  <c:pt idx="10">
                    <c:v>1.4414010681325715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8'!$A$2:$A$12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0.75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xVal>
          <c:yVal>
            <c:numRef>
              <c:f>'Figure 8'!$D$2:$D$12</c:f>
              <c:numCache>
                <c:formatCode>0.0</c:formatCode>
                <c:ptCount val="11"/>
                <c:pt idx="0">
                  <c:v>44.515650200000003</c:v>
                </c:pt>
                <c:pt idx="1">
                  <c:v>49.114955000000002</c:v>
                </c:pt>
                <c:pt idx="2">
                  <c:v>49.342758599999996</c:v>
                </c:pt>
                <c:pt idx="3">
                  <c:v>49.240496400000005</c:v>
                </c:pt>
                <c:pt idx="4">
                  <c:v>51.801208400000007</c:v>
                </c:pt>
                <c:pt idx="5">
                  <c:v>52.525357800000002</c:v>
                </c:pt>
                <c:pt idx="6">
                  <c:v>54.208111400000007</c:v>
                </c:pt>
                <c:pt idx="7">
                  <c:v>59.4</c:v>
                </c:pt>
                <c:pt idx="8">
                  <c:v>58.077446999999999</c:v>
                </c:pt>
                <c:pt idx="9">
                  <c:v>62.781508200000005</c:v>
                </c:pt>
                <c:pt idx="10">
                  <c:v>64.292162000000005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AF-004C-A3AF-AE3547B18075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'Figure 8'!$A$9</c:f>
              <c:numCache>
                <c:formatCode>General</c:formatCode>
                <c:ptCount val="1"/>
                <c:pt idx="0">
                  <c:v>1.5</c:v>
                </c:pt>
              </c:numCache>
            </c:numRef>
          </c:xVal>
          <c:yVal>
            <c:numRef>
              <c:f>'Figure 8'!$D$9</c:f>
              <c:numCache>
                <c:formatCode>0.0</c:formatCode>
                <c:ptCount val="1"/>
                <c:pt idx="0">
                  <c:v>59.4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AF-004C-A3AF-AE3547B18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417704"/>
        <c:axId val="550023888"/>
      </c:scatterChart>
      <c:valAx>
        <c:axId val="552417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aseline="0"/>
                  <a:t>Conc. / wt.%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0023888"/>
        <c:crosses val="autoZero"/>
        <c:crossBetween val="midCat"/>
      </c:valAx>
      <c:valAx>
        <c:axId val="550023888"/>
        <c:scaling>
          <c:orientation val="minMax"/>
          <c:min val="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1" baseline="0">
                    <a:effectLst/>
                  </a:rPr>
                  <a:t>E</a:t>
                </a:r>
                <a:r>
                  <a:rPr lang="en-GB" sz="1400" b="0" i="0" baseline="-25000">
                    <a:effectLst/>
                  </a:rPr>
                  <a:t>a,η </a:t>
                </a:r>
                <a:r>
                  <a:rPr lang="en-GB" sz="1400" b="0" i="0" baseline="0">
                    <a:effectLst/>
                  </a:rPr>
                  <a:t>/ kJ mol</a:t>
                </a:r>
                <a:r>
                  <a:rPr lang="en-GB" sz="1400" b="0" i="0" baseline="30000">
                    <a:effectLst/>
                  </a:rPr>
                  <a:t>-1</a:t>
                </a:r>
                <a:endParaRPr lang="en-GB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2417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93665</xdr:colOff>
      <xdr:row>20</xdr:row>
      <xdr:rowOff>97296</xdr:rowOff>
    </xdr:from>
    <xdr:to>
      <xdr:col>19</xdr:col>
      <xdr:colOff>469734</xdr:colOff>
      <xdr:row>50</xdr:row>
      <xdr:rowOff>165336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132BD77-5F43-4143-BBCC-9D0E6E38E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889000</xdr:colOff>
      <xdr:row>1</xdr:row>
      <xdr:rowOff>114300</xdr:rowOff>
    </xdr:from>
    <xdr:to>
      <xdr:col>16</xdr:col>
      <xdr:colOff>127000</xdr:colOff>
      <xdr:row>17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1C885B0-A14E-E84E-ABFC-660BD9803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190500</xdr:rowOff>
    </xdr:from>
    <xdr:to>
      <xdr:col>11</xdr:col>
      <xdr:colOff>647700</xdr:colOff>
      <xdr:row>14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A645DF2-46A2-1740-8CAF-576011258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0</xdr:row>
      <xdr:rowOff>101600</xdr:rowOff>
    </xdr:from>
    <xdr:to>
      <xdr:col>16</xdr:col>
      <xdr:colOff>196850</xdr:colOff>
      <xdr:row>14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C29B1D6-22B4-7445-8439-F6231E445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749300</xdr:colOff>
      <xdr:row>16</xdr:row>
      <xdr:rowOff>12700</xdr:rowOff>
    </xdr:from>
    <xdr:to>
      <xdr:col>16</xdr:col>
      <xdr:colOff>19050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72FCF19D-912B-874E-B704-453006B36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603250</xdr:colOff>
      <xdr:row>1</xdr:row>
      <xdr:rowOff>38100</xdr:rowOff>
    </xdr:from>
    <xdr:to>
      <xdr:col>12</xdr:col>
      <xdr:colOff>222250</xdr:colOff>
      <xdr:row>14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FB1C58F-A463-B945-8DB9-57F9270BB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330200</xdr:colOff>
      <xdr:row>2</xdr:row>
      <xdr:rowOff>12700</xdr:rowOff>
    </xdr:from>
    <xdr:to>
      <xdr:col>16</xdr:col>
      <xdr:colOff>127000</xdr:colOff>
      <xdr:row>18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FD8A520-2705-8C41-B611-6DC26325B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14</xdr:row>
      <xdr:rowOff>171450</xdr:rowOff>
    </xdr:from>
    <xdr:to>
      <xdr:col>7</xdr:col>
      <xdr:colOff>400451</xdr:colOff>
      <xdr:row>30</xdr:row>
      <xdr:rowOff>198156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2D2EB203-3AC7-E74D-A435-D11676046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13</xdr:row>
      <xdr:rowOff>133350</xdr:rowOff>
    </xdr:from>
    <xdr:to>
      <xdr:col>10</xdr:col>
      <xdr:colOff>184150</xdr:colOff>
      <xdr:row>28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AAD79160-C54E-D340-97F7-CD323CD39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393328</xdr:colOff>
      <xdr:row>10</xdr:row>
      <xdr:rowOff>154376</xdr:rowOff>
    </xdr:from>
    <xdr:to>
      <xdr:col>20</xdr:col>
      <xdr:colOff>212880</xdr:colOff>
      <xdr:row>41</xdr:row>
      <xdr:rowOff>22640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BCA47672-84A6-B447-8965-36950CF50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13</xdr:row>
      <xdr:rowOff>171450</xdr:rowOff>
    </xdr:from>
    <xdr:to>
      <xdr:col>5</xdr:col>
      <xdr:colOff>590550</xdr:colOff>
      <xdr:row>27</xdr:row>
      <xdr:rowOff>69850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98BF3FD-9D38-1641-8834-5C4DDE8C7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9</xdr:row>
      <xdr:rowOff>82550</xdr:rowOff>
    </xdr:from>
    <xdr:to>
      <xdr:col>12</xdr:col>
      <xdr:colOff>177800</xdr:colOff>
      <xdr:row>22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73768B9-ED67-2640-BF55-CF629F8D1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538919</xdr:colOff>
      <xdr:row>1</xdr:row>
      <xdr:rowOff>0</xdr:rowOff>
    </xdr:from>
    <xdr:to>
      <xdr:col>13</xdr:col>
      <xdr:colOff>605327</xdr:colOff>
      <xdr:row>18</xdr:row>
      <xdr:rowOff>47476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C3D8496-709C-A548-A23B-6CEA9F3EA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95250</xdr:rowOff>
    </xdr:from>
    <xdr:to>
      <xdr:col>8</xdr:col>
      <xdr:colOff>57150</xdr:colOff>
      <xdr:row>15</xdr:row>
      <xdr:rowOff>196850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B65F9EF-C386-DB4E-B614-1E894456E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863600</xdr:colOff>
      <xdr:row>11</xdr:row>
      <xdr:rowOff>101600</xdr:rowOff>
    </xdr:from>
    <xdr:to>
      <xdr:col>12</xdr:col>
      <xdr:colOff>50800</xdr:colOff>
      <xdr:row>26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0F235A8-FCB6-B44E-8BEE-70225B40E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177800</xdr:colOff>
      <xdr:row>6</xdr:row>
      <xdr:rowOff>76200</xdr:rowOff>
    </xdr:from>
    <xdr:to>
      <xdr:col>17</xdr:col>
      <xdr:colOff>196850</xdr:colOff>
      <xdr:row>25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D5174B2-D41A-4A47-BAAE-BC9795F16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September%202020/Rheology/2.0%20wt%25%20Avicel/Avicel%20Cross%20Model%20All%20Concentr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September%202020/Rheology/Vitacel%20(25%20deg)%20Cross%20Model%20All%20Concentra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October%202020/Rheology%20Paper/Activation%20Energy/v-cell%20E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ichael%20is%20Ace%20(He%20hopes)/PhD/One%20drive%20Files%2016:05:19/One%20Drive%20January%202021/J%20Phys%20Chem%20B%20Paper/FFC%20NMR%2010%20MHz%20Stokes%20Einstein%20Deb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%"/>
      <sheetName val="0.1 wt%"/>
      <sheetName val="0.2 wt%"/>
      <sheetName val="0.3 wt%"/>
      <sheetName val="0.5 wt%"/>
      <sheetName val="0.75 wt%"/>
      <sheetName val="1.0 wt%"/>
      <sheetName val="1.5 wt%"/>
      <sheetName val="2.0 wt%"/>
      <sheetName val="3.0 wt%"/>
      <sheetName val="4.0 wt%"/>
      <sheetName val="All Compared"/>
      <sheetName val="visc vs temp"/>
      <sheetName val="Figure for Paper"/>
    </sheetNames>
    <sheetDataSet>
      <sheetData sheetId="0">
        <row r="4">
          <cell r="I4">
            <v>8.007336219575982E-2</v>
          </cell>
          <cell r="J4">
            <v>0</v>
          </cell>
        </row>
        <row r="5">
          <cell r="I5">
            <v>5.7743657660387401E-2</v>
          </cell>
          <cell r="J5">
            <v>0.3953625824346319</v>
          </cell>
        </row>
        <row r="6">
          <cell r="I6">
            <v>4.1033651366219344E-2</v>
          </cell>
          <cell r="J6">
            <v>0.39512245584615485</v>
          </cell>
        </row>
        <row r="7">
          <cell r="I7">
            <v>9.214799690353194E-3</v>
          </cell>
          <cell r="J7">
            <v>0.39487894940360213</v>
          </cell>
        </row>
        <row r="8">
          <cell r="I8">
            <v>1.6554975418619951E-2</v>
          </cell>
          <cell r="J8">
            <v>0.39463124234426128</v>
          </cell>
        </row>
        <row r="9">
          <cell r="I9">
            <v>1.4008340769381332E-2</v>
          </cell>
          <cell r="J9">
            <v>0.39437954563512911</v>
          </cell>
        </row>
        <row r="10">
          <cell r="I10">
            <v>9.5406155170641126E-3</v>
          </cell>
          <cell r="J10">
            <v>0.39412540962462606</v>
          </cell>
        </row>
        <row r="11">
          <cell r="I11">
            <v>7.5264223461969726E-3</v>
          </cell>
          <cell r="J11">
            <v>0.39386418364647557</v>
          </cell>
        </row>
        <row r="12">
          <cell r="I12">
            <v>6.0642238671664407E-3</v>
          </cell>
          <cell r="J12">
            <v>0.39360002488875229</v>
          </cell>
        </row>
        <row r="13">
          <cell r="I13">
            <v>5.0115411246885325E-3</v>
          </cell>
          <cell r="J13">
            <v>0.39333207474383913</v>
          </cell>
        </row>
        <row r="14">
          <cell r="I14">
            <v>4.296370561299394E-3</v>
          </cell>
          <cell r="J14">
            <v>0.39306059629684797</v>
          </cell>
        </row>
        <row r="15">
          <cell r="I15">
            <v>3.8127869655206867E-3</v>
          </cell>
          <cell r="J15">
            <v>0.39278728858124512</v>
          </cell>
        </row>
        <row r="16">
          <cell r="I16">
            <v>3.8026482000486621E-3</v>
          </cell>
          <cell r="J16">
            <v>0.39250719195987782</v>
          </cell>
        </row>
        <row r="17">
          <cell r="I17">
            <v>3.226954188291704E-3</v>
          </cell>
          <cell r="J17">
            <v>0.39222480857059455</v>
          </cell>
        </row>
        <row r="18">
          <cell r="I18">
            <v>3.1690920536400382E-3</v>
          </cell>
          <cell r="J18">
            <v>0.3919392495191879</v>
          </cell>
        </row>
        <row r="19">
          <cell r="I19">
            <v>3.275995183824972E-3</v>
          </cell>
          <cell r="J19">
            <v>0.39165082721106265</v>
          </cell>
        </row>
        <row r="20">
          <cell r="I20">
            <v>2.8792668819992624E-3</v>
          </cell>
          <cell r="J20">
            <v>0.39136136913777075</v>
          </cell>
        </row>
        <row r="21">
          <cell r="I21">
            <v>2.9712081343752765E-3</v>
          </cell>
          <cell r="J21">
            <v>0.39106566145793892</v>
          </cell>
        </row>
        <row r="22">
          <cell r="I22">
            <v>2.9302616492957248E-3</v>
          </cell>
          <cell r="J22">
            <v>0.39076849864971197</v>
          </cell>
        </row>
        <row r="23">
          <cell r="I23">
            <v>2.8618311930960778E-3</v>
          </cell>
          <cell r="J23">
            <v>0.39046896852510304</v>
          </cell>
        </row>
        <row r="24">
          <cell r="I24">
            <v>2.8926804178823406E-3</v>
          </cell>
          <cell r="J24">
            <v>0.39016742499341239</v>
          </cell>
        </row>
        <row r="25">
          <cell r="I25">
            <v>2.8625998284387789E-3</v>
          </cell>
          <cell r="J25">
            <v>0.38986579390019249</v>
          </cell>
        </row>
        <row r="26">
          <cell r="I26">
            <v>2.8101621147384186E-3</v>
          </cell>
          <cell r="J26">
            <v>0.3895586748981435</v>
          </cell>
        </row>
        <row r="27">
          <cell r="I27">
            <v>2.7480316187733001E-3</v>
          </cell>
          <cell r="J27">
            <v>0.38925108251328849</v>
          </cell>
        </row>
        <row r="28">
          <cell r="I28">
            <v>2.7575613219735337E-3</v>
          </cell>
          <cell r="J28">
            <v>0.38894208731732083</v>
          </cell>
        </row>
        <row r="29">
          <cell r="I29">
            <v>2.7692678535028831E-3</v>
          </cell>
          <cell r="J29">
            <v>0.38863207207265504</v>
          </cell>
        </row>
        <row r="30">
          <cell r="I30">
            <v>2.7795503233436821E-3</v>
          </cell>
          <cell r="J30">
            <v>0.38832302238552807</v>
          </cell>
        </row>
        <row r="31">
          <cell r="I31">
            <v>2.7626617599698982E-3</v>
          </cell>
          <cell r="J31">
            <v>0.38800942897137386</v>
          </cell>
        </row>
        <row r="32">
          <cell r="I32">
            <v>2.6833374741168873E-3</v>
          </cell>
          <cell r="J32">
            <v>0.38769643797454878</v>
          </cell>
        </row>
        <row r="33">
          <cell r="I33">
            <v>2.5839526139445896E-3</v>
          </cell>
          <cell r="J33">
            <v>0.38738310793252462</v>
          </cell>
        </row>
        <row r="34">
          <cell r="I34">
            <v>2.462870953447085E-3</v>
          </cell>
          <cell r="J34">
            <v>0.38706983410952833</v>
          </cell>
        </row>
      </sheetData>
      <sheetData sheetId="1"/>
      <sheetData sheetId="2"/>
      <sheetData sheetId="3"/>
      <sheetData sheetId="4">
        <row r="4">
          <cell r="I4">
            <v>9.0707453264755378E-2</v>
          </cell>
          <cell r="J4">
            <v>0.639702330022624</v>
          </cell>
        </row>
        <row r="5">
          <cell r="I5">
            <v>2.883504176056163E-2</v>
          </cell>
          <cell r="J5">
            <v>0.63970215658439267</v>
          </cell>
        </row>
        <row r="6">
          <cell r="I6">
            <v>5.1610118194013142E-2</v>
          </cell>
          <cell r="J6">
            <v>0.63970121823055903</v>
          </cell>
        </row>
        <row r="7">
          <cell r="I7">
            <v>3.7680989017451941E-2</v>
          </cell>
          <cell r="J7">
            <v>0.63969985403380258</v>
          </cell>
        </row>
        <row r="8">
          <cell r="I8">
            <v>1.9157048311261304E-2</v>
          </cell>
          <cell r="J8">
            <v>0.63969788738760536</v>
          </cell>
        </row>
        <row r="9">
          <cell r="I9">
            <v>2.9823722846828832E-3</v>
          </cell>
          <cell r="J9">
            <v>0.63969505452878872</v>
          </cell>
        </row>
        <row r="10">
          <cell r="I10">
            <v>9.4270821454879323E-3</v>
          </cell>
          <cell r="J10">
            <v>0.63969100306639426</v>
          </cell>
        </row>
        <row r="11">
          <cell r="I11">
            <v>7.181416604295031E-3</v>
          </cell>
          <cell r="J11">
            <v>0.63968509459723222</v>
          </cell>
        </row>
        <row r="12">
          <cell r="I12">
            <v>5.1577643735763561E-3</v>
          </cell>
          <cell r="J12">
            <v>0.63967660324673881</v>
          </cell>
        </row>
        <row r="13">
          <cell r="I13">
            <v>6.5685724814791005E-3</v>
          </cell>
          <cell r="J13">
            <v>0.63966436483662314</v>
          </cell>
        </row>
        <row r="14">
          <cell r="I14">
            <v>9.8918265923606512E-3</v>
          </cell>
          <cell r="J14">
            <v>0.63964674190321336</v>
          </cell>
        </row>
        <row r="15">
          <cell r="I15">
            <v>6.7814477313722079E-3</v>
          </cell>
          <cell r="J15">
            <v>0.63962155026399337</v>
          </cell>
        </row>
        <row r="16">
          <cell r="I16">
            <v>6.2983604568525968E-3</v>
          </cell>
          <cell r="J16">
            <v>0.63958483743848071</v>
          </cell>
        </row>
        <row r="17">
          <cell r="I17">
            <v>6.0411487134300777E-3</v>
          </cell>
          <cell r="J17">
            <v>0.63953212859452813</v>
          </cell>
        </row>
        <row r="18">
          <cell r="I18">
            <v>6.2112165564493929E-3</v>
          </cell>
          <cell r="J18">
            <v>0.63945627008577688</v>
          </cell>
        </row>
        <row r="19">
          <cell r="I19">
            <v>6.2549216177698388E-3</v>
          </cell>
          <cell r="J19">
            <v>0.63934726305494294</v>
          </cell>
        </row>
        <row r="20">
          <cell r="I20">
            <v>5.8669962028660436E-3</v>
          </cell>
          <cell r="J20">
            <v>0.63919190286740912</v>
          </cell>
        </row>
        <row r="21">
          <cell r="I21">
            <v>5.8540622173362984E-3</v>
          </cell>
          <cell r="J21">
            <v>0.6389664607129506</v>
          </cell>
        </row>
        <row r="22">
          <cell r="I22">
            <v>5.8756030423362613E-3</v>
          </cell>
          <cell r="J22">
            <v>0.63864478918429179</v>
          </cell>
        </row>
        <row r="23">
          <cell r="I23">
            <v>5.9421442070836548E-3</v>
          </cell>
          <cell r="J23">
            <v>0.63818592575912458</v>
          </cell>
        </row>
        <row r="24">
          <cell r="I24">
            <v>5.973198473180022E-3</v>
          </cell>
          <cell r="J24">
            <v>0.63753485461195447</v>
          </cell>
        </row>
        <row r="25">
          <cell r="I25">
            <v>6.0272418604569297E-3</v>
          </cell>
          <cell r="J25">
            <v>0.6366234677457796</v>
          </cell>
        </row>
        <row r="26">
          <cell r="I26">
            <v>6.0614217254150431E-3</v>
          </cell>
          <cell r="J26">
            <v>0.63533440714118017</v>
          </cell>
        </row>
        <row r="27">
          <cell r="I27">
            <v>6.0378003721001999E-3</v>
          </cell>
          <cell r="J27">
            <v>0.6335605489743259</v>
          </cell>
        </row>
        <row r="28">
          <cell r="I28">
            <v>5.9944752341913434E-3</v>
          </cell>
          <cell r="J28">
            <v>0.6311548530872193</v>
          </cell>
        </row>
        <row r="29">
          <cell r="I29">
            <v>5.8711185759898745E-3</v>
          </cell>
          <cell r="J29">
            <v>0.62797123611389938</v>
          </cell>
        </row>
        <row r="30">
          <cell r="I30">
            <v>5.7032748876802795E-3</v>
          </cell>
          <cell r="J30">
            <v>0.62391490030417174</v>
          </cell>
        </row>
        <row r="31">
          <cell r="I31">
            <v>5.5402777708141934E-3</v>
          </cell>
          <cell r="J31">
            <v>0.61885314165277172</v>
          </cell>
        </row>
        <row r="32">
          <cell r="I32">
            <v>5.4611181191319535E-3</v>
          </cell>
          <cell r="J32">
            <v>0.6129303149429981</v>
          </cell>
        </row>
        <row r="33">
          <cell r="I33">
            <v>5.3676282782373266E-3</v>
          </cell>
          <cell r="J33">
            <v>0.60636585662704279</v>
          </cell>
        </row>
        <row r="34">
          <cell r="I34">
            <v>5.1491822435972782E-3</v>
          </cell>
          <cell r="J34">
            <v>0.59954243701562604</v>
          </cell>
        </row>
      </sheetData>
      <sheetData sheetId="5"/>
      <sheetData sheetId="6">
        <row r="4">
          <cell r="I4">
            <v>0.12354339174737163</v>
          </cell>
          <cell r="J4">
            <v>1.1872673768092452</v>
          </cell>
        </row>
        <row r="5">
          <cell r="I5">
            <v>8.5970218292925837E-2</v>
          </cell>
          <cell r="J5">
            <v>1.1872666049974392</v>
          </cell>
        </row>
        <row r="6">
          <cell r="I6">
            <v>7.9851868690302349E-2</v>
          </cell>
          <cell r="J6">
            <v>1.1872618261094394</v>
          </cell>
        </row>
        <row r="7">
          <cell r="I7">
            <v>3.8536101400000349E-2</v>
          </cell>
          <cell r="J7">
            <v>1.1872548784826855</v>
          </cell>
        </row>
        <row r="8">
          <cell r="I8">
            <v>3.2457784548206248E-2</v>
          </cell>
          <cell r="J8">
            <v>1.1872448627064585</v>
          </cell>
        </row>
        <row r="9">
          <cell r="I9">
            <v>1.267048188156677E-2</v>
          </cell>
          <cell r="J9">
            <v>1.1872304355169501</v>
          </cell>
        </row>
        <row r="10">
          <cell r="I10">
            <v>1.3892443989449691E-3</v>
          </cell>
          <cell r="J10">
            <v>1.1872098023275333</v>
          </cell>
        </row>
        <row r="11">
          <cell r="I11">
            <v>3.7753587026047538E-3</v>
          </cell>
          <cell r="J11">
            <v>1.1871797120449068</v>
          </cell>
        </row>
        <row r="12">
          <cell r="I12">
            <v>3.3605555096342778E-3</v>
          </cell>
          <cell r="J12">
            <v>1.1871364682947887</v>
          </cell>
        </row>
        <row r="13">
          <cell r="I13">
            <v>4.4737506015025763E-3</v>
          </cell>
          <cell r="J13">
            <v>1.1870741429340428</v>
          </cell>
        </row>
        <row r="14">
          <cell r="I14">
            <v>2.3974523515135678E-3</v>
          </cell>
          <cell r="J14">
            <v>1.186984398354495</v>
          </cell>
        </row>
        <row r="15">
          <cell r="I15">
            <v>3.1671929387252053E-3</v>
          </cell>
          <cell r="J15">
            <v>1.1868561143686343</v>
          </cell>
        </row>
        <row r="16">
          <cell r="I16">
            <v>3.5573085956161509E-3</v>
          </cell>
          <cell r="J16">
            <v>1.1866691694902316</v>
          </cell>
        </row>
        <row r="17">
          <cell r="I17">
            <v>4.2461747491124441E-3</v>
          </cell>
          <cell r="J17">
            <v>1.1864007895860884</v>
          </cell>
        </row>
        <row r="18">
          <cell r="I18">
            <v>4.5156517925002675E-3</v>
          </cell>
          <cell r="J18">
            <v>1.1860145749414295</v>
          </cell>
        </row>
        <row r="19">
          <cell r="I19">
            <v>4.9115510109672411E-3</v>
          </cell>
          <cell r="J19">
            <v>1.1854596701629927</v>
          </cell>
        </row>
        <row r="20">
          <cell r="I20">
            <v>4.9653242033571758E-3</v>
          </cell>
          <cell r="J20">
            <v>1.1846689602092684</v>
          </cell>
        </row>
        <row r="21">
          <cell r="I21">
            <v>4.5108511145656024E-3</v>
          </cell>
          <cell r="J21">
            <v>1.183521895191872</v>
          </cell>
        </row>
        <row r="22">
          <cell r="I22">
            <v>4.8013886880081992E-3</v>
          </cell>
          <cell r="J22">
            <v>1.1818858827449179</v>
          </cell>
        </row>
        <row r="23">
          <cell r="I23">
            <v>5.2538874496256332E-3</v>
          </cell>
          <cell r="J23">
            <v>1.1795534870973041</v>
          </cell>
        </row>
        <row r="24">
          <cell r="I24">
            <v>5.1265106174776696E-3</v>
          </cell>
          <cell r="J24">
            <v>1.1762468657734979</v>
          </cell>
        </row>
        <row r="25">
          <cell r="I25">
            <v>5.3492470913619949E-3</v>
          </cell>
          <cell r="J25">
            <v>1.1716236051859283</v>
          </cell>
        </row>
        <row r="26">
          <cell r="I26">
            <v>5.2652951800762054E-3</v>
          </cell>
          <cell r="J26">
            <v>1.1650952969593917</v>
          </cell>
        </row>
        <row r="27">
          <cell r="I27">
            <v>5.2306787322488058E-3</v>
          </cell>
          <cell r="J27">
            <v>1.1561324210068267</v>
          </cell>
        </row>
        <row r="28">
          <cell r="I28">
            <v>5.1466278064162766E-3</v>
          </cell>
          <cell r="J28">
            <v>1.1440150571143541</v>
          </cell>
        </row>
        <row r="29">
          <cell r="I29">
            <v>5.0586559479766603E-3</v>
          </cell>
          <cell r="J29">
            <v>1.1280462875099642</v>
          </cell>
        </row>
        <row r="30">
          <cell r="I30">
            <v>4.9400854693460996E-3</v>
          </cell>
          <cell r="J30">
            <v>1.1078097174075971</v>
          </cell>
        </row>
        <row r="31">
          <cell r="I31">
            <v>4.7374395334752149E-3</v>
          </cell>
          <cell r="J31">
            <v>1.0827280237916801</v>
          </cell>
        </row>
        <row r="32">
          <cell r="I32">
            <v>4.5214304521172671E-3</v>
          </cell>
          <cell r="J32">
            <v>1.0536177272496605</v>
          </cell>
        </row>
        <row r="33">
          <cell r="I33">
            <v>4.2482676207811782E-3</v>
          </cell>
          <cell r="J33">
            <v>1.0216499855502883</v>
          </cell>
        </row>
        <row r="34">
          <cell r="I34">
            <v>3.7555839906878766E-3</v>
          </cell>
          <cell r="J34">
            <v>0.98874650078065818</v>
          </cell>
        </row>
      </sheetData>
      <sheetData sheetId="7">
        <row r="4">
          <cell r="I4">
            <v>0.22710990914826562</v>
          </cell>
          <cell r="J4">
            <v>1.8901634201041775</v>
          </cell>
        </row>
        <row r="5">
          <cell r="I5">
            <v>0.17344603707717762</v>
          </cell>
          <cell r="J5">
            <v>1.8901614021711266</v>
          </cell>
        </row>
        <row r="6">
          <cell r="I6">
            <v>0.12048802614552384</v>
          </cell>
          <cell r="J6">
            <v>1.890148907610373</v>
          </cell>
        </row>
        <row r="7">
          <cell r="I7">
            <v>4.7256475158907546E-2</v>
          </cell>
          <cell r="J7">
            <v>1.890130742916023</v>
          </cell>
        </row>
        <row r="8">
          <cell r="I8">
            <v>3.2836311201676328E-2</v>
          </cell>
          <cell r="J8">
            <v>1.8901045567102734</v>
          </cell>
        </row>
        <row r="9">
          <cell r="I9">
            <v>4.0851329367734265E-2</v>
          </cell>
          <cell r="J9">
            <v>1.890066837339778</v>
          </cell>
        </row>
        <row r="10">
          <cell r="I10">
            <v>3.404572089280993E-3</v>
          </cell>
          <cell r="J10">
            <v>1.8900128935424241</v>
          </cell>
        </row>
        <row r="11">
          <cell r="I11">
            <v>1.5707889029967642E-2</v>
          </cell>
          <cell r="J11">
            <v>1.8899342269216495</v>
          </cell>
        </row>
        <row r="12">
          <cell r="I12">
            <v>1.1828966330345398E-2</v>
          </cell>
          <cell r="J12">
            <v>1.8898211766040998</v>
          </cell>
        </row>
        <row r="13">
          <cell r="I13">
            <v>7.9377438720191901E-3</v>
          </cell>
          <cell r="J13">
            <v>1.8896582505620287</v>
          </cell>
        </row>
        <row r="14">
          <cell r="I14">
            <v>8.6321749544622239E-3</v>
          </cell>
          <cell r="J14">
            <v>1.8894236650474499</v>
          </cell>
        </row>
        <row r="15">
          <cell r="I15">
            <v>1.0192535394973026E-2</v>
          </cell>
          <cell r="J15">
            <v>1.8890883766943671</v>
          </cell>
        </row>
        <row r="16">
          <cell r="I16">
            <v>9.091082321581798E-3</v>
          </cell>
          <cell r="J16">
            <v>1.8885998461418954</v>
          </cell>
        </row>
        <row r="17">
          <cell r="I17">
            <v>1.0084807054839174E-2</v>
          </cell>
          <cell r="J17">
            <v>1.8878986651478151</v>
          </cell>
        </row>
        <row r="18">
          <cell r="I18">
            <v>1.2630694535315344E-2</v>
          </cell>
          <cell r="J18">
            <v>1.8868899512871122</v>
          </cell>
        </row>
        <row r="19">
          <cell r="I19">
            <v>1.1089684896835901E-2</v>
          </cell>
          <cell r="J19">
            <v>1.8854413288900473</v>
          </cell>
        </row>
        <row r="20">
          <cell r="I20">
            <v>1.1600622588656425E-2</v>
          </cell>
          <cell r="J20">
            <v>1.8833784940516829</v>
          </cell>
        </row>
        <row r="21">
          <cell r="I21">
            <v>1.0578752289377052E-2</v>
          </cell>
          <cell r="J21">
            <v>1.8803888561362871</v>
          </cell>
        </row>
        <row r="22">
          <cell r="I22">
            <v>1.0375826606963743E-2</v>
          </cell>
          <cell r="J22">
            <v>1.8761307247760728</v>
          </cell>
        </row>
        <row r="23">
          <cell r="I23">
            <v>1.05857346357151E-2</v>
          </cell>
          <cell r="J23">
            <v>1.8700719813181998</v>
          </cell>
        </row>
        <row r="24">
          <cell r="I24">
            <v>1.0508567932882192E-2</v>
          </cell>
          <cell r="J24">
            <v>1.8615064274233284</v>
          </cell>
        </row>
        <row r="25">
          <cell r="I25">
            <v>1.0365380413236654E-2</v>
          </cell>
          <cell r="J25">
            <v>1.8495769443907111</v>
          </cell>
        </row>
        <row r="26">
          <cell r="I26">
            <v>1.0190900080191353E-2</v>
          </cell>
          <cell r="J26">
            <v>1.8328239597568674</v>
          </cell>
        </row>
        <row r="27">
          <cell r="I27">
            <v>1.0082052260218551E-2</v>
          </cell>
          <cell r="J27">
            <v>1.809997351674276</v>
          </cell>
        </row>
        <row r="28">
          <cell r="I28">
            <v>9.8526364210014556E-3</v>
          </cell>
          <cell r="J28">
            <v>1.7794526928242693</v>
          </cell>
        </row>
        <row r="29">
          <cell r="I29">
            <v>9.4816196459840581E-3</v>
          </cell>
          <cell r="J29">
            <v>1.73974422608806</v>
          </cell>
        </row>
        <row r="30">
          <cell r="I30">
            <v>8.7945058606685583E-3</v>
          </cell>
          <cell r="J30">
            <v>1.6902924003968769</v>
          </cell>
        </row>
        <row r="31">
          <cell r="I31">
            <v>7.9992360746372355E-3</v>
          </cell>
          <cell r="J31">
            <v>1.6303099633150331</v>
          </cell>
        </row>
        <row r="32">
          <cell r="I32">
            <v>7.0927975988165229E-3</v>
          </cell>
          <cell r="J32">
            <v>1.5624475171177392</v>
          </cell>
        </row>
        <row r="33">
          <cell r="I33">
            <v>7.692203845452856E-3</v>
          </cell>
          <cell r="J33">
            <v>1.4900093512630814</v>
          </cell>
        </row>
        <row r="34">
          <cell r="I34">
            <v>4.5742030271221481E-3</v>
          </cell>
          <cell r="J34">
            <v>1.4176340635167624</v>
          </cell>
        </row>
      </sheetData>
      <sheetData sheetId="8">
        <row r="4">
          <cell r="J4">
            <v>2.9064731164497148</v>
          </cell>
        </row>
        <row r="5">
          <cell r="J5">
            <v>2.9064717064705294</v>
          </cell>
        </row>
        <row r="6">
          <cell r="J6">
            <v>2.9064627286661313</v>
          </cell>
        </row>
        <row r="7">
          <cell r="J7">
            <v>2.9064490824946985</v>
          </cell>
        </row>
        <row r="8">
          <cell r="J8">
            <v>2.9064285107406027</v>
          </cell>
        </row>
        <row r="9">
          <cell r="J9">
            <v>2.9063975242231903</v>
          </cell>
        </row>
        <row r="10">
          <cell r="J10">
            <v>2.9063511914645144</v>
          </cell>
        </row>
        <row r="11">
          <cell r="J11">
            <v>2.9062805336323887</v>
          </cell>
        </row>
        <row r="12">
          <cell r="J12">
            <v>2.9061743308669818</v>
          </cell>
        </row>
        <row r="13">
          <cell r="J13">
            <v>2.9060142526050186</v>
          </cell>
        </row>
        <row r="14">
          <cell r="J14">
            <v>2.9057731857892817</v>
          </cell>
        </row>
        <row r="15">
          <cell r="J15">
            <v>2.905412849238596</v>
          </cell>
        </row>
        <row r="16">
          <cell r="J16">
            <v>2.9048636096084932</v>
          </cell>
        </row>
        <row r="17">
          <cell r="J17">
            <v>2.9040386987470992</v>
          </cell>
        </row>
        <row r="18">
          <cell r="J18">
            <v>2.9027967421679057</v>
          </cell>
        </row>
        <row r="19">
          <cell r="J19">
            <v>2.9009296613904816</v>
          </cell>
        </row>
        <row r="20">
          <cell r="J20">
            <v>2.8981460201099107</v>
          </cell>
        </row>
        <row r="21">
          <cell r="J21">
            <v>2.8939195804285571</v>
          </cell>
        </row>
        <row r="22">
          <cell r="J22">
            <v>2.8876089916459673</v>
          </cell>
        </row>
        <row r="23">
          <cell r="J23">
            <v>2.8781912128624407</v>
          </cell>
        </row>
        <row r="24">
          <cell r="J24">
            <v>2.8642181843546339</v>
          </cell>
        </row>
        <row r="25">
          <cell r="J25">
            <v>2.8437883708660134</v>
          </cell>
        </row>
        <row r="26">
          <cell r="J26">
            <v>2.8136576032258604</v>
          </cell>
        </row>
        <row r="27">
          <cell r="J27">
            <v>2.7705561718993481</v>
          </cell>
        </row>
        <row r="28">
          <cell r="J28">
            <v>2.7101151875262914</v>
          </cell>
        </row>
        <row r="29">
          <cell r="J29">
            <v>2.6280798982555527</v>
          </cell>
        </row>
        <row r="30">
          <cell r="J30">
            <v>2.5221258294301707</v>
          </cell>
        </row>
        <row r="31">
          <cell r="J31">
            <v>2.3901626006583863</v>
          </cell>
        </row>
        <row r="32">
          <cell r="J32">
            <v>2.2389361468228821</v>
          </cell>
        </row>
        <row r="33">
          <cell r="J33">
            <v>2.0780970086657238</v>
          </cell>
        </row>
        <row r="34">
          <cell r="J34">
            <v>1.9206980519616883</v>
          </cell>
        </row>
      </sheetData>
      <sheetData sheetId="9">
        <row r="4">
          <cell r="J4">
            <v>5.3249355505991893</v>
          </cell>
        </row>
        <row r="5">
          <cell r="J5">
            <v>5.3249342541098672</v>
          </cell>
        </row>
        <row r="6">
          <cell r="J6">
            <v>5.3249257905488427</v>
          </cell>
        </row>
        <row r="7">
          <cell r="J7">
            <v>5.3249124079157104</v>
          </cell>
        </row>
        <row r="8">
          <cell r="J8">
            <v>5.3248914175585895</v>
          </cell>
        </row>
        <row r="9">
          <cell r="J9">
            <v>5.3248585224992819</v>
          </cell>
        </row>
        <row r="10">
          <cell r="J10">
            <v>5.3248073557026991</v>
          </cell>
        </row>
        <row r="11">
          <cell r="J11">
            <v>5.3247261707531308</v>
          </cell>
        </row>
        <row r="12">
          <cell r="J12">
            <v>5.324599194777333</v>
          </cell>
        </row>
        <row r="13">
          <cell r="J13">
            <v>5.3244000507656288</v>
          </cell>
        </row>
        <row r="14">
          <cell r="J14">
            <v>5.3240879987060286</v>
          </cell>
        </row>
        <row r="15">
          <cell r="J15">
            <v>5.3236027046369703</v>
          </cell>
        </row>
        <row r="16">
          <cell r="J16">
            <v>5.3228329240887184</v>
          </cell>
        </row>
        <row r="17">
          <cell r="J17">
            <v>5.3216295078752633</v>
          </cell>
        </row>
        <row r="18">
          <cell r="J18">
            <v>5.3197434594399482</v>
          </cell>
        </row>
        <row r="19">
          <cell r="J19">
            <v>5.3167913736796839</v>
          </cell>
        </row>
        <row r="20">
          <cell r="J20">
            <v>5.312208340040347</v>
          </cell>
        </row>
        <row r="21">
          <cell r="J21">
            <v>5.304958477505906</v>
          </cell>
        </row>
        <row r="22">
          <cell r="J22">
            <v>5.2936730313063425</v>
          </cell>
        </row>
        <row r="23">
          <cell r="J23">
            <v>5.2761038344883797</v>
          </cell>
        </row>
        <row r="24">
          <cell r="J24">
            <v>5.248889296116106</v>
          </cell>
        </row>
        <row r="25">
          <cell r="J25">
            <v>5.2073151720203086</v>
          </cell>
        </row>
        <row r="26">
          <cell r="J26">
            <v>5.1431761097999207</v>
          </cell>
        </row>
        <row r="27">
          <cell r="J27">
            <v>5.0471137100008665</v>
          </cell>
        </row>
        <row r="28">
          <cell r="J28">
            <v>4.90607076839634</v>
          </cell>
        </row>
        <row r="29">
          <cell r="J29">
            <v>4.7059028876280058</v>
          </cell>
        </row>
        <row r="30">
          <cell r="J30">
            <v>4.4366337025826592</v>
          </cell>
        </row>
        <row r="31">
          <cell r="J31">
            <v>4.0898137258751408</v>
          </cell>
        </row>
        <row r="32">
          <cell r="J32">
            <v>3.6834016439451891</v>
          </cell>
        </row>
        <row r="33">
          <cell r="J33">
            <v>3.2479651535532397</v>
          </cell>
        </row>
        <row r="34">
          <cell r="J34">
            <v>2.8256960622693019</v>
          </cell>
        </row>
      </sheetData>
      <sheetData sheetId="10">
        <row r="4">
          <cell r="J4">
            <v>9.4632889040106249</v>
          </cell>
        </row>
        <row r="5">
          <cell r="J5">
            <v>9.4632830330126403</v>
          </cell>
        </row>
        <row r="6">
          <cell r="J6">
            <v>9.4632447068641721</v>
          </cell>
        </row>
        <row r="7">
          <cell r="J7">
            <v>9.4631841056231156</v>
          </cell>
        </row>
        <row r="8">
          <cell r="J8">
            <v>9.4630890546722242</v>
          </cell>
        </row>
        <row r="9">
          <cell r="J9">
            <v>9.4629400972570838</v>
          </cell>
        </row>
        <row r="10">
          <cell r="J10">
            <v>9.4627084049611092</v>
          </cell>
        </row>
        <row r="11">
          <cell r="J11">
            <v>9.4623407959434545</v>
          </cell>
        </row>
        <row r="12">
          <cell r="J12">
            <v>9.4617658696616846</v>
          </cell>
        </row>
        <row r="13">
          <cell r="J13">
            <v>9.4608642435547594</v>
          </cell>
        </row>
        <row r="14">
          <cell r="J14">
            <v>9.4594515853383836</v>
          </cell>
        </row>
        <row r="15">
          <cell r="J15">
            <v>9.4572550493350498</v>
          </cell>
        </row>
        <row r="16">
          <cell r="J16">
            <v>9.4537718401850892</v>
          </cell>
        </row>
        <row r="17">
          <cell r="J17">
            <v>9.4483288353912158</v>
          </cell>
        </row>
        <row r="18">
          <cell r="J18">
            <v>9.4398041438203837</v>
          </cell>
        </row>
        <row r="19">
          <cell r="J19">
            <v>9.4264753800008787</v>
          </cell>
        </row>
        <row r="20">
          <cell r="J20">
            <v>9.4058172806296021</v>
          </cell>
        </row>
        <row r="21">
          <cell r="J21">
            <v>9.373223699877208</v>
          </cell>
        </row>
        <row r="22">
          <cell r="J22">
            <v>9.3226940562510112</v>
          </cell>
        </row>
        <row r="23">
          <cell r="J23">
            <v>9.2445269495401998</v>
          </cell>
        </row>
        <row r="24">
          <cell r="J24">
            <v>9.1246282031303494</v>
          </cell>
        </row>
        <row r="25">
          <cell r="J25">
            <v>8.9441861685726014</v>
          </cell>
        </row>
        <row r="26">
          <cell r="J26">
            <v>8.6720742321862048</v>
          </cell>
        </row>
        <row r="27">
          <cell r="J27">
            <v>8.2781529241968066</v>
          </cell>
        </row>
        <row r="28">
          <cell r="J28">
            <v>7.7275832696943327</v>
          </cell>
        </row>
        <row r="29">
          <cell r="J29">
            <v>6.9981600926009326</v>
          </cell>
        </row>
        <row r="30">
          <cell r="J30">
            <v>6.1021989718389626</v>
          </cell>
        </row>
        <row r="31">
          <cell r="J31">
            <v>5.0718708683037326</v>
          </cell>
        </row>
        <row r="32">
          <cell r="J32">
            <v>4.0122578583992432</v>
          </cell>
        </row>
        <row r="33">
          <cell r="J33">
            <v>3.0219873860779778</v>
          </cell>
        </row>
        <row r="34">
          <cell r="J34">
            <v>2.1791147582151167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wt%"/>
      <sheetName val="0.1 wt%"/>
      <sheetName val="0.2 wt%"/>
      <sheetName val="0.3 wt%"/>
      <sheetName val="0.5 wt%"/>
      <sheetName val="0.75 wt%"/>
      <sheetName val="1.0 wt%"/>
      <sheetName val="1.5 wt%"/>
      <sheetName val="2.0 wt%"/>
      <sheetName val="3.0 wt%"/>
      <sheetName val="4.0 wt%"/>
      <sheetName val="All Compared"/>
      <sheetName val="visc vs temp"/>
      <sheetName val="Figure for Paper"/>
    </sheetNames>
    <sheetDataSet>
      <sheetData sheetId="0">
        <row r="4">
          <cell r="I4">
            <v>8.007336219575982E-2</v>
          </cell>
          <cell r="J4">
            <v>0.39024095779777002</v>
          </cell>
        </row>
        <row r="5">
          <cell r="I5">
            <v>5.7743657660387318E-2</v>
          </cell>
          <cell r="J5">
            <v>0.390236284432739</v>
          </cell>
        </row>
        <row r="6">
          <cell r="I6">
            <v>4.1033651366219344E-2</v>
          </cell>
          <cell r="J6">
            <v>0.39023161106770898</v>
          </cell>
        </row>
        <row r="7">
          <cell r="I7">
            <v>9.214799690353194E-3</v>
          </cell>
          <cell r="J7">
            <v>0.39022693770267902</v>
          </cell>
        </row>
        <row r="8">
          <cell r="I8">
            <v>1.6554975418619951E-2</v>
          </cell>
          <cell r="J8">
            <v>0.39022226433764801</v>
          </cell>
        </row>
        <row r="9">
          <cell r="I9">
            <v>1.4008340769381332E-2</v>
          </cell>
          <cell r="J9">
            <v>0.39021759097261799</v>
          </cell>
        </row>
        <row r="10">
          <cell r="I10">
            <v>9.5406155170641126E-3</v>
          </cell>
          <cell r="J10">
            <v>0.39021291760758797</v>
          </cell>
        </row>
        <row r="11">
          <cell r="I11">
            <v>7.5264223461969718E-3</v>
          </cell>
          <cell r="J11">
            <v>0.39020824424255701</v>
          </cell>
        </row>
        <row r="12">
          <cell r="I12">
            <v>6.0642238671664407E-3</v>
          </cell>
          <cell r="J12">
            <v>0.390203570877527</v>
          </cell>
        </row>
        <row r="13">
          <cell r="I13">
            <v>5.0115411246885325E-3</v>
          </cell>
          <cell r="J13">
            <v>0.39019889751249698</v>
          </cell>
        </row>
        <row r="14">
          <cell r="I14">
            <v>4.296370561299394E-3</v>
          </cell>
          <cell r="J14">
            <v>0.39019422414746602</v>
          </cell>
        </row>
        <row r="15">
          <cell r="I15">
            <v>3.8127869655206867E-3</v>
          </cell>
          <cell r="J15">
            <v>0.390189550782436</v>
          </cell>
        </row>
        <row r="16">
          <cell r="I16">
            <v>3.8026482000486626E-3</v>
          </cell>
          <cell r="J16">
            <v>0.39018317828624671</v>
          </cell>
        </row>
        <row r="17">
          <cell r="I17">
            <v>3.226954188291704E-3</v>
          </cell>
          <cell r="J17">
            <v>0.39018085228951266</v>
          </cell>
        </row>
        <row r="18">
          <cell r="I18">
            <v>3.1690920536400382E-3</v>
          </cell>
          <cell r="J18">
            <v>0.39017734799501724</v>
          </cell>
        </row>
        <row r="19">
          <cell r="I19">
            <v>3.275995183824972E-3</v>
          </cell>
          <cell r="J19">
            <v>0.3901720745201957</v>
          </cell>
        </row>
        <row r="20">
          <cell r="I20">
            <v>2.8792668819992624E-3</v>
          </cell>
          <cell r="J20">
            <v>0.39016420034575361</v>
          </cell>
        </row>
        <row r="21">
          <cell r="I21">
            <v>2.9712081343752765E-3</v>
          </cell>
          <cell r="J21">
            <v>0.39015221752050211</v>
          </cell>
        </row>
        <row r="22">
          <cell r="I22">
            <v>2.9302616492957248E-3</v>
          </cell>
          <cell r="J22">
            <v>0.39013426402851714</v>
          </cell>
        </row>
        <row r="23">
          <cell r="I23">
            <v>2.8618311930960778E-3</v>
          </cell>
          <cell r="J23">
            <v>0.39010733235602651</v>
          </cell>
        </row>
        <row r="24">
          <cell r="I24">
            <v>2.8926804178823406E-3</v>
          </cell>
          <cell r="J24">
            <v>0.39006706607941127</v>
          </cell>
        </row>
        <row r="25">
          <cell r="I25">
            <v>2.8625998284387789E-3</v>
          </cell>
          <cell r="J25">
            <v>0.39000752095712776</v>
          </cell>
        </row>
        <row r="26">
          <cell r="I26">
            <v>2.8101621147384186E-3</v>
          </cell>
          <cell r="J26">
            <v>0.38991821263924487</v>
          </cell>
        </row>
        <row r="27">
          <cell r="I27">
            <v>2.7480316187733001E-3</v>
          </cell>
          <cell r="J27">
            <v>0.3897872764232882</v>
          </cell>
        </row>
        <row r="28">
          <cell r="I28">
            <v>2.7575613219735337E-3</v>
          </cell>
          <cell r="J28">
            <v>0.38959706207292943</v>
          </cell>
        </row>
        <row r="29">
          <cell r="I29">
            <v>2.7692678535028831E-3</v>
          </cell>
          <cell r="J29">
            <v>0.38932573799065018</v>
          </cell>
        </row>
        <row r="30">
          <cell r="I30">
            <v>2.7795503233436817E-3</v>
          </cell>
          <cell r="J30">
            <v>0.38895082638300288</v>
          </cell>
        </row>
        <row r="31">
          <cell r="I31">
            <v>2.7626617599698982E-3</v>
          </cell>
          <cell r="J31">
            <v>0.38844047507589763</v>
          </cell>
        </row>
        <row r="32">
          <cell r="I32">
            <v>2.6833374741168873E-3</v>
          </cell>
          <cell r="J32">
            <v>0.38778684721910739</v>
          </cell>
        </row>
        <row r="33">
          <cell r="I33">
            <v>2.5839526139445901E-3</v>
          </cell>
          <cell r="J33">
            <v>0.38699513488368786</v>
          </cell>
        </row>
        <row r="34">
          <cell r="I34">
            <v>2.462870953447085E-3</v>
          </cell>
          <cell r="J34">
            <v>0.38610237378393375</v>
          </cell>
        </row>
      </sheetData>
      <sheetData sheetId="1"/>
      <sheetData sheetId="2"/>
      <sheetData sheetId="3"/>
      <sheetData sheetId="4">
        <row r="4">
          <cell r="I4">
            <v>7.8653311013162863E-2</v>
          </cell>
          <cell r="J4">
            <v>2.3116632733673033</v>
          </cell>
        </row>
        <row r="5">
          <cell r="I5">
            <v>8.5978530911953746E-2</v>
          </cell>
          <cell r="J5">
            <v>2.3110643913581956</v>
          </cell>
        </row>
        <row r="6">
          <cell r="I6">
            <v>6.265890022796268E-2</v>
          </cell>
          <cell r="J6">
            <v>2.3103162280355809</v>
          </cell>
        </row>
        <row r="7">
          <cell r="I7">
            <v>7.1607704427200589E-2</v>
          </cell>
          <cell r="J7">
            <v>2.3093016897557845</v>
          </cell>
        </row>
        <row r="8">
          <cell r="I8">
            <v>4.2527337612933695E-2</v>
          </cell>
          <cell r="J8">
            <v>2.3079546472739327</v>
          </cell>
        </row>
        <row r="9">
          <cell r="I9">
            <v>3.2992743309872057E-2</v>
          </cell>
          <cell r="J9">
            <v>2.306172728826247</v>
          </cell>
        </row>
        <row r="10">
          <cell r="I10">
            <v>2.8600058274998893E-2</v>
          </cell>
          <cell r="J10">
            <v>2.3038167937992871</v>
          </cell>
        </row>
        <row r="11">
          <cell r="I11">
            <v>2.4077444493411978E-2</v>
          </cell>
          <cell r="J11">
            <v>2.3006638310669913</v>
          </cell>
        </row>
        <row r="12">
          <cell r="I12">
            <v>1.9812145545374731E-2</v>
          </cell>
          <cell r="J12">
            <v>2.2965030275856915</v>
          </cell>
        </row>
        <row r="13">
          <cell r="I13">
            <v>2.1848798593973064E-2</v>
          </cell>
          <cell r="J13">
            <v>2.2910029864159451</v>
          </cell>
        </row>
        <row r="14">
          <cell r="I14">
            <v>2.1000000000000001E-2</v>
          </cell>
          <cell r="J14">
            <v>2.2837517758620045</v>
          </cell>
        </row>
        <row r="15">
          <cell r="I15">
            <v>1.7437252586854839E-2</v>
          </cell>
          <cell r="J15">
            <v>2.2742800571369726</v>
          </cell>
        </row>
        <row r="16">
          <cell r="I16">
            <v>1.7721267825224447E-2</v>
          </cell>
          <cell r="J16">
            <v>2.2617090796274515</v>
          </cell>
        </row>
        <row r="17">
          <cell r="I17">
            <v>1.4971342996241607E-2</v>
          </cell>
          <cell r="J17">
            <v>2.2453421557705142</v>
          </cell>
        </row>
        <row r="18">
          <cell r="I18">
            <v>1.5011144008517286E-2</v>
          </cell>
          <cell r="J18">
            <v>2.2240864268912279</v>
          </cell>
        </row>
        <row r="19">
          <cell r="I19">
            <v>1.60676002495014E-2</v>
          </cell>
          <cell r="J19">
            <v>2.1967029443593749</v>
          </cell>
        </row>
        <row r="20">
          <cell r="I20">
            <v>1.2528545184675081E-2</v>
          </cell>
          <cell r="J20">
            <v>2.1619872370681033</v>
          </cell>
        </row>
        <row r="21">
          <cell r="I21">
            <v>1.1582218171739827E-2</v>
          </cell>
          <cell r="J21">
            <v>2.1176618130028535</v>
          </cell>
        </row>
        <row r="22">
          <cell r="I22">
            <v>1.1853410198475902E-2</v>
          </cell>
          <cell r="J22">
            <v>2.0627499665476687</v>
          </cell>
        </row>
        <row r="23">
          <cell r="I23">
            <v>1.0411585427355008E-2</v>
          </cell>
          <cell r="J23">
            <v>1.995776802894246</v>
          </cell>
        </row>
        <row r="24">
          <cell r="I24">
            <v>9.8889388263407769E-3</v>
          </cell>
          <cell r="J24">
            <v>1.9159978120818739</v>
          </cell>
        </row>
        <row r="25">
          <cell r="I25">
            <v>9.2592896295798192E-3</v>
          </cell>
          <cell r="J25">
            <v>1.8240910393943881</v>
          </cell>
        </row>
        <row r="26">
          <cell r="I26">
            <v>8.4760446750434901E-3</v>
          </cell>
          <cell r="J26">
            <v>1.7195455622025695</v>
          </cell>
        </row>
        <row r="27">
          <cell r="I27">
            <v>7.7227657682407656E-3</v>
          </cell>
          <cell r="J27">
            <v>1.6065210787763227</v>
          </cell>
        </row>
        <row r="28">
          <cell r="I28">
            <v>6.9099766843150855E-3</v>
          </cell>
          <cell r="J28">
            <v>1.488522028615439</v>
          </cell>
        </row>
        <row r="29">
          <cell r="I29">
            <v>6.2204858688405078E-3</v>
          </cell>
          <cell r="J29">
            <v>1.3702325421739248</v>
          </cell>
        </row>
        <row r="30">
          <cell r="I30">
            <v>5.5075705472861025E-3</v>
          </cell>
          <cell r="J30">
            <v>1.2569414128074896</v>
          </cell>
        </row>
        <row r="31">
          <cell r="I31">
            <v>4.7456412750134193E-3</v>
          </cell>
          <cell r="J31">
            <v>1.1506223941856168</v>
          </cell>
        </row>
        <row r="32">
          <cell r="I32">
            <v>4.0703535200001936E-3</v>
          </cell>
          <cell r="J32">
            <v>1.0559191887800243</v>
          </cell>
        </row>
        <row r="33">
          <cell r="I33">
            <v>3.6257704162165447E-3</v>
          </cell>
          <cell r="J33">
            <v>0.97392190316907012</v>
          </cell>
        </row>
        <row r="34">
          <cell r="I34">
            <v>3.2557248723509226E-3</v>
          </cell>
          <cell r="J34">
            <v>0.90491812023504981</v>
          </cell>
        </row>
      </sheetData>
      <sheetData sheetId="5"/>
      <sheetData sheetId="6">
        <row r="4">
          <cell r="I4">
            <v>1.2571426043921097</v>
          </cell>
          <cell r="J4">
            <v>9.3483410507662192</v>
          </cell>
        </row>
        <row r="5">
          <cell r="I5">
            <v>0.76029126947798276</v>
          </cell>
          <cell r="J5">
            <v>9.3401866367723532</v>
          </cell>
        </row>
        <row r="6">
          <cell r="I6">
            <v>0.79178354996805012</v>
          </cell>
          <cell r="J6">
            <v>9.3320322227784818</v>
          </cell>
        </row>
        <row r="7">
          <cell r="I7">
            <v>0.84776050142582715</v>
          </cell>
          <cell r="J7">
            <v>9.3209929137900893</v>
          </cell>
        </row>
        <row r="8">
          <cell r="I8">
            <v>0.78788366527044584</v>
          </cell>
          <cell r="J8">
            <v>9.3061895486538653</v>
          </cell>
        </row>
        <row r="9">
          <cell r="I9">
            <v>0.81038950374358321</v>
          </cell>
          <cell r="J9">
            <v>9.286374704365544</v>
          </cell>
        </row>
        <row r="10">
          <cell r="I10">
            <v>0.8463755516580409</v>
          </cell>
          <cell r="J10">
            <v>9.2600702069719887</v>
          </cell>
        </row>
        <row r="11">
          <cell r="I11">
            <v>0.84784781325686143</v>
          </cell>
          <cell r="J11">
            <v>9.2245387665918575</v>
          </cell>
        </row>
        <row r="12">
          <cell r="I12">
            <v>0.84515125470730723</v>
          </cell>
          <cell r="J12">
            <v>9.1773712152557714</v>
          </cell>
        </row>
        <row r="13">
          <cell r="I13">
            <v>0.83646803551865678</v>
          </cell>
          <cell r="J13">
            <v>9.1147762922438815</v>
          </cell>
        </row>
        <row r="14">
          <cell r="I14">
            <v>0.81337637932537454</v>
          </cell>
          <cell r="J14">
            <v>9.0321443229448235</v>
          </cell>
        </row>
        <row r="15">
          <cell r="I15">
            <v>0.78982102684370548</v>
          </cell>
          <cell r="J15">
            <v>8.9244404777714177</v>
          </cell>
        </row>
        <row r="16">
          <cell r="I16">
            <v>0.75342785616436858</v>
          </cell>
          <cell r="J16">
            <v>8.782449025318952</v>
          </cell>
        </row>
        <row r="17">
          <cell r="I17">
            <v>0.70512656625916736</v>
          </cell>
          <cell r="J17">
            <v>8.5998993461093427</v>
          </cell>
        </row>
        <row r="18">
          <cell r="I18">
            <v>0.64951448790615351</v>
          </cell>
          <cell r="J18">
            <v>8.3675423098000792</v>
          </cell>
        </row>
        <row r="19">
          <cell r="I19">
            <v>0.58503626763170635</v>
          </cell>
          <cell r="J19">
            <v>8.0768966848271191</v>
          </cell>
        </row>
        <row r="20">
          <cell r="I20">
            <v>0.51884452713055906</v>
          </cell>
          <cell r="J20">
            <v>7.7231341077261284</v>
          </cell>
        </row>
        <row r="21">
          <cell r="I21">
            <v>0.45338176089374305</v>
          </cell>
          <cell r="J21">
            <v>7.2953348219219709</v>
          </cell>
        </row>
        <row r="22">
          <cell r="I22">
            <v>0.39217208099393197</v>
          </cell>
          <cell r="J22">
            <v>6.801106649431274</v>
          </cell>
        </row>
        <row r="23">
          <cell r="I23">
            <v>0.32654262270712009</v>
          </cell>
          <cell r="J23">
            <v>6.248058606987783</v>
          </cell>
        </row>
        <row r="24">
          <cell r="I24">
            <v>0.27371128544102402</v>
          </cell>
          <cell r="J24">
            <v>5.6534357102614745</v>
          </cell>
        </row>
        <row r="25">
          <cell r="I25">
            <v>0.22550951938517663</v>
          </cell>
          <cell r="J25">
            <v>5.0440653136214184</v>
          </cell>
        </row>
        <row r="26">
          <cell r="I26">
            <v>0.1855609543459448</v>
          </cell>
          <cell r="J26">
            <v>4.4349982679407765</v>
          </cell>
        </row>
        <row r="27">
          <cell r="I27">
            <v>0.15238292044860038</v>
          </cell>
          <cell r="J27">
            <v>3.8611227048872214</v>
          </cell>
        </row>
        <row r="28">
          <cell r="I28">
            <v>0.12423406671816456</v>
          </cell>
          <cell r="J28">
            <v>3.3400690704136173</v>
          </cell>
        </row>
        <row r="29">
          <cell r="I29">
            <v>0.10131010698729803</v>
          </cell>
          <cell r="J29">
            <v>2.8844382735313436</v>
          </cell>
        </row>
        <row r="30">
          <cell r="I30">
            <v>8.3905687795550923E-2</v>
          </cell>
          <cell r="J30">
            <v>2.5007123066501782</v>
          </cell>
        </row>
        <row r="31">
          <cell r="I31">
            <v>7.1329119813252462E-2</v>
          </cell>
          <cell r="J31">
            <v>2.1806223631266115</v>
          </cell>
        </row>
        <row r="32">
          <cell r="I32">
            <v>5.9243912017279174E-2</v>
          </cell>
          <cell r="J32">
            <v>1.9239629650872425</v>
          </cell>
        </row>
        <row r="33">
          <cell r="I33">
            <v>4.9747707931566479E-2</v>
          </cell>
          <cell r="J33">
            <v>1.7210859660293791</v>
          </cell>
        </row>
        <row r="34">
          <cell r="I34">
            <v>3.6938928577375421E-2</v>
          </cell>
          <cell r="J34">
            <v>1.5631148503664187</v>
          </cell>
        </row>
      </sheetData>
      <sheetData sheetId="7">
        <row r="4">
          <cell r="I4">
            <v>12.102904614641526</v>
          </cell>
          <cell r="J4">
            <v>31.1354139798284</v>
          </cell>
        </row>
        <row r="5">
          <cell r="I5">
            <v>5.0667470607656897</v>
          </cell>
          <cell r="J5">
            <v>30.8741636285189</v>
          </cell>
        </row>
        <row r="6">
          <cell r="I6">
            <v>3.7928684102902581</v>
          </cell>
          <cell r="J6">
            <v>30.612913277209501</v>
          </cell>
        </row>
        <row r="7">
          <cell r="I7">
            <v>3.2302602750311653</v>
          </cell>
          <cell r="J7">
            <v>30.351662925900001</v>
          </cell>
        </row>
        <row r="8">
          <cell r="I8">
            <v>2.9931638964665943</v>
          </cell>
          <cell r="J8">
            <v>30.024417583215129</v>
          </cell>
        </row>
        <row r="9">
          <cell r="I9">
            <v>2.9078688072194732</v>
          </cell>
          <cell r="J9">
            <v>29.85668468644057</v>
          </cell>
        </row>
        <row r="10">
          <cell r="I10">
            <v>2.8570346709676251</v>
          </cell>
          <cell r="J10">
            <v>29.63786994133579</v>
          </cell>
        </row>
        <row r="11">
          <cell r="I11">
            <v>2.8307037012807292</v>
          </cell>
          <cell r="J11">
            <v>29.348157957957717</v>
          </cell>
        </row>
        <row r="12">
          <cell r="I12">
            <v>2.7238220899643482</v>
          </cell>
          <cell r="J12">
            <v>28.972429190909359</v>
          </cell>
        </row>
        <row r="13">
          <cell r="I13">
            <v>2.6706984313304791</v>
          </cell>
          <cell r="J13">
            <v>28.48727545296871</v>
          </cell>
        </row>
        <row r="14">
          <cell r="I14">
            <v>2.5122217479973945</v>
          </cell>
          <cell r="J14">
            <v>27.867325915098771</v>
          </cell>
        </row>
        <row r="15">
          <cell r="I15">
            <v>2.3312710648437585</v>
          </cell>
          <cell r="J15">
            <v>27.090013592165903</v>
          </cell>
        </row>
        <row r="16">
          <cell r="I16">
            <v>2.1052234507951386</v>
          </cell>
          <cell r="J16">
            <v>26.111988648144283</v>
          </cell>
        </row>
        <row r="17">
          <cell r="I17">
            <v>1.8535843055490602</v>
          </cell>
          <cell r="J17">
            <v>24.923140708596307</v>
          </cell>
        </row>
        <row r="18">
          <cell r="I18">
            <v>1.5759674630031058</v>
          </cell>
          <cell r="J18">
            <v>23.507175053129444</v>
          </cell>
        </row>
        <row r="19">
          <cell r="I19">
            <v>1.3380453820571425</v>
          </cell>
          <cell r="J19">
            <v>21.868486380895899</v>
          </cell>
        </row>
        <row r="20">
          <cell r="I20">
            <v>1.0998595364863644</v>
          </cell>
          <cell r="J20">
            <v>20.043667601096676</v>
          </cell>
        </row>
        <row r="21">
          <cell r="I21">
            <v>0.88803703626469199</v>
          </cell>
          <cell r="J21">
            <v>18.046864104724417</v>
          </cell>
        </row>
        <row r="22">
          <cell r="I22">
            <v>0.71004389535671208</v>
          </cell>
          <cell r="J22">
            <v>15.978428874271025</v>
          </cell>
        </row>
        <row r="23">
          <cell r="I23">
            <v>0.55874154231729645</v>
          </cell>
          <cell r="J23">
            <v>13.914052308677686</v>
          </cell>
        </row>
        <row r="24">
          <cell r="I24">
            <v>0.43995353289990879</v>
          </cell>
          <cell r="J24">
            <v>11.936959701008469</v>
          </cell>
        </row>
        <row r="25">
          <cell r="I25">
            <v>0.33982931009552453</v>
          </cell>
          <cell r="J25">
            <v>10.125586120659015</v>
          </cell>
        </row>
        <row r="26">
          <cell r="I26">
            <v>0.26484236821173501</v>
          </cell>
          <cell r="J26">
            <v>8.4952401392168539</v>
          </cell>
        </row>
        <row r="27">
          <cell r="I27">
            <v>0.20291050024853602</v>
          </cell>
          <cell r="J27">
            <v>7.0972782586648036</v>
          </cell>
        </row>
        <row r="28">
          <cell r="I28">
            <v>0.15616574884113063</v>
          </cell>
          <cell r="J28">
            <v>5.926706357282181</v>
          </cell>
        </row>
        <row r="29">
          <cell r="I29">
            <v>0.12759582020322349</v>
          </cell>
          <cell r="J29">
            <v>4.9695208925879628</v>
          </cell>
        </row>
        <row r="30">
          <cell r="I30">
            <v>9.3165736429464421E-2</v>
          </cell>
          <cell r="J30">
            <v>4.20535453262828</v>
          </cell>
        </row>
        <row r="31">
          <cell r="I31">
            <v>8.045587472508002E-2</v>
          </cell>
          <cell r="J31">
            <v>3.5937072397939502</v>
          </cell>
        </row>
        <row r="32">
          <cell r="I32">
            <v>6.6746094350988841E-2</v>
          </cell>
          <cell r="J32">
            <v>3.1181344086400187</v>
          </cell>
        </row>
        <row r="33">
          <cell r="I33">
            <v>5.563275414118312E-2</v>
          </cell>
          <cell r="J33">
            <v>2.7503090676463167</v>
          </cell>
        </row>
        <row r="34">
          <cell r="I34">
            <v>4.3159703428082064E-2</v>
          </cell>
          <cell r="J34">
            <v>2.4680252946102073</v>
          </cell>
        </row>
      </sheetData>
      <sheetData sheetId="8">
        <row r="4">
          <cell r="J4">
            <v>63.840229578771201</v>
          </cell>
        </row>
        <row r="5">
          <cell r="J5">
            <v>63.119802826044399</v>
          </cell>
        </row>
        <row r="6">
          <cell r="J6">
            <v>62.399376073317498</v>
          </cell>
        </row>
        <row r="7">
          <cell r="J7">
            <v>61.678949320590696</v>
          </cell>
        </row>
        <row r="8">
          <cell r="J8">
            <v>60.788664851669971</v>
          </cell>
        </row>
        <row r="9">
          <cell r="J9">
            <v>60.310107121259023</v>
          </cell>
        </row>
        <row r="10">
          <cell r="J10">
            <v>59.69723347277106</v>
          </cell>
        </row>
        <row r="11">
          <cell r="J11">
            <v>58.901510435370611</v>
          </cell>
        </row>
        <row r="12">
          <cell r="J12">
            <v>57.89082943097992</v>
          </cell>
        </row>
        <row r="13">
          <cell r="J13">
            <v>56.61446547453798</v>
          </cell>
        </row>
        <row r="14">
          <cell r="J14">
            <v>55.021737036146632</v>
          </cell>
        </row>
        <row r="15">
          <cell r="J15">
            <v>53.074558708531967</v>
          </cell>
        </row>
        <row r="16">
          <cell r="J16">
            <v>50.689788379372374</v>
          </cell>
        </row>
        <row r="17">
          <cell r="J17">
            <v>47.872429075747235</v>
          </cell>
        </row>
        <row r="18">
          <cell r="J18">
            <v>44.614390851731201</v>
          </cell>
        </row>
        <row r="19">
          <cell r="J19">
            <v>40.954910884339192</v>
          </cell>
        </row>
        <row r="20">
          <cell r="J20">
            <v>36.997412302775203</v>
          </cell>
        </row>
        <row r="21">
          <cell r="J21">
            <v>32.785741274493127</v>
          </cell>
        </row>
        <row r="22">
          <cell r="J22">
            <v>28.531651868645671</v>
          </cell>
        </row>
        <row r="23">
          <cell r="J23">
            <v>24.375964542325935</v>
          </cell>
        </row>
        <row r="24">
          <cell r="J24">
            <v>20.462833467280486</v>
          </cell>
        </row>
        <row r="25">
          <cell r="J25">
            <v>16.920558354116508</v>
          </cell>
        </row>
        <row r="26">
          <cell r="J26">
            <v>13.755109970177859</v>
          </cell>
        </row>
        <row r="27">
          <cell r="J27">
            <v>11.048025441974703</v>
          </cell>
        </row>
        <row r="28">
          <cell r="J28">
            <v>8.7781575989539462</v>
          </cell>
        </row>
        <row r="29">
          <cell r="J29">
            <v>6.9133057037703018</v>
          </cell>
        </row>
        <row r="30">
          <cell r="J30">
            <v>5.4135294088119759</v>
          </cell>
        </row>
        <row r="31">
          <cell r="J31">
            <v>4.2017456363404975</v>
          </cell>
        </row>
        <row r="32">
          <cell r="J32">
            <v>3.2491459115432146</v>
          </cell>
        </row>
        <row r="33">
          <cell r="J33">
            <v>2.5034271090323341</v>
          </cell>
        </row>
        <row r="34">
          <cell r="J34">
            <v>1.9237386777304861</v>
          </cell>
        </row>
      </sheetData>
      <sheetData sheetId="9">
        <row r="4">
          <cell r="J4">
            <v>501.66912367349602</v>
          </cell>
        </row>
        <row r="5">
          <cell r="J5">
            <v>485.043300889259</v>
          </cell>
        </row>
        <row r="6">
          <cell r="J6">
            <v>468.41747810502198</v>
          </cell>
        </row>
        <row r="7">
          <cell r="J7">
            <v>451.79165532078503</v>
          </cell>
        </row>
        <row r="8">
          <cell r="J8">
            <v>435.16583253654898</v>
          </cell>
        </row>
        <row r="9">
          <cell r="J9">
            <v>416.6967082167273</v>
          </cell>
        </row>
        <row r="10">
          <cell r="J10">
            <v>403.73518501920762</v>
          </cell>
        </row>
        <row r="11">
          <cell r="J11">
            <v>387.17627268832678</v>
          </cell>
        </row>
        <row r="12">
          <cell r="J12">
            <v>366.79693637956501</v>
          </cell>
        </row>
        <row r="13">
          <cell r="J13">
            <v>342.31697805519678</v>
          </cell>
        </row>
        <row r="14">
          <cell r="J14">
            <v>313.88262339481474</v>
          </cell>
        </row>
        <row r="15">
          <cell r="J15">
            <v>282.28298318971252</v>
          </cell>
        </row>
        <row r="16">
          <cell r="J16">
            <v>247.99198132432656</v>
          </cell>
        </row>
        <row r="17">
          <cell r="J17">
            <v>212.99240226366922</v>
          </cell>
        </row>
        <row r="18">
          <cell r="J18">
            <v>178.77914615819785</v>
          </cell>
        </row>
        <row r="19">
          <cell r="J19">
            <v>146.84654766089227</v>
          </cell>
        </row>
        <row r="20">
          <cell r="J20">
            <v>118.43859907398668</v>
          </cell>
        </row>
        <row r="21">
          <cell r="J21">
            <v>93.670400883771279</v>
          </cell>
        </row>
        <row r="22">
          <cell r="J22">
            <v>73.121715393105205</v>
          </cell>
        </row>
        <row r="23">
          <cell r="J23">
            <v>56.472220740470121</v>
          </cell>
        </row>
        <row r="24">
          <cell r="J24">
            <v>43.288090575571061</v>
          </cell>
        </row>
        <row r="25">
          <cell r="J25">
            <v>33.081905107362317</v>
          </cell>
        </row>
        <row r="26">
          <cell r="J26">
            <v>25.149960296507224</v>
          </cell>
        </row>
        <row r="27">
          <cell r="J27">
            <v>19.153924155823123</v>
          </cell>
        </row>
        <row r="28">
          <cell r="J28">
            <v>14.638741992737469</v>
          </cell>
        </row>
        <row r="29">
          <cell r="J29">
            <v>11.26089013522761</v>
          </cell>
        </row>
        <row r="30">
          <cell r="J30">
            <v>8.7571826489808959</v>
          </cell>
        </row>
        <row r="31">
          <cell r="J31">
            <v>6.8746170516767044</v>
          </cell>
        </row>
        <row r="32">
          <cell r="J32">
            <v>5.4866587279322578</v>
          </cell>
        </row>
        <row r="33">
          <cell r="J33">
            <v>4.4608092621054514</v>
          </cell>
        </row>
        <row r="34">
          <cell r="J34">
            <v>3.7039520305254996</v>
          </cell>
        </row>
      </sheetData>
      <sheetData sheetId="10">
        <row r="4">
          <cell r="J4">
            <v>2137.8495330077799</v>
          </cell>
        </row>
        <row r="5">
          <cell r="J5">
            <v>2067.48330961288</v>
          </cell>
        </row>
        <row r="6">
          <cell r="J6">
            <v>1980.1095119890858</v>
          </cell>
        </row>
        <row r="7">
          <cell r="J7">
            <v>1934.4790586751446</v>
          </cell>
        </row>
        <row r="8">
          <cell r="J8">
            <v>1873.8826467988047</v>
          </cell>
        </row>
        <row r="9">
          <cell r="J9">
            <v>1795.8681106513638</v>
          </cell>
        </row>
        <row r="10">
          <cell r="J10">
            <v>1697.5838690264654</v>
          </cell>
        </row>
        <row r="11">
          <cell r="J11">
            <v>1575.6734668331401</v>
          </cell>
        </row>
        <row r="12">
          <cell r="J12">
            <v>1432.3870426287469</v>
          </cell>
        </row>
        <row r="13">
          <cell r="J13">
            <v>1270.9390144553413</v>
          </cell>
        </row>
        <row r="14">
          <cell r="J14">
            <v>1098.2022288089763</v>
          </cell>
        </row>
        <row r="15">
          <cell r="J15">
            <v>924.19625229603207</v>
          </cell>
        </row>
        <row r="16">
          <cell r="J16">
            <v>755.24965332417935</v>
          </cell>
        </row>
        <row r="17">
          <cell r="J17">
            <v>602.19850030908071</v>
          </cell>
        </row>
        <row r="18">
          <cell r="J18">
            <v>469.61019673849466</v>
          </cell>
        </row>
        <row r="19">
          <cell r="J19">
            <v>359.54511613287514</v>
          </cell>
        </row>
        <row r="20">
          <cell r="J20">
            <v>271.76016994721277</v>
          </cell>
        </row>
        <row r="21">
          <cell r="J21">
            <v>202.46567918798317</v>
          </cell>
        </row>
        <row r="22">
          <cell r="J22">
            <v>149.86323235564419</v>
          </cell>
        </row>
        <row r="23">
          <cell r="J23">
            <v>110.4345176116623</v>
          </cell>
        </row>
        <row r="24">
          <cell r="J24">
            <v>81.265672344628896</v>
          </cell>
        </row>
        <row r="25">
          <cell r="J25">
            <v>59.987498570759584</v>
          </cell>
        </row>
        <row r="26">
          <cell r="J26">
            <v>44.296611043606106</v>
          </cell>
        </row>
        <row r="27">
          <cell r="J27">
            <v>32.980632058070789</v>
          </cell>
        </row>
        <row r="28">
          <cell r="J28">
            <v>24.813530891766543</v>
          </cell>
        </row>
        <row r="29">
          <cell r="J29">
            <v>18.936871683086331</v>
          </cell>
        </row>
        <row r="30">
          <cell r="J30">
            <v>14.735452687715158</v>
          </cell>
        </row>
        <row r="31">
          <cell r="J31">
            <v>11.682260130644634</v>
          </cell>
        </row>
        <row r="32">
          <cell r="J32">
            <v>9.5036167437844803</v>
          </cell>
        </row>
        <row r="33">
          <cell r="J33">
            <v>7.9431667040998706</v>
          </cell>
        </row>
        <row r="34">
          <cell r="J34">
            <v>6.8264756369195077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mAc"/>
      <sheetName val="BmimAc Error"/>
      <sheetName val="0.1 wt%"/>
      <sheetName val="0.1 wt.% Error"/>
      <sheetName val="0.2 wt%"/>
      <sheetName val="0.2 wt.% Error"/>
      <sheetName val="0.3 wt%"/>
      <sheetName val="0.3 wt.% Error"/>
      <sheetName val="0.5 wt%"/>
      <sheetName val="0.5 wt.% Error"/>
      <sheetName val="0.75 wt%"/>
      <sheetName val="0.75 wt.% Error"/>
      <sheetName val="1.0 wt%"/>
      <sheetName val="1.0 wt.% Error"/>
      <sheetName val="1.5 wt%"/>
      <sheetName val="1.5 wt.% Error"/>
      <sheetName val="2.0 wt%"/>
      <sheetName val="2.0 wt.% Error"/>
      <sheetName val="3.0 wt%"/>
      <sheetName val="3.0 wt.% Error"/>
      <sheetName val="4.0 wt%"/>
      <sheetName val="4.0 wt.% Error"/>
      <sheetName val="Ea Compared"/>
    </sheetNames>
    <sheetDataSet>
      <sheetData sheetId="0">
        <row r="16">
          <cell r="B16">
            <v>5354.3</v>
          </cell>
        </row>
      </sheetData>
      <sheetData sheetId="1"/>
      <sheetData sheetId="2">
        <row r="16">
          <cell r="B16">
            <v>5907.5</v>
          </cell>
        </row>
      </sheetData>
      <sheetData sheetId="3"/>
      <sheetData sheetId="4">
        <row r="2">
          <cell r="C2">
            <v>3.3557046979865771E-3</v>
          </cell>
          <cell r="E2">
            <v>-0.13811330212963427</v>
          </cell>
        </row>
        <row r="3">
          <cell r="C3">
            <v>3.3222591362126247E-3</v>
          </cell>
          <cell r="E3">
            <v>-0.38126041941134692</v>
          </cell>
        </row>
        <row r="4">
          <cell r="C4">
            <v>3.3003300330033004E-3</v>
          </cell>
          <cell r="E4">
            <v>-0.57981849525294205</v>
          </cell>
        </row>
        <row r="5">
          <cell r="C5">
            <v>3.1948881789137379E-3</v>
          </cell>
          <cell r="E5">
            <v>-1.2552660987134867</v>
          </cell>
        </row>
        <row r="6">
          <cell r="C6">
            <v>3.1446540880503146E-3</v>
          </cell>
          <cell r="E6">
            <v>-1.4983438649285135</v>
          </cell>
        </row>
        <row r="7">
          <cell r="C7">
            <v>3.0959752321981426E-3</v>
          </cell>
          <cell r="E7">
            <v>-1.820158943749753</v>
          </cell>
        </row>
        <row r="8">
          <cell r="C8">
            <v>3.003003003003003E-3</v>
          </cell>
          <cell r="E8">
            <v>-2.322787800311565</v>
          </cell>
        </row>
        <row r="9">
          <cell r="C9">
            <v>2.9154518950437317E-3</v>
          </cell>
          <cell r="E9">
            <v>-2.7488721956224653</v>
          </cell>
        </row>
        <row r="16">
          <cell r="B16">
            <v>5934.9</v>
          </cell>
        </row>
      </sheetData>
      <sheetData sheetId="5"/>
      <sheetData sheetId="6">
        <row r="16">
          <cell r="B16">
            <v>5922.6</v>
          </cell>
        </row>
      </sheetData>
      <sheetData sheetId="7"/>
      <sheetData sheetId="8">
        <row r="2">
          <cell r="C2">
            <v>3.3557046979865771E-3</v>
          </cell>
          <cell r="E2">
            <v>0.83724752453370221</v>
          </cell>
        </row>
        <row r="3">
          <cell r="C3">
            <v>3.3222591362126247E-3</v>
          </cell>
          <cell r="E3">
            <v>0.54696467038186403</v>
          </cell>
        </row>
        <row r="4">
          <cell r="C4">
            <v>3.3003300330033004E-3</v>
          </cell>
          <cell r="E4">
            <v>0.29266961396282004</v>
          </cell>
        </row>
        <row r="5">
          <cell r="C5">
            <v>3.1948881789137379E-3</v>
          </cell>
          <cell r="E5">
            <v>-0.25704510298989114</v>
          </cell>
        </row>
        <row r="6">
          <cell r="C6">
            <v>3.1446540880503146E-3</v>
          </cell>
          <cell r="E6">
            <v>-0.71334988787746478</v>
          </cell>
        </row>
        <row r="7">
          <cell r="C7">
            <v>3.0959752321981426E-3</v>
          </cell>
          <cell r="E7">
            <v>-0.91379385167556781</v>
          </cell>
        </row>
        <row r="8">
          <cell r="C8">
            <v>3.003003003003003E-3</v>
          </cell>
          <cell r="E8">
            <v>-1.5005835075220182</v>
          </cell>
        </row>
        <row r="9">
          <cell r="C9">
            <v>2.9154518950437317E-3</v>
          </cell>
          <cell r="E9">
            <v>-1.9241486572738007</v>
          </cell>
        </row>
        <row r="16">
          <cell r="B16">
            <v>6230.6</v>
          </cell>
        </row>
      </sheetData>
      <sheetData sheetId="9"/>
      <sheetData sheetId="10">
        <row r="16">
          <cell r="B16">
            <v>6317.7</v>
          </cell>
        </row>
      </sheetData>
      <sheetData sheetId="11"/>
      <sheetData sheetId="12">
        <row r="2">
          <cell r="C2">
            <v>3.3557046979865771E-3</v>
          </cell>
          <cell r="E2">
            <v>2.258110602892216</v>
          </cell>
        </row>
        <row r="3">
          <cell r="C3">
            <v>3.3222591362126247E-3</v>
          </cell>
          <cell r="E3">
            <v>1.9526019943448853</v>
          </cell>
        </row>
        <row r="4">
          <cell r="C4">
            <v>3.3003300330033004E-3</v>
          </cell>
          <cell r="E4">
            <v>1.7902583431017878</v>
          </cell>
        </row>
        <row r="5">
          <cell r="C5">
            <v>3.1948881789137379E-3</v>
          </cell>
          <cell r="E5">
            <v>1.0588314186562651</v>
          </cell>
        </row>
        <row r="6">
          <cell r="C6">
            <v>3.1446540880503146E-3</v>
          </cell>
          <cell r="E6">
            <v>0.79073843854429604</v>
          </cell>
        </row>
        <row r="7">
          <cell r="C7">
            <v>3.0959752321981426E-3</v>
          </cell>
          <cell r="E7">
            <v>0.42330502623649535</v>
          </cell>
        </row>
        <row r="8">
          <cell r="C8">
            <v>3.003003003003003E-3</v>
          </cell>
          <cell r="E8">
            <v>-0.13353139262452263</v>
          </cell>
        </row>
        <row r="9">
          <cell r="C9">
            <v>2.9154518950437317E-3</v>
          </cell>
          <cell r="E9">
            <v>-0.63299325774019821</v>
          </cell>
        </row>
        <row r="16">
          <cell r="B16">
            <v>6520.1</v>
          </cell>
        </row>
      </sheetData>
      <sheetData sheetId="13"/>
      <sheetData sheetId="14">
        <row r="16">
          <cell r="B16">
            <v>7149.9</v>
          </cell>
        </row>
      </sheetData>
      <sheetData sheetId="15"/>
      <sheetData sheetId="16">
        <row r="2">
          <cell r="C2">
            <v>3.3557046979865771E-3</v>
          </cell>
          <cell r="E2">
            <v>4.133565275375382</v>
          </cell>
        </row>
        <row r="3">
          <cell r="C3">
            <v>3.3222591362126247E-3</v>
          </cell>
          <cell r="E3">
            <v>3.6384804965300841</v>
          </cell>
        </row>
        <row r="4">
          <cell r="C4">
            <v>3.3003300330033004E-3</v>
          </cell>
          <cell r="E4">
            <v>3.4641408814291847</v>
          </cell>
        </row>
        <row r="5">
          <cell r="C5">
            <v>3.1948881789137379E-3</v>
          </cell>
          <cell r="E5">
            <v>2.7179345231761864</v>
          </cell>
        </row>
        <row r="6">
          <cell r="C6">
            <v>3.1446540880503146E-3</v>
          </cell>
          <cell r="E6">
            <v>2.4379460609244976</v>
          </cell>
        </row>
        <row r="7">
          <cell r="C7">
            <v>3.0959752321981426E-3</v>
          </cell>
          <cell r="E7">
            <v>2.0476928433652555</v>
          </cell>
        </row>
        <row r="8">
          <cell r="C8">
            <v>3.003003003003003E-3</v>
          </cell>
          <cell r="E8">
            <v>1.4581497982203186</v>
          </cell>
        </row>
        <row r="9">
          <cell r="C9">
            <v>2.9154518950437317E-3</v>
          </cell>
          <cell r="E9">
            <v>0.9458495341156995</v>
          </cell>
        </row>
        <row r="16">
          <cell r="B16">
            <v>6985.5</v>
          </cell>
        </row>
      </sheetData>
      <sheetData sheetId="17"/>
      <sheetData sheetId="18">
        <row r="2">
          <cell r="C2">
            <v>3.3557046979865771E-3</v>
          </cell>
          <cell r="E2">
            <v>6.1267403548553538</v>
          </cell>
        </row>
        <row r="3">
          <cell r="C3">
            <v>3.3222591362126247E-3</v>
          </cell>
          <cell r="E3">
            <v>5.8006429672558966</v>
          </cell>
        </row>
        <row r="4">
          <cell r="C4">
            <v>3.3003300330033004E-3</v>
          </cell>
          <cell r="E4">
            <v>5.5940978085059587</v>
          </cell>
        </row>
        <row r="5">
          <cell r="C5">
            <v>3.1948881789137379E-3</v>
          </cell>
          <cell r="E5">
            <v>4.7886244343779794</v>
          </cell>
        </row>
        <row r="6">
          <cell r="C6">
            <v>3.1446540880503146E-3</v>
          </cell>
          <cell r="E6">
            <v>4.4965488039240764</v>
          </cell>
        </row>
        <row r="7">
          <cell r="C7">
            <v>3.0959752321981426E-3</v>
          </cell>
          <cell r="E7">
            <v>4.0822382422270529</v>
          </cell>
        </row>
        <row r="8">
          <cell r="C8">
            <v>3.003003003003003E-3</v>
          </cell>
          <cell r="E8">
            <v>3.390675554202573</v>
          </cell>
        </row>
        <row r="9">
          <cell r="C9">
            <v>2.9154518950437317E-3</v>
          </cell>
          <cell r="E9">
            <v>2.7555697170701863</v>
          </cell>
        </row>
        <row r="16">
          <cell r="B16">
            <v>7551.3</v>
          </cell>
        </row>
      </sheetData>
      <sheetData sheetId="19"/>
      <sheetData sheetId="20">
        <row r="2">
          <cell r="C2">
            <v>3.3557046979865771E-3</v>
          </cell>
          <cell r="E2">
            <v>7.6520707461164816</v>
          </cell>
        </row>
        <row r="3">
          <cell r="C3">
            <v>3.3222591362126247E-3</v>
          </cell>
          <cell r="E3">
            <v>7.3233027224318139</v>
          </cell>
        </row>
        <row r="4">
          <cell r="C4">
            <v>3.3003300330033004E-3</v>
          </cell>
          <cell r="E4">
            <v>7.0228680860826413</v>
          </cell>
        </row>
        <row r="5">
          <cell r="C5">
            <v>3.1948881789137379E-3</v>
          </cell>
          <cell r="E5">
            <v>6.4361503683694279</v>
          </cell>
        </row>
        <row r="6">
          <cell r="C6">
            <v>3.1446540880503146E-3</v>
          </cell>
          <cell r="E6">
            <v>5.9269260259704106</v>
          </cell>
        </row>
        <row r="7">
          <cell r="C7">
            <v>3.0959752321981426E-3</v>
          </cell>
          <cell r="E7">
            <v>5.6559918108198524</v>
          </cell>
        </row>
        <row r="8">
          <cell r="C8">
            <v>3.003003003003003E-3</v>
          </cell>
          <cell r="E8">
            <v>4.6821312271242199</v>
          </cell>
        </row>
        <row r="9">
          <cell r="C9">
            <v>2.9154518950437317E-3</v>
          </cell>
          <cell r="E9">
            <v>4.2626798770413155</v>
          </cell>
        </row>
        <row r="16">
          <cell r="B16">
            <v>7733</v>
          </cell>
        </row>
      </sheetData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0 wt.%"/>
      <sheetName val="f' vs Conc"/>
      <sheetName val="Estimate lattice spacing"/>
      <sheetName val="Activation Energy"/>
      <sheetName val="ln(f') vs Conc"/>
    </sheetNames>
    <sheetDataSet>
      <sheetData sheetId="0"/>
      <sheetData sheetId="1">
        <row r="18">
          <cell r="C18">
            <v>6.6714461517681949E-7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zoomScale="89" zoomScaleNormal="89" workbookViewId="0">
      <selection sqref="A1:A32"/>
    </sheetView>
  </sheetViews>
  <sheetFormatPr defaultColWidth="11" defaultRowHeight="15.75" x14ac:dyDescent="0.25"/>
  <cols>
    <col min="1" max="1" width="14.125" bestFit="1" customWidth="1"/>
    <col min="2" max="2" width="12.125" bestFit="1" customWidth="1"/>
    <col min="4" max="4" width="14.375" bestFit="1" customWidth="1"/>
    <col min="6" max="6" width="14.625" bestFit="1" customWidth="1"/>
  </cols>
  <sheetData>
    <row r="1" spans="1:34" s="2" customFormat="1" x14ac:dyDescent="0.25">
      <c r="A1" s="36" t="s">
        <v>0</v>
      </c>
      <c r="B1" s="2" t="s">
        <v>1</v>
      </c>
      <c r="C1" s="2" t="s">
        <v>152</v>
      </c>
      <c r="D1" s="2" t="s">
        <v>151</v>
      </c>
      <c r="E1" s="2" t="s">
        <v>3</v>
      </c>
      <c r="F1" s="2" t="s">
        <v>153</v>
      </c>
      <c r="G1" s="2" t="s">
        <v>154</v>
      </c>
      <c r="H1" s="2" t="s">
        <v>4</v>
      </c>
      <c r="I1" s="2" t="s">
        <v>156</v>
      </c>
      <c r="J1" s="14" t="s">
        <v>155</v>
      </c>
      <c r="K1" s="2" t="s">
        <v>5</v>
      </c>
      <c r="L1" s="2" t="s">
        <v>157</v>
      </c>
      <c r="M1" s="14" t="s">
        <v>158</v>
      </c>
      <c r="N1" s="2" t="s">
        <v>6</v>
      </c>
      <c r="O1" s="14" t="s">
        <v>159</v>
      </c>
      <c r="P1" s="14" t="s">
        <v>160</v>
      </c>
      <c r="Q1" s="2" t="s">
        <v>7</v>
      </c>
      <c r="R1" s="14" t="s">
        <v>161</v>
      </c>
      <c r="S1" s="14" t="s">
        <v>162</v>
      </c>
      <c r="T1" s="2" t="s">
        <v>8</v>
      </c>
      <c r="U1" s="14" t="s">
        <v>163</v>
      </c>
      <c r="V1" s="14" t="s">
        <v>164</v>
      </c>
      <c r="W1" s="2" t="s">
        <v>9</v>
      </c>
      <c r="X1" s="14" t="s">
        <v>165</v>
      </c>
      <c r="Y1" s="14" t="s">
        <v>166</v>
      </c>
      <c r="Z1" s="2" t="s">
        <v>10</v>
      </c>
      <c r="AA1" s="14" t="s">
        <v>167</v>
      </c>
      <c r="AB1" s="14" t="s">
        <v>168</v>
      </c>
      <c r="AC1" s="2" t="s">
        <v>11</v>
      </c>
      <c r="AD1" s="14" t="s">
        <v>169</v>
      </c>
      <c r="AE1" s="14" t="s">
        <v>170</v>
      </c>
      <c r="AF1" s="2" t="s">
        <v>12</v>
      </c>
      <c r="AG1" s="14" t="s">
        <v>171</v>
      </c>
      <c r="AH1" s="14" t="s">
        <v>172</v>
      </c>
    </row>
    <row r="2" spans="1:34" x14ac:dyDescent="0.25">
      <c r="A2" s="35">
        <v>1.4599999999999999E-3</v>
      </c>
      <c r="B2" s="1">
        <v>-5.4865999999999993</v>
      </c>
      <c r="C2" s="1">
        <v>8.007336219575982E-2</v>
      </c>
      <c r="D2" s="1"/>
      <c r="E2" s="1">
        <v>0.19916499999999998</v>
      </c>
      <c r="F2" s="1">
        <v>6.4126188552987726E-2</v>
      </c>
      <c r="G2" s="1"/>
      <c r="H2" s="1">
        <v>0.14089266666666669</v>
      </c>
      <c r="I2" s="1">
        <v>0.10137601952028784</v>
      </c>
      <c r="J2" s="1"/>
      <c r="K2" s="1">
        <v>0.36901666666666666</v>
      </c>
      <c r="L2" s="1">
        <v>5.6960711703574959E-2</v>
      </c>
      <c r="M2" s="1"/>
      <c r="N2" s="1">
        <v>0.31735333333333332</v>
      </c>
      <c r="O2" s="1">
        <v>9.0707453264755378E-2</v>
      </c>
      <c r="P2" s="1">
        <v>0.639702330022624</v>
      </c>
      <c r="Q2" s="1">
        <v>0.59902999999999995</v>
      </c>
      <c r="R2" s="1">
        <v>0.13523986443846109</v>
      </c>
      <c r="S2" s="1">
        <v>0.94623434082498359</v>
      </c>
      <c r="T2" s="1">
        <v>0.68410666666666653</v>
      </c>
      <c r="U2" s="1">
        <v>0.12354339174737163</v>
      </c>
      <c r="V2" s="1">
        <v>1.1872673768092452</v>
      </c>
      <c r="W2" s="1">
        <v>1.4276499999999999</v>
      </c>
      <c r="X2" s="1">
        <v>0.22710990914826562</v>
      </c>
      <c r="Y2" s="1">
        <v>1.8901634201041775</v>
      </c>
      <c r="Z2" s="1">
        <v>2.0012333333333334</v>
      </c>
      <c r="AA2" s="1">
        <v>0.1478777235120658</v>
      </c>
      <c r="AB2" s="1">
        <v>2.9064731164497148</v>
      </c>
      <c r="AC2" s="1">
        <v>3.7703999999999995</v>
      </c>
      <c r="AD2" s="1">
        <v>0.26843027648410639</v>
      </c>
      <c r="AE2" s="1">
        <v>5.3249355505991893</v>
      </c>
      <c r="AF2" s="1">
        <v>6.2229333333333345</v>
      </c>
      <c r="AG2" s="1">
        <v>2.523548666285456</v>
      </c>
      <c r="AH2">
        <v>9.4632889040106249</v>
      </c>
    </row>
    <row r="3" spans="1:34" x14ac:dyDescent="0.25">
      <c r="A3" s="35">
        <v>1.5900000000000001E-3</v>
      </c>
      <c r="B3" s="1">
        <v>0.39714999999999995</v>
      </c>
      <c r="C3" s="1">
        <v>5.7743657660387401E-2</v>
      </c>
      <c r="D3" s="1">
        <v>0.3953625824346319</v>
      </c>
      <c r="E3" s="1">
        <v>0.40533333333333332</v>
      </c>
      <c r="F3" s="1">
        <v>6.028202228783567E-2</v>
      </c>
      <c r="G3" s="1"/>
      <c r="H3" s="1">
        <v>0.31577</v>
      </c>
      <c r="I3" s="1">
        <v>3.525048415743158E-2</v>
      </c>
      <c r="J3" s="1"/>
      <c r="K3" s="1">
        <v>0.50810999999999995</v>
      </c>
      <c r="L3" s="1">
        <v>2.0193583964550059E-2</v>
      </c>
      <c r="M3" s="1"/>
      <c r="N3" s="1">
        <v>0.50873000000000002</v>
      </c>
      <c r="O3" s="1">
        <v>2.883504176056163E-2</v>
      </c>
      <c r="P3" s="1">
        <v>0.63970215658439267</v>
      </c>
      <c r="Q3" s="1">
        <v>0.96028999999999998</v>
      </c>
      <c r="R3" s="1">
        <v>0.1930169174796173</v>
      </c>
      <c r="S3" s="1">
        <v>0.94623389558159454</v>
      </c>
      <c r="T3" s="1">
        <v>1.0528900000000001</v>
      </c>
      <c r="U3" s="1">
        <v>8.5970218292925837E-2</v>
      </c>
      <c r="V3" s="1">
        <v>1.1872666049974392</v>
      </c>
      <c r="W3" s="1">
        <v>1.8770333333333336</v>
      </c>
      <c r="X3" s="1">
        <v>0.17344603707717762</v>
      </c>
      <c r="Y3" s="1">
        <v>1.8901614021711266</v>
      </c>
      <c r="Z3" s="1">
        <v>2.9606666666666666</v>
      </c>
      <c r="AA3" s="1">
        <v>0.21198651162541271</v>
      </c>
      <c r="AB3" s="1">
        <v>2.9064717064705294</v>
      </c>
      <c r="AC3" s="1">
        <v>5.3698666666666668</v>
      </c>
      <c r="AD3" s="1">
        <v>0.18327816139530761</v>
      </c>
      <c r="AE3" s="1">
        <v>5.3249342541098672</v>
      </c>
      <c r="AF3" s="1">
        <v>9.6231333333333335</v>
      </c>
      <c r="AG3" s="1">
        <v>3.0680272843926564</v>
      </c>
      <c r="AH3">
        <v>9.4632830330126403</v>
      </c>
    </row>
    <row r="4" spans="1:34" x14ac:dyDescent="0.25">
      <c r="A4" s="35">
        <v>2.5100000000000001E-3</v>
      </c>
      <c r="B4" s="1">
        <v>0.39178666666666667</v>
      </c>
      <c r="C4" s="1">
        <v>4.1033651366219344E-2</v>
      </c>
      <c r="D4" s="1">
        <v>0.39512245584615485</v>
      </c>
      <c r="E4" s="1">
        <v>0.4196266666666667</v>
      </c>
      <c r="F4" s="1">
        <v>4.3384355987434287E-2</v>
      </c>
      <c r="G4" s="1"/>
      <c r="H4" s="1">
        <v>0.41121999999999997</v>
      </c>
      <c r="I4" s="1">
        <v>4.9343403138954078E-2</v>
      </c>
      <c r="J4" s="1"/>
      <c r="K4" s="1">
        <v>0.55952666666666662</v>
      </c>
      <c r="L4" s="1">
        <v>4.9580500983529806E-2</v>
      </c>
      <c r="M4" s="1"/>
      <c r="N4" s="1">
        <v>0.55976999999999999</v>
      </c>
      <c r="O4" s="1">
        <v>5.1610118194013142E-2</v>
      </c>
      <c r="P4" s="1">
        <v>0.63970121823055903</v>
      </c>
      <c r="Q4" s="1">
        <v>0.85086666666666666</v>
      </c>
      <c r="R4" s="1">
        <v>7.3556278756095314E-2</v>
      </c>
      <c r="S4" s="1">
        <v>0.9462308947140623</v>
      </c>
      <c r="T4" s="1">
        <v>1.04644</v>
      </c>
      <c r="U4" s="1">
        <v>7.9851868690302349E-2</v>
      </c>
      <c r="V4" s="1">
        <v>1.1872618261094394</v>
      </c>
      <c r="W4" s="1">
        <v>1.9148333333333332</v>
      </c>
      <c r="X4" s="1">
        <v>0.12048802614552384</v>
      </c>
      <c r="Y4" s="1">
        <v>1.890148907610373</v>
      </c>
      <c r="Z4" s="1">
        <v>2.9289999999999998</v>
      </c>
      <c r="AA4" s="1">
        <v>0.19360441627194352</v>
      </c>
      <c r="AB4" s="1">
        <v>2.9064627286661313</v>
      </c>
      <c r="AC4" s="1">
        <v>5.3461999999999996</v>
      </c>
      <c r="AD4" s="1">
        <v>0.22647801217778302</v>
      </c>
      <c r="AE4" s="1">
        <v>5.3249257905488427</v>
      </c>
      <c r="AF4" s="1">
        <v>10.496833333333335</v>
      </c>
      <c r="AG4" s="1">
        <v>3.6396717380982473</v>
      </c>
      <c r="AH4">
        <v>9.4632447068641721</v>
      </c>
    </row>
    <row r="5" spans="1:34" x14ac:dyDescent="0.25">
      <c r="A5" s="35">
        <v>3.98E-3</v>
      </c>
      <c r="B5" s="1">
        <v>0.40134999999999998</v>
      </c>
      <c r="C5" s="1">
        <v>9.214799690353194E-3</v>
      </c>
      <c r="D5" s="1">
        <v>0.39487894940360213</v>
      </c>
      <c r="E5" s="1">
        <v>0.44750666666666666</v>
      </c>
      <c r="F5" s="1">
        <v>4.2966440521773681E-2</v>
      </c>
      <c r="G5" s="1"/>
      <c r="H5" s="1">
        <v>0.45098333333333335</v>
      </c>
      <c r="I5" s="1">
        <v>3.579299667687956E-2</v>
      </c>
      <c r="J5" s="1"/>
      <c r="K5" s="1">
        <v>0.59655333333333327</v>
      </c>
      <c r="L5" s="1">
        <v>3.6529132818128141E-2</v>
      </c>
      <c r="M5" s="1"/>
      <c r="N5" s="1">
        <v>0.61821000000000004</v>
      </c>
      <c r="O5" s="1">
        <v>3.7680989017451941E-2</v>
      </c>
      <c r="P5" s="1">
        <v>0.63969985403380258</v>
      </c>
      <c r="Q5" s="1">
        <v>0.98764666666666656</v>
      </c>
      <c r="R5" s="1">
        <v>4.5009371369872618E-2</v>
      </c>
      <c r="S5" s="1">
        <v>0.94622658132866955</v>
      </c>
      <c r="T5" s="1">
        <v>1.1159666666666666</v>
      </c>
      <c r="U5" s="1">
        <v>3.8536101400000349E-2</v>
      </c>
      <c r="V5" s="1">
        <v>1.1872548784826855</v>
      </c>
      <c r="W5" s="1">
        <v>1.9111333333333331</v>
      </c>
      <c r="X5" s="1">
        <v>4.7256475158907546E-2</v>
      </c>
      <c r="Y5" s="1">
        <v>1.890130742916023</v>
      </c>
      <c r="Z5" s="1">
        <v>2.9275333333333329</v>
      </c>
      <c r="AA5" s="1">
        <v>0.16690109180123552</v>
      </c>
      <c r="AB5" s="1">
        <v>2.9064490824946985</v>
      </c>
      <c r="AC5" s="1">
        <v>5.3876333333333335</v>
      </c>
      <c r="AD5" s="1">
        <v>0.25973592572286014</v>
      </c>
      <c r="AE5" s="1">
        <v>5.3249124079157104</v>
      </c>
      <c r="AF5" s="1">
        <v>11.306066666666666</v>
      </c>
      <c r="AG5" s="1">
        <v>3.6694345801196393</v>
      </c>
      <c r="AH5">
        <v>9.4631841056231156</v>
      </c>
    </row>
    <row r="6" spans="1:34" x14ac:dyDescent="0.25">
      <c r="A6" s="35">
        <v>6.3099999999999996E-3</v>
      </c>
      <c r="B6" s="1">
        <v>0.39258666666666664</v>
      </c>
      <c r="C6" s="1">
        <v>1.6554975418619951E-2</v>
      </c>
      <c r="D6" s="1">
        <v>0.39463124234426128</v>
      </c>
      <c r="E6" s="1">
        <v>0.44495000000000001</v>
      </c>
      <c r="F6" s="1">
        <v>4.9966889036641062E-3</v>
      </c>
      <c r="G6" s="1"/>
      <c r="H6" s="1">
        <v>0.44457999999999998</v>
      </c>
      <c r="I6" s="1">
        <v>2.5600607414668901E-2</v>
      </c>
      <c r="J6" s="1"/>
      <c r="K6" s="1">
        <v>0.56301666666666661</v>
      </c>
      <c r="L6" s="1">
        <v>1.9943824719557794E-2</v>
      </c>
      <c r="M6" s="1"/>
      <c r="N6" s="1">
        <v>0.60028999999999999</v>
      </c>
      <c r="O6" s="1">
        <v>1.9157048311261304E-2</v>
      </c>
      <c r="P6" s="1">
        <v>0.63969788738760536</v>
      </c>
      <c r="Q6" s="1">
        <v>0.92632000000000003</v>
      </c>
      <c r="R6" s="1">
        <v>3.501743898878576E-2</v>
      </c>
      <c r="S6" s="1">
        <v>0.94622036309887525</v>
      </c>
      <c r="T6" s="1">
        <v>1.1284666666666665</v>
      </c>
      <c r="U6" s="1">
        <v>3.2457784548206248E-2</v>
      </c>
      <c r="V6" s="1">
        <v>1.1872448627064585</v>
      </c>
      <c r="W6" s="1">
        <v>1.8961000000000001</v>
      </c>
      <c r="X6" s="1">
        <v>3.2836311201676328E-2</v>
      </c>
      <c r="Y6" s="1">
        <v>1.8901045567102734</v>
      </c>
      <c r="Z6" s="1">
        <v>2.9304333333333328</v>
      </c>
      <c r="AA6" s="1">
        <v>0.17783691342850552</v>
      </c>
      <c r="AB6" s="1">
        <v>2.9064285107406027</v>
      </c>
      <c r="AC6" s="1">
        <v>5.3597999999999999</v>
      </c>
      <c r="AD6" s="1">
        <v>0.24961462964604728</v>
      </c>
      <c r="AE6" s="1">
        <v>5.3248914175585895</v>
      </c>
      <c r="AF6" s="1">
        <v>11.401399999999999</v>
      </c>
      <c r="AG6" s="1">
        <v>3.6075640664211841</v>
      </c>
      <c r="AH6">
        <v>9.4630890546722242</v>
      </c>
    </row>
    <row r="7" spans="1:34" x14ac:dyDescent="0.25">
      <c r="A7" s="35">
        <v>0.01</v>
      </c>
      <c r="B7" s="1">
        <v>0.38546333333333332</v>
      </c>
      <c r="C7" s="1">
        <v>1.4008340769381332E-2</v>
      </c>
      <c r="D7" s="1">
        <v>0.39437954563512911</v>
      </c>
      <c r="E7" s="1">
        <v>0.43739666666666671</v>
      </c>
      <c r="F7" s="1">
        <v>1.3333678328870013E-2</v>
      </c>
      <c r="G7" s="1">
        <v>0.44575741251931517</v>
      </c>
      <c r="H7" s="1">
        <v>0.43707666666666667</v>
      </c>
      <c r="I7" s="1">
        <v>3.6153083931772377E-2</v>
      </c>
      <c r="J7" s="1"/>
      <c r="K7" s="1">
        <v>0.54398000000000002</v>
      </c>
      <c r="L7" s="1">
        <v>1.5965692385027683E-3</v>
      </c>
      <c r="M7" s="1"/>
      <c r="N7" s="1">
        <v>0.6235033333333333</v>
      </c>
      <c r="O7" s="1">
        <v>2.9823722846828832E-3</v>
      </c>
      <c r="P7" s="1">
        <v>0.63969505452878872</v>
      </c>
      <c r="Q7" s="1">
        <v>0.90303666666666649</v>
      </c>
      <c r="R7" s="1">
        <v>1.427746164803503E-2</v>
      </c>
      <c r="S7" s="1">
        <v>0.94621140606072462</v>
      </c>
      <c r="T7" s="1">
        <v>1.1394333333333331</v>
      </c>
      <c r="U7" s="1">
        <v>1.267048188156677E-2</v>
      </c>
      <c r="V7" s="1">
        <v>1.1872304355169501</v>
      </c>
      <c r="W7" s="1">
        <v>1.8725666666666667</v>
      </c>
      <c r="X7" s="1">
        <v>4.0851329367734265E-2</v>
      </c>
      <c r="Y7" s="1">
        <v>1.890066837339778</v>
      </c>
      <c r="Z7" s="1">
        <v>2.8869333333333329</v>
      </c>
      <c r="AA7" s="1">
        <v>0.16271933232136587</v>
      </c>
      <c r="AB7" s="1">
        <v>2.9063975242231903</v>
      </c>
      <c r="AC7" s="1">
        <v>5.3383666666666656</v>
      </c>
      <c r="AD7" s="1">
        <v>0.24356754253754281</v>
      </c>
      <c r="AE7" s="1">
        <v>5.3248585224992819</v>
      </c>
      <c r="AF7" s="1">
        <v>11.393266666666669</v>
      </c>
      <c r="AG7" s="1">
        <v>3.3490213701584195</v>
      </c>
      <c r="AH7">
        <v>9.4629400972570838</v>
      </c>
    </row>
    <row r="8" spans="1:34" x14ac:dyDescent="0.25">
      <c r="A8" s="35">
        <v>1.5800000000000002E-2</v>
      </c>
      <c r="B8" s="1">
        <v>0.39125666666666664</v>
      </c>
      <c r="C8" s="1">
        <v>9.5406155170641126E-3</v>
      </c>
      <c r="D8" s="1">
        <v>0.39412540962462606</v>
      </c>
      <c r="E8" s="1">
        <v>0.44227</v>
      </c>
      <c r="F8" s="1">
        <v>1.0147104677361587E-2</v>
      </c>
      <c r="G8" s="1">
        <v>0.44571061734116296</v>
      </c>
      <c r="H8" s="1">
        <v>0.46189333333333338</v>
      </c>
      <c r="I8" s="1">
        <v>2.4336765283094718E-2</v>
      </c>
      <c r="J8" s="1">
        <v>0.46833532325389732</v>
      </c>
      <c r="K8" s="1">
        <v>0.57380333333333333</v>
      </c>
      <c r="L8" s="1">
        <v>1.4267165489721914E-2</v>
      </c>
      <c r="M8" s="1">
        <v>0.57536553364139698</v>
      </c>
      <c r="N8" s="1">
        <v>0.63290333333333326</v>
      </c>
      <c r="O8" s="1">
        <v>9.4270821454879323E-3</v>
      </c>
      <c r="P8" s="1">
        <v>0.63969100306639426</v>
      </c>
      <c r="Q8" s="1">
        <v>0.93799999999999994</v>
      </c>
      <c r="R8" s="1">
        <v>1.8299992714024039E-2</v>
      </c>
      <c r="S8" s="1">
        <v>0.94619859604044443</v>
      </c>
      <c r="T8" s="1">
        <v>1.1565000000000001</v>
      </c>
      <c r="U8" s="1">
        <v>1.3892443989449691E-3</v>
      </c>
      <c r="V8" s="1">
        <v>1.1872098023275333</v>
      </c>
      <c r="W8" s="1">
        <v>1.8830333333333336</v>
      </c>
      <c r="X8" s="1">
        <v>3.404572089280993E-3</v>
      </c>
      <c r="Y8" s="1">
        <v>1.8900128935424241</v>
      </c>
      <c r="Z8" s="1">
        <v>2.8855</v>
      </c>
      <c r="AA8" s="1">
        <v>0.14943792468223502</v>
      </c>
      <c r="AB8" s="1">
        <v>2.9063511914645144</v>
      </c>
      <c r="AC8" s="1">
        <v>5.3499333333333334</v>
      </c>
      <c r="AD8" s="1">
        <v>0.24348499155206904</v>
      </c>
      <c r="AE8" s="1">
        <v>5.3248073557026991</v>
      </c>
      <c r="AF8" s="1">
        <v>11.236000000000001</v>
      </c>
      <c r="AG8" s="1">
        <v>3.035050301615005</v>
      </c>
      <c r="AH8">
        <v>9.4627084049611092</v>
      </c>
    </row>
    <row r="9" spans="1:34" x14ac:dyDescent="0.25">
      <c r="A9" s="35">
        <v>2.5100000000000001E-2</v>
      </c>
      <c r="B9" s="1">
        <v>0.39541999999999999</v>
      </c>
      <c r="C9" s="1">
        <v>7.5264223461969726E-3</v>
      </c>
      <c r="D9" s="1">
        <v>0.39386418364647557</v>
      </c>
      <c r="E9" s="1">
        <v>0.44046000000000002</v>
      </c>
      <c r="F9" s="1">
        <v>5.6441326466812724E-3</v>
      </c>
      <c r="G9" s="1">
        <v>0.44565631756733226</v>
      </c>
      <c r="H9" s="1">
        <v>0.46324333333333334</v>
      </c>
      <c r="I9" s="1">
        <v>1.8839764093828551E-2</v>
      </c>
      <c r="J9" s="1">
        <v>0.46832827855471032</v>
      </c>
      <c r="K9" s="1">
        <v>0.56723666666666672</v>
      </c>
      <c r="L9" s="1">
        <v>2.5725624924922189E-3</v>
      </c>
      <c r="M9" s="1">
        <v>0.57536052856040776</v>
      </c>
      <c r="N9" s="1">
        <v>0.63592666666666675</v>
      </c>
      <c r="O9" s="1">
        <v>7.181416604295031E-3</v>
      </c>
      <c r="P9" s="1">
        <v>0.63968509459723222</v>
      </c>
      <c r="Q9" s="1">
        <v>0.94080999999999992</v>
      </c>
      <c r="R9" s="1">
        <v>1.3508013670904158E-2</v>
      </c>
      <c r="S9" s="1">
        <v>0.94617991457996797</v>
      </c>
      <c r="T9" s="1">
        <v>1.1758</v>
      </c>
      <c r="U9" s="1">
        <v>3.7753587026047538E-3</v>
      </c>
      <c r="V9" s="1">
        <v>1.1871797120449068</v>
      </c>
      <c r="W9" s="1">
        <v>1.8794333333333333</v>
      </c>
      <c r="X9" s="1">
        <v>1.5707889029967642E-2</v>
      </c>
      <c r="Y9" s="1">
        <v>1.8899342269216495</v>
      </c>
      <c r="Z9" s="1">
        <v>2.8884000000000003</v>
      </c>
      <c r="AA9" s="1">
        <v>0.14951071310556088</v>
      </c>
      <c r="AB9" s="1">
        <v>2.9062805336323887</v>
      </c>
      <c r="AC9" s="1">
        <v>5.3374333333333333</v>
      </c>
      <c r="AD9" s="1">
        <v>0.24045724729726445</v>
      </c>
      <c r="AE9" s="1">
        <v>5.3247261707531308</v>
      </c>
      <c r="AF9" s="1">
        <v>10.325166666666666</v>
      </c>
      <c r="AG9" s="1">
        <v>2.2030514128766447</v>
      </c>
      <c r="AH9">
        <v>9.4623407959434545</v>
      </c>
    </row>
    <row r="10" spans="1:34" x14ac:dyDescent="0.25">
      <c r="A10" s="35">
        <v>3.9800000000000002E-2</v>
      </c>
      <c r="B10" s="1">
        <v>0.3972633333333333</v>
      </c>
      <c r="C10" s="1">
        <v>6.0642238671664407E-3</v>
      </c>
      <c r="D10" s="1">
        <v>0.39360002488875229</v>
      </c>
      <c r="E10" s="1">
        <v>0.44419000000000003</v>
      </c>
      <c r="F10" s="1">
        <v>5.2804008686210017E-3</v>
      </c>
      <c r="G10" s="1">
        <v>0.44559434888882204</v>
      </c>
      <c r="H10" s="1">
        <v>0.46773666666666669</v>
      </c>
      <c r="I10" s="1">
        <v>2.3983344452163286E-2</v>
      </c>
      <c r="J10" s="1">
        <v>0.46831815416839728</v>
      </c>
      <c r="K10" s="1">
        <v>0.57237666666666664</v>
      </c>
      <c r="L10" s="1">
        <v>3.2447924090422001E-3</v>
      </c>
      <c r="M10" s="1">
        <v>0.57535333546361356</v>
      </c>
      <c r="N10" s="1">
        <v>0.63606000000000007</v>
      </c>
      <c r="O10" s="1">
        <v>5.1577643735763561E-3</v>
      </c>
      <c r="P10" s="1">
        <v>0.63967660324673881</v>
      </c>
      <c r="Q10" s="1">
        <v>0.93759000000000003</v>
      </c>
      <c r="R10" s="1">
        <v>1.0187886597981635E-2</v>
      </c>
      <c r="S10" s="1">
        <v>0.94615306673031507</v>
      </c>
      <c r="T10" s="1">
        <v>1.1719999999999999</v>
      </c>
      <c r="U10" s="1">
        <v>3.3605555096342778E-3</v>
      </c>
      <c r="V10" s="1">
        <v>1.1871364682947887</v>
      </c>
      <c r="W10" s="1">
        <v>1.8731333333333333</v>
      </c>
      <c r="X10" s="1">
        <v>1.1828966330345398E-2</v>
      </c>
      <c r="Y10" s="1">
        <v>1.8898211766040998</v>
      </c>
      <c r="Z10" s="1">
        <v>2.8838333333333335</v>
      </c>
      <c r="AA10" s="1">
        <v>0.14760732065555265</v>
      </c>
      <c r="AB10" s="1">
        <v>2.9061743308669818</v>
      </c>
      <c r="AC10" s="1">
        <v>5.3300999999999998</v>
      </c>
      <c r="AD10" s="1">
        <v>0.2380160148673475</v>
      </c>
      <c r="AE10" s="1">
        <v>5.324599194777333</v>
      </c>
      <c r="AF10" s="1">
        <v>9.7865333333333329</v>
      </c>
      <c r="AG10" s="1">
        <v>1.8450083878159222</v>
      </c>
      <c r="AH10">
        <v>9.4617658696616846</v>
      </c>
    </row>
    <row r="11" spans="1:34" x14ac:dyDescent="0.25">
      <c r="A11" s="35">
        <v>6.3100000000000003E-2</v>
      </c>
      <c r="B11" s="1">
        <v>0.3978633333333334</v>
      </c>
      <c r="C11" s="1">
        <v>5.0115411246885325E-3</v>
      </c>
      <c r="D11" s="1">
        <v>0.39333207474383913</v>
      </c>
      <c r="E11" s="1">
        <v>0.44598000000000004</v>
      </c>
      <c r="F11" s="1">
        <v>2.53450192345557E-3</v>
      </c>
      <c r="G11" s="1">
        <v>0.44552349207468561</v>
      </c>
      <c r="H11" s="1">
        <v>0.47023000000000004</v>
      </c>
      <c r="I11" s="1">
        <v>2.7030982840683632E-2</v>
      </c>
      <c r="J11" s="1">
        <v>0.46830356188133448</v>
      </c>
      <c r="K11" s="1">
        <v>0.57594000000000001</v>
      </c>
      <c r="L11" s="1">
        <v>3.6644417492072757E-3</v>
      </c>
      <c r="M11" s="1">
        <v>0.57534296809692631</v>
      </c>
      <c r="N11" s="1">
        <v>0.63912666666666662</v>
      </c>
      <c r="O11" s="1">
        <v>6.5685724814791005E-3</v>
      </c>
      <c r="P11" s="1">
        <v>0.63966436483662314</v>
      </c>
      <c r="Q11" s="1">
        <v>0.94081666666666663</v>
      </c>
      <c r="R11" s="1">
        <v>1.0255350365107536E-2</v>
      </c>
      <c r="S11" s="1">
        <v>0.94611453077300423</v>
      </c>
      <c r="T11" s="1">
        <v>1.1814333333333331</v>
      </c>
      <c r="U11" s="1">
        <v>4.4737506015025763E-3</v>
      </c>
      <c r="V11" s="1">
        <v>1.1870741429340428</v>
      </c>
      <c r="W11" s="1">
        <v>1.8736666666666668</v>
      </c>
      <c r="X11" s="1">
        <v>7.9377438720191901E-3</v>
      </c>
      <c r="Y11" s="1">
        <v>1.8896582505620287</v>
      </c>
      <c r="Z11" s="1">
        <v>2.8886666666666665</v>
      </c>
      <c r="AA11" s="1">
        <v>0.1496973650773824</v>
      </c>
      <c r="AB11" s="1">
        <v>2.9060142526050186</v>
      </c>
      <c r="AC11" s="1">
        <v>5.3240999999999996</v>
      </c>
      <c r="AD11" s="1">
        <v>0.23504333642968925</v>
      </c>
      <c r="AE11" s="1">
        <v>5.3244000507656288</v>
      </c>
      <c r="AF11" s="1">
        <v>9.4795333333333325</v>
      </c>
      <c r="AG11" s="1">
        <v>1.6058810928722103</v>
      </c>
      <c r="AH11">
        <v>9.4608642435547594</v>
      </c>
    </row>
    <row r="12" spans="1:34" x14ac:dyDescent="0.25">
      <c r="A12" s="35">
        <v>0.1</v>
      </c>
      <c r="B12" s="1">
        <v>0.39679999999999999</v>
      </c>
      <c r="C12" s="1">
        <v>4.296370561299394E-3</v>
      </c>
      <c r="D12" s="1">
        <v>0.39306059629684797</v>
      </c>
      <c r="E12" s="1">
        <v>0.44540666666666667</v>
      </c>
      <c r="F12" s="1">
        <v>2.4940484714170547E-3</v>
      </c>
      <c r="G12" s="1">
        <v>0.44544266259784793</v>
      </c>
      <c r="H12" s="1">
        <v>0.46832000000000001</v>
      </c>
      <c r="I12" s="1">
        <v>2.8003394437103521E-2</v>
      </c>
      <c r="J12" s="1">
        <v>0.46828254899010463</v>
      </c>
      <c r="K12" s="1">
        <v>0.5744933333333333</v>
      </c>
      <c r="L12" s="1">
        <v>3.6557595350046883E-3</v>
      </c>
      <c r="M12" s="1">
        <v>0.5753280391944795</v>
      </c>
      <c r="N12" s="1">
        <v>0.64332</v>
      </c>
      <c r="O12" s="1">
        <v>9.8918265923606512E-3</v>
      </c>
      <c r="P12" s="1">
        <v>0.63964674190321336</v>
      </c>
      <c r="Q12" s="1">
        <v>0.94067333333333325</v>
      </c>
      <c r="R12" s="1">
        <v>9.8467496047059885E-3</v>
      </c>
      <c r="S12" s="1">
        <v>0.94605865329645844</v>
      </c>
      <c r="T12" s="1">
        <v>1.1799333333333335</v>
      </c>
      <c r="U12" s="1">
        <v>2.3974523515135678E-3</v>
      </c>
      <c r="V12" s="1">
        <v>1.186984398354495</v>
      </c>
      <c r="W12" s="1">
        <v>1.8735666666666666</v>
      </c>
      <c r="X12" s="1">
        <v>8.6321749544622239E-3</v>
      </c>
      <c r="Y12" s="1">
        <v>1.8894236650474499</v>
      </c>
      <c r="Z12" s="1">
        <v>2.8827333333333334</v>
      </c>
      <c r="AA12" s="1">
        <v>0.14737824730189253</v>
      </c>
      <c r="AB12" s="1">
        <v>2.9057731857892817</v>
      </c>
      <c r="AC12" s="1">
        <v>5.2901999999999996</v>
      </c>
      <c r="AD12" s="1">
        <v>0.21015644172853712</v>
      </c>
      <c r="AE12" s="1">
        <v>5.3240879987060286</v>
      </c>
      <c r="AF12" s="1">
        <v>9.3468000000000018</v>
      </c>
      <c r="AG12" s="1">
        <v>1.5092070677456189</v>
      </c>
      <c r="AH12">
        <v>9.4594515853383836</v>
      </c>
    </row>
    <row r="13" spans="1:34" x14ac:dyDescent="0.25">
      <c r="A13" s="35">
        <v>0.158</v>
      </c>
      <c r="B13" s="1">
        <v>0.39685666666666664</v>
      </c>
      <c r="C13" s="1">
        <v>3.8127869655206867E-3</v>
      </c>
      <c r="D13" s="1">
        <v>0.39278728858124512</v>
      </c>
      <c r="E13" s="1">
        <v>0.44567333333333337</v>
      </c>
      <c r="F13" s="1">
        <v>2.8581715211730072E-3</v>
      </c>
      <c r="G13" s="1">
        <v>0.44535120532975753</v>
      </c>
      <c r="H13" s="1">
        <v>0.46687999999999996</v>
      </c>
      <c r="I13" s="1">
        <v>2.9326002682488674E-2</v>
      </c>
      <c r="J13" s="1">
        <v>0.46825251055503947</v>
      </c>
      <c r="K13" s="1">
        <v>0.57340333333333326</v>
      </c>
      <c r="L13" s="1">
        <v>2.8669515362334287E-3</v>
      </c>
      <c r="M13" s="1">
        <v>0.5753066981814805</v>
      </c>
      <c r="N13" s="1">
        <v>0.64005000000000001</v>
      </c>
      <c r="O13" s="1">
        <v>6.7814477313722079E-3</v>
      </c>
      <c r="P13" s="1">
        <v>0.63962155026399337</v>
      </c>
      <c r="Q13" s="1">
        <v>0.9418200000000001</v>
      </c>
      <c r="R13" s="1">
        <v>1.060629215764553E-2</v>
      </c>
      <c r="S13" s="1">
        <v>0.94597900637791932</v>
      </c>
      <c r="T13" s="1">
        <v>1.1808333333333332</v>
      </c>
      <c r="U13" s="1">
        <v>3.1671929387252053E-3</v>
      </c>
      <c r="V13" s="1">
        <v>1.1868561143686343</v>
      </c>
      <c r="W13" s="1">
        <v>1.8717666666666666</v>
      </c>
      <c r="X13" s="1">
        <v>1.0192535394973026E-2</v>
      </c>
      <c r="Y13" s="1">
        <v>1.8890883766943671</v>
      </c>
      <c r="Z13" s="1">
        <v>2.8851</v>
      </c>
      <c r="AA13" s="1">
        <v>0.14715149789700857</v>
      </c>
      <c r="AB13" s="1">
        <v>2.905412849238596</v>
      </c>
      <c r="AC13" s="1">
        <v>5.2841666666666667</v>
      </c>
      <c r="AD13" s="1">
        <v>0.21275765817265213</v>
      </c>
      <c r="AE13" s="1">
        <v>5.3236027046369703</v>
      </c>
      <c r="AF13" s="1">
        <v>9.3008333333333333</v>
      </c>
      <c r="AG13" s="1">
        <v>1.4770797296618001</v>
      </c>
      <c r="AH13">
        <v>9.4572550493350498</v>
      </c>
    </row>
    <row r="14" spans="1:34" x14ac:dyDescent="0.25">
      <c r="A14" s="35">
        <v>0.251</v>
      </c>
      <c r="B14" s="1">
        <v>0.39046999999999998</v>
      </c>
      <c r="C14" s="1">
        <v>3.8026482000486621E-3</v>
      </c>
      <c r="D14" s="1">
        <v>0.39250719195987782</v>
      </c>
      <c r="E14" s="1">
        <v>0.44561999999999996</v>
      </c>
      <c r="F14" s="1">
        <v>2.7663393380663354E-3</v>
      </c>
      <c r="G14" s="1">
        <v>0.4452459960885754</v>
      </c>
      <c r="H14" s="1">
        <v>0.46643000000000001</v>
      </c>
      <c r="I14" s="1">
        <v>2.9894596501709132E-2</v>
      </c>
      <c r="J14" s="1">
        <v>0.46820873235894084</v>
      </c>
      <c r="K14" s="1">
        <v>0.57329666666666668</v>
      </c>
      <c r="L14" s="1">
        <v>2.6886014538748133E-3</v>
      </c>
      <c r="M14" s="1">
        <v>0.57527559611012125</v>
      </c>
      <c r="N14" s="1">
        <v>0.63885333333333338</v>
      </c>
      <c r="O14" s="1">
        <v>6.2983604568525968E-3</v>
      </c>
      <c r="P14" s="1">
        <v>0.63958483743848071</v>
      </c>
      <c r="Q14" s="1">
        <v>0.94183333333333341</v>
      </c>
      <c r="R14" s="1">
        <v>9.8741283722215776E-3</v>
      </c>
      <c r="S14" s="1">
        <v>0.94586293718091319</v>
      </c>
      <c r="T14" s="1">
        <v>1.1797333333333333</v>
      </c>
      <c r="U14" s="1">
        <v>3.5573085956161509E-3</v>
      </c>
      <c r="V14" s="1">
        <v>1.1866691694902316</v>
      </c>
      <c r="W14" s="1">
        <v>1.8701333333333332</v>
      </c>
      <c r="X14" s="1">
        <v>9.091082321581798E-3</v>
      </c>
      <c r="Y14" s="1">
        <v>1.8885998461418954</v>
      </c>
      <c r="Z14" s="1">
        <v>2.8817333333333335</v>
      </c>
      <c r="AA14" s="1">
        <v>0.14656722386369717</v>
      </c>
      <c r="AB14" s="1">
        <v>2.9048636096084932</v>
      </c>
      <c r="AC14" s="1">
        <v>5.2820999999999998</v>
      </c>
      <c r="AD14" s="1">
        <v>0.21064937692763294</v>
      </c>
      <c r="AE14" s="1">
        <v>5.3228329240887184</v>
      </c>
      <c r="AF14" s="1">
        <v>9.3791999999999991</v>
      </c>
      <c r="AG14" s="1">
        <v>1.3757384829004875</v>
      </c>
      <c r="AH14">
        <v>9.4537718401850892</v>
      </c>
    </row>
    <row r="15" spans="1:34" x14ac:dyDescent="0.25">
      <c r="A15" s="35">
        <v>0.39800000000000002</v>
      </c>
      <c r="B15" s="1">
        <v>0.39044000000000001</v>
      </c>
      <c r="C15" s="1">
        <v>3.226954188291704E-3</v>
      </c>
      <c r="D15" s="1">
        <v>0.39222480857059455</v>
      </c>
      <c r="E15" s="1">
        <v>0.44605333333333336</v>
      </c>
      <c r="F15" s="1">
        <v>2.2865136003191512E-3</v>
      </c>
      <c r="G15" s="1">
        <v>0.44512711237316971</v>
      </c>
      <c r="H15" s="1">
        <v>0.46678999999999998</v>
      </c>
      <c r="I15" s="1">
        <v>3.0300498895782797E-2</v>
      </c>
      <c r="J15" s="1">
        <v>0.46814587570692073</v>
      </c>
      <c r="K15" s="1">
        <v>0.57447999999999999</v>
      </c>
      <c r="L15" s="1">
        <v>1.9753565079076978E-3</v>
      </c>
      <c r="M15" s="1">
        <v>0.57523094074649672</v>
      </c>
      <c r="N15" s="1">
        <v>0.63878666666666661</v>
      </c>
      <c r="O15" s="1">
        <v>6.0411487134300777E-3</v>
      </c>
      <c r="P15" s="1">
        <v>0.63953212859452813</v>
      </c>
      <c r="Q15" s="1">
        <v>0.94084333333333325</v>
      </c>
      <c r="R15" s="1">
        <v>9.8078205756653557E-3</v>
      </c>
      <c r="S15" s="1">
        <v>0.94569630329084542</v>
      </c>
      <c r="T15" s="1">
        <v>1.1783999999999999</v>
      </c>
      <c r="U15" s="1">
        <v>4.2461747491124441E-3</v>
      </c>
      <c r="V15" s="1">
        <v>1.1864007895860884</v>
      </c>
      <c r="W15" s="1">
        <v>1.8680999999999996</v>
      </c>
      <c r="X15" s="1">
        <v>1.0084807054839174E-2</v>
      </c>
      <c r="Y15" s="1">
        <v>1.8878986651478151</v>
      </c>
      <c r="Z15" s="1">
        <v>2.8778666666666668</v>
      </c>
      <c r="AA15" s="1">
        <v>0.14568436582023633</v>
      </c>
      <c r="AB15" s="1">
        <v>2.9040386987470992</v>
      </c>
      <c r="AC15" s="1">
        <v>5.2759999999999998</v>
      </c>
      <c r="AD15" s="1">
        <v>0.21628289345207108</v>
      </c>
      <c r="AE15" s="1">
        <v>5.3216295078752633</v>
      </c>
      <c r="AF15" s="1">
        <v>9.4699333333333318</v>
      </c>
      <c r="AG15" s="1">
        <v>1.2781233395533902</v>
      </c>
      <c r="AH15">
        <v>9.4483288353912158</v>
      </c>
    </row>
    <row r="16" spans="1:34" x14ac:dyDescent="0.25">
      <c r="A16" s="35">
        <v>0.63100000000000001</v>
      </c>
      <c r="B16" s="1">
        <v>0.39024333333333333</v>
      </c>
      <c r="C16" s="1">
        <v>3.1690920536400382E-3</v>
      </c>
      <c r="D16" s="1">
        <v>0.3919392495191879</v>
      </c>
      <c r="E16" s="1">
        <v>0.44630000000000003</v>
      </c>
      <c r="F16" s="1">
        <v>2.5572837151947047E-3</v>
      </c>
      <c r="G16" s="1">
        <v>0.44499270008698727</v>
      </c>
      <c r="H16" s="1">
        <v>0.46660333333333331</v>
      </c>
      <c r="I16" s="1">
        <v>3.0475386972294717E-2</v>
      </c>
      <c r="J16" s="1">
        <v>0.46805540418718922</v>
      </c>
      <c r="K16" s="1">
        <v>0.57454666666666665</v>
      </c>
      <c r="L16" s="1">
        <v>1.9062557832334656E-3</v>
      </c>
      <c r="M16" s="1">
        <v>0.5751666688322894</v>
      </c>
      <c r="N16" s="1">
        <v>0.6392066666666667</v>
      </c>
      <c r="O16" s="1">
        <v>6.2112165564493929E-3</v>
      </c>
      <c r="P16" s="1">
        <v>0.63945627008577688</v>
      </c>
      <c r="Q16" s="1">
        <v>0.94151666666666656</v>
      </c>
      <c r="R16" s="1">
        <v>1.0078585107929475E-2</v>
      </c>
      <c r="S16" s="1">
        <v>0.94545649932838849</v>
      </c>
      <c r="T16" s="1">
        <v>1.1791666666666667</v>
      </c>
      <c r="U16" s="1">
        <v>4.5156517925002675E-3</v>
      </c>
      <c r="V16" s="1">
        <v>1.1860145749414295</v>
      </c>
      <c r="W16" s="1">
        <v>1.8703666666666667</v>
      </c>
      <c r="X16" s="1">
        <v>1.2630694535315344E-2</v>
      </c>
      <c r="Y16" s="1">
        <v>1.8868899512871122</v>
      </c>
      <c r="Z16" s="1">
        <v>2.8869666666666669</v>
      </c>
      <c r="AA16" s="1">
        <v>0.14513333333333339</v>
      </c>
      <c r="AB16" s="1">
        <v>2.9027967421679057</v>
      </c>
      <c r="AC16" s="1">
        <v>5.2807333333333339</v>
      </c>
      <c r="AD16" s="1">
        <v>0.21260080223534239</v>
      </c>
      <c r="AE16" s="1">
        <v>5.3197434594399482</v>
      </c>
      <c r="AF16" s="1">
        <v>9.4366999999999983</v>
      </c>
      <c r="AG16" s="1">
        <v>1.3081779784621568</v>
      </c>
      <c r="AH16">
        <v>9.4398041438203837</v>
      </c>
    </row>
    <row r="17" spans="1:34" x14ac:dyDescent="0.25">
      <c r="A17" s="35">
        <v>1</v>
      </c>
      <c r="B17" s="1">
        <v>0.38997333333333328</v>
      </c>
      <c r="C17" s="1">
        <v>3.275995183824972E-3</v>
      </c>
      <c r="D17" s="1">
        <v>0.39165082721106265</v>
      </c>
      <c r="E17" s="1">
        <v>0.44636999999999993</v>
      </c>
      <c r="F17" s="1">
        <v>2.6681516698518716E-3</v>
      </c>
      <c r="G17" s="1">
        <v>0.44484131845514413</v>
      </c>
      <c r="H17" s="1">
        <v>0.46652333333333329</v>
      </c>
      <c r="I17" s="1">
        <v>3.0527887978771862E-2</v>
      </c>
      <c r="J17" s="1">
        <v>0.4679253814302915</v>
      </c>
      <c r="K17" s="1">
        <v>0.57425000000000004</v>
      </c>
      <c r="L17" s="1">
        <v>2.1248607797531697E-3</v>
      </c>
      <c r="M17" s="1">
        <v>0.57507430329235987</v>
      </c>
      <c r="N17" s="1">
        <v>0.63966333333333336</v>
      </c>
      <c r="O17" s="1">
        <v>6.2549216177698388E-3</v>
      </c>
      <c r="P17" s="1">
        <v>0.63934726305494294</v>
      </c>
      <c r="Q17" s="1">
        <v>0.94149666666666654</v>
      </c>
      <c r="R17" s="1">
        <v>9.9736157491208122E-3</v>
      </c>
      <c r="S17" s="1">
        <v>0.94511193793897086</v>
      </c>
      <c r="T17" s="1">
        <v>1.1786000000000001</v>
      </c>
      <c r="U17" s="1">
        <v>4.9115510109672411E-3</v>
      </c>
      <c r="V17" s="1">
        <v>1.1854596701629927</v>
      </c>
      <c r="W17" s="1">
        <v>1.8678666666666666</v>
      </c>
      <c r="X17" s="1">
        <v>1.1089684896835901E-2</v>
      </c>
      <c r="Y17" s="1">
        <v>1.8854413288900473</v>
      </c>
      <c r="Z17" s="1">
        <v>2.8751666666666664</v>
      </c>
      <c r="AA17" s="1">
        <v>0.14523527272823381</v>
      </c>
      <c r="AB17" s="1">
        <v>2.9009296613904816</v>
      </c>
      <c r="AC17" s="1">
        <v>5.2729000000000008</v>
      </c>
      <c r="AD17" s="1">
        <v>0.21349127226501158</v>
      </c>
      <c r="AE17" s="1">
        <v>5.3167913736796839</v>
      </c>
      <c r="AF17" s="1">
        <v>9.4018999999999995</v>
      </c>
      <c r="AG17" s="1">
        <v>1.3389340947186295</v>
      </c>
      <c r="AH17">
        <v>9.4264753800008787</v>
      </c>
    </row>
    <row r="18" spans="1:34" x14ac:dyDescent="0.25">
      <c r="A18" s="35">
        <v>1.58</v>
      </c>
      <c r="B18" s="1">
        <v>0.3900466666666666</v>
      </c>
      <c r="C18" s="1">
        <v>2.8792668819992624E-3</v>
      </c>
      <c r="D18" s="1">
        <v>0.39136136913777075</v>
      </c>
      <c r="E18" s="1">
        <v>0.44606000000000001</v>
      </c>
      <c r="F18" s="1">
        <v>2.4227876506206637E-3</v>
      </c>
      <c r="G18" s="1">
        <v>0.44467248586817087</v>
      </c>
      <c r="H18" s="1">
        <v>0.46639333333333338</v>
      </c>
      <c r="I18" s="1">
        <v>3.0458680937368979E-2</v>
      </c>
      <c r="J18" s="1">
        <v>0.46774003402530734</v>
      </c>
      <c r="K18" s="1">
        <v>0.57432000000000005</v>
      </c>
      <c r="L18" s="1">
        <v>2.3549168421269848E-3</v>
      </c>
      <c r="M18" s="1">
        <v>0.57494264436833797</v>
      </c>
      <c r="N18" s="1">
        <v>0.63971333333333336</v>
      </c>
      <c r="O18" s="1">
        <v>5.8669962028660436E-3</v>
      </c>
      <c r="P18" s="1">
        <v>0.63919190286740912</v>
      </c>
      <c r="Q18" s="1">
        <v>0.94117666666666666</v>
      </c>
      <c r="R18" s="1">
        <v>9.7854523542745871E-3</v>
      </c>
      <c r="S18" s="1">
        <v>0.94462092300300049</v>
      </c>
      <c r="T18" s="1">
        <v>1.1777666666666666</v>
      </c>
      <c r="U18" s="1">
        <v>4.9653242033571758E-3</v>
      </c>
      <c r="V18" s="1">
        <v>1.1846689602092684</v>
      </c>
      <c r="W18" s="1">
        <v>1.8679333333333332</v>
      </c>
      <c r="X18" s="1">
        <v>1.1600622588656425E-2</v>
      </c>
      <c r="Y18" s="1">
        <v>1.8833784940516829</v>
      </c>
      <c r="Z18" s="1">
        <v>2.8795000000000002</v>
      </c>
      <c r="AA18" s="1">
        <v>0.14470115180375492</v>
      </c>
      <c r="AB18" s="1">
        <v>2.8981460201099107</v>
      </c>
      <c r="AC18" s="1">
        <v>5.2702333333333335</v>
      </c>
      <c r="AD18" s="1">
        <v>0.2132737390720616</v>
      </c>
      <c r="AE18" s="1">
        <v>5.312208340040347</v>
      </c>
      <c r="AF18" s="1">
        <v>9.1978333333333335</v>
      </c>
      <c r="AG18" s="1">
        <v>1.5253489309371508</v>
      </c>
      <c r="AH18">
        <v>9.4058172806296021</v>
      </c>
    </row>
    <row r="19" spans="1:34" x14ac:dyDescent="0.25">
      <c r="A19" s="35">
        <v>2.5099999999999998</v>
      </c>
      <c r="B19" s="1">
        <v>0.3900433333333333</v>
      </c>
      <c r="C19" s="1">
        <v>2.9712081343752765E-3</v>
      </c>
      <c r="D19" s="1">
        <v>0.39106566145793892</v>
      </c>
      <c r="E19" s="1">
        <v>0.44614000000000004</v>
      </c>
      <c r="F19" s="1">
        <v>2.6167600832581739E-3</v>
      </c>
      <c r="G19" s="1">
        <v>0.4444814146717086</v>
      </c>
      <c r="H19" s="1">
        <v>0.46608666666666665</v>
      </c>
      <c r="I19" s="1">
        <v>3.0758399575472786E-2</v>
      </c>
      <c r="J19" s="1">
        <v>0.46747100452582135</v>
      </c>
      <c r="K19" s="1">
        <v>0.57406666666666673</v>
      </c>
      <c r="L19" s="1">
        <v>2.433833281974023E-3</v>
      </c>
      <c r="M19" s="1">
        <v>0.57475156004115213</v>
      </c>
      <c r="N19" s="1">
        <v>0.63908666666666669</v>
      </c>
      <c r="O19" s="1">
        <v>5.8540622173362984E-3</v>
      </c>
      <c r="P19" s="1">
        <v>0.6389664607129506</v>
      </c>
      <c r="Q19" s="1">
        <v>0.93997333333333333</v>
      </c>
      <c r="R19" s="1">
        <v>1.0118343628172427E-2</v>
      </c>
      <c r="S19" s="1">
        <v>0.94390854942617708</v>
      </c>
      <c r="T19" s="1">
        <v>1.1785666666666665</v>
      </c>
      <c r="U19" s="1">
        <v>4.5108511145656024E-3</v>
      </c>
      <c r="V19" s="1">
        <v>1.183521895191872</v>
      </c>
      <c r="W19" s="1">
        <v>1.8656000000000001</v>
      </c>
      <c r="X19" s="1">
        <v>1.0578752289377052E-2</v>
      </c>
      <c r="Y19" s="1">
        <v>1.8803888561362871</v>
      </c>
      <c r="Z19" s="1">
        <v>2.8769666666666667</v>
      </c>
      <c r="AA19" s="1">
        <v>0.14469784994179347</v>
      </c>
      <c r="AB19" s="1">
        <v>2.8939195804285571</v>
      </c>
      <c r="AC19" s="1">
        <v>5.2689666666666675</v>
      </c>
      <c r="AD19" s="1">
        <v>0.21448893004328032</v>
      </c>
      <c r="AE19" s="1">
        <v>5.304958477505906</v>
      </c>
      <c r="AF19" s="1">
        <v>9.1566666666666663</v>
      </c>
      <c r="AG19" s="1">
        <v>1.548683885684156</v>
      </c>
      <c r="AH19">
        <v>9.373223699877208</v>
      </c>
    </row>
    <row r="20" spans="1:34" x14ac:dyDescent="0.25">
      <c r="A20" s="35">
        <v>3.98</v>
      </c>
      <c r="B20" s="1">
        <v>0.38994999999999996</v>
      </c>
      <c r="C20" s="1">
        <v>2.9302616492957248E-3</v>
      </c>
      <c r="D20" s="1">
        <v>0.39076849864971197</v>
      </c>
      <c r="E20" s="1">
        <v>0.44653333333333334</v>
      </c>
      <c r="F20" s="1">
        <v>2.5707997026433449E-3</v>
      </c>
      <c r="G20" s="1">
        <v>0.44426945789596872</v>
      </c>
      <c r="H20" s="1">
        <v>0.46574666666666664</v>
      </c>
      <c r="I20" s="1">
        <v>3.079679330348823E-2</v>
      </c>
      <c r="J20" s="1">
        <v>0.46708699060270104</v>
      </c>
      <c r="K20" s="1">
        <v>0.57449666666666654</v>
      </c>
      <c r="L20" s="1">
        <v>2.43535988670622E-3</v>
      </c>
      <c r="M20" s="1">
        <v>0.57447884027183971</v>
      </c>
      <c r="N20" s="1">
        <v>0.63949333333333336</v>
      </c>
      <c r="O20" s="1">
        <v>5.8756030423362613E-3</v>
      </c>
      <c r="P20" s="1">
        <v>0.63864478918429179</v>
      </c>
      <c r="Q20" s="1">
        <v>0.94076666666666675</v>
      </c>
      <c r="R20" s="1">
        <v>1.017653237164365E-2</v>
      </c>
      <c r="S20" s="1">
        <v>0.94289237775391055</v>
      </c>
      <c r="T20" s="1">
        <v>1.1782999999999999</v>
      </c>
      <c r="U20" s="1">
        <v>4.8013886880081992E-3</v>
      </c>
      <c r="V20" s="1">
        <v>1.1818858827449179</v>
      </c>
      <c r="W20" s="1">
        <v>1.8665666666666667</v>
      </c>
      <c r="X20" s="1">
        <v>1.0375826606963743E-2</v>
      </c>
      <c r="Y20" s="1">
        <v>1.8761307247760728</v>
      </c>
      <c r="Z20" s="1">
        <v>2.8743000000000007</v>
      </c>
      <c r="AA20" s="1">
        <v>0.14375586944538996</v>
      </c>
      <c r="AB20" s="1">
        <v>2.8876089916459673</v>
      </c>
      <c r="AC20" s="1">
        <v>5.2642333333333324</v>
      </c>
      <c r="AD20" s="1">
        <v>0.21358388151834953</v>
      </c>
      <c r="AE20" s="1">
        <v>5.2936730313063425</v>
      </c>
      <c r="AF20" s="1">
        <v>9.1044999999999998</v>
      </c>
      <c r="AG20" s="1">
        <v>1.5678340420252819</v>
      </c>
      <c r="AH20">
        <v>9.3226940562510112</v>
      </c>
    </row>
    <row r="21" spans="1:34" x14ac:dyDescent="0.25">
      <c r="A21" s="35">
        <v>6.31</v>
      </c>
      <c r="B21" s="1">
        <v>0.3899866666666667</v>
      </c>
      <c r="C21" s="1">
        <v>2.8618311930960778E-3</v>
      </c>
      <c r="D21" s="1">
        <v>0.39046896852510304</v>
      </c>
      <c r="E21" s="1">
        <v>0.4458866666666666</v>
      </c>
      <c r="F21" s="1">
        <v>2.4107836439170092E-3</v>
      </c>
      <c r="G21" s="1">
        <v>0.44403471561857499</v>
      </c>
      <c r="H21" s="1">
        <v>0.46562000000000003</v>
      </c>
      <c r="I21" s="1">
        <v>3.1043305236395168E-2</v>
      </c>
      <c r="J21" s="1">
        <v>0.46653889064875953</v>
      </c>
      <c r="K21" s="1">
        <v>0.57410000000000005</v>
      </c>
      <c r="L21" s="1">
        <v>2.4752036953215317E-3</v>
      </c>
      <c r="M21" s="1">
        <v>0.57408966056638266</v>
      </c>
      <c r="N21" s="1">
        <v>0.63926333333333329</v>
      </c>
      <c r="O21" s="1">
        <v>5.9421442070836548E-3</v>
      </c>
      <c r="P21" s="1">
        <v>0.63818592575912458</v>
      </c>
      <c r="Q21" s="1">
        <v>0.94066666666666665</v>
      </c>
      <c r="R21" s="1">
        <v>9.7619709986138409E-3</v>
      </c>
      <c r="S21" s="1">
        <v>0.94144337476388706</v>
      </c>
      <c r="T21" s="1">
        <v>1.1777</v>
      </c>
      <c r="U21" s="1">
        <v>5.2538874496256332E-3</v>
      </c>
      <c r="V21" s="1">
        <v>1.1795534870973041</v>
      </c>
      <c r="W21" s="1">
        <v>1.8658333333333332</v>
      </c>
      <c r="X21" s="1">
        <v>1.05857346357151E-2</v>
      </c>
      <c r="Y21" s="1">
        <v>1.8700719813181998</v>
      </c>
      <c r="Z21" s="1">
        <v>2.8702666666666663</v>
      </c>
      <c r="AA21" s="1">
        <v>0.14354449174771955</v>
      </c>
      <c r="AB21" s="1">
        <v>2.8781912128624407</v>
      </c>
      <c r="AC21" s="1">
        <v>5.2552333333333339</v>
      </c>
      <c r="AD21" s="1">
        <v>0.21244827082793083</v>
      </c>
      <c r="AE21" s="1">
        <v>5.2761038344883797</v>
      </c>
      <c r="AF21" s="1">
        <v>9.2103333333333346</v>
      </c>
      <c r="AG21" s="1">
        <v>1.4066141775357033</v>
      </c>
      <c r="AH21">
        <v>9.2445269495401998</v>
      </c>
    </row>
    <row r="22" spans="1:34" x14ac:dyDescent="0.25">
      <c r="A22" s="35">
        <v>10</v>
      </c>
      <c r="B22" s="1">
        <v>0.38974999999999999</v>
      </c>
      <c r="C22" s="1">
        <v>2.8926804178823406E-3</v>
      </c>
      <c r="D22" s="1">
        <v>0.39016742499341239</v>
      </c>
      <c r="E22" s="1">
        <v>0.44590000000000002</v>
      </c>
      <c r="F22" s="1">
        <v>2.4764759908655113E-3</v>
      </c>
      <c r="G22" s="1">
        <v>0.44377636349722549</v>
      </c>
      <c r="H22" s="1">
        <v>0.46529666666666664</v>
      </c>
      <c r="I22" s="1">
        <v>3.1107558745602514E-2</v>
      </c>
      <c r="J22" s="1">
        <v>0.46576058714581337</v>
      </c>
      <c r="K22" s="1">
        <v>0.57402333333333333</v>
      </c>
      <c r="L22" s="1">
        <v>2.4442676703758399E-3</v>
      </c>
      <c r="M22" s="1">
        <v>0.57353716770399221</v>
      </c>
      <c r="N22" s="1">
        <v>0.63885000000000003</v>
      </c>
      <c r="O22" s="1">
        <v>5.973198473180022E-3</v>
      </c>
      <c r="P22" s="1">
        <v>0.63753485461195447</v>
      </c>
      <c r="Q22" s="1">
        <v>0.94033666666666671</v>
      </c>
      <c r="R22" s="1">
        <v>9.7562635151874372E-3</v>
      </c>
      <c r="S22" s="1">
        <v>0.93938855107756414</v>
      </c>
      <c r="T22" s="1">
        <v>1.1773666666666665</v>
      </c>
      <c r="U22" s="1">
        <v>5.1265106174776696E-3</v>
      </c>
      <c r="V22" s="1">
        <v>1.1762468657734979</v>
      </c>
      <c r="W22" s="1">
        <v>1.8640999999999996</v>
      </c>
      <c r="X22" s="1">
        <v>1.0508567932882192E-2</v>
      </c>
      <c r="Y22" s="1">
        <v>1.8615064274233284</v>
      </c>
      <c r="Z22" s="1">
        <v>2.8667999999999996</v>
      </c>
      <c r="AA22" s="1">
        <v>0.14276086064931562</v>
      </c>
      <c r="AB22" s="1">
        <v>2.8642181843546339</v>
      </c>
      <c r="AC22" s="1">
        <v>5.2431333333333336</v>
      </c>
      <c r="AD22" s="1">
        <v>0.21038596541700322</v>
      </c>
      <c r="AE22" s="1">
        <v>5.248889296116106</v>
      </c>
      <c r="AF22" s="1">
        <v>9.1013999999999999</v>
      </c>
      <c r="AG22" s="1">
        <v>1.4106769864146798</v>
      </c>
      <c r="AH22">
        <v>9.1246282031303494</v>
      </c>
    </row>
    <row r="23" spans="1:34" x14ac:dyDescent="0.25">
      <c r="A23" s="35">
        <v>15.8</v>
      </c>
      <c r="B23" s="1">
        <v>0.38980333333333328</v>
      </c>
      <c r="C23" s="1">
        <v>2.8625998284387789E-3</v>
      </c>
      <c r="D23" s="1">
        <v>0.38986579390019249</v>
      </c>
      <c r="E23" s="1">
        <v>0.44573333333333331</v>
      </c>
      <c r="F23" s="1">
        <v>2.5188445322762215E-3</v>
      </c>
      <c r="G23" s="1">
        <v>0.44349548978490327</v>
      </c>
      <c r="H23" s="1">
        <v>0.46503</v>
      </c>
      <c r="I23" s="1">
        <v>3.114807270656297E-2</v>
      </c>
      <c r="J23" s="1">
        <v>0.46466988017857902</v>
      </c>
      <c r="K23" s="1">
        <v>0.57353666666666669</v>
      </c>
      <c r="L23" s="1">
        <v>2.3788395863903367E-3</v>
      </c>
      <c r="M23" s="1">
        <v>0.57276319267379716</v>
      </c>
      <c r="N23" s="1">
        <v>0.63818333333333344</v>
      </c>
      <c r="O23" s="1">
        <v>6.0272418604569297E-3</v>
      </c>
      <c r="P23" s="1">
        <v>0.6366234677457796</v>
      </c>
      <c r="Q23" s="1">
        <v>0.9395</v>
      </c>
      <c r="R23" s="1">
        <v>9.706569939994256E-3</v>
      </c>
      <c r="S23" s="1">
        <v>0.93651438716457958</v>
      </c>
      <c r="T23" s="1">
        <v>1.1756333333333335</v>
      </c>
      <c r="U23" s="1">
        <v>5.3492470913619949E-3</v>
      </c>
      <c r="V23" s="1">
        <v>1.1716236051859283</v>
      </c>
      <c r="W23" s="1">
        <v>1.8602333333333334</v>
      </c>
      <c r="X23" s="1">
        <v>1.0365380413236654E-2</v>
      </c>
      <c r="Y23" s="1">
        <v>1.8495769443907111</v>
      </c>
      <c r="Z23" s="1">
        <v>2.8570666666666669</v>
      </c>
      <c r="AA23" s="1">
        <v>0.14169500500880217</v>
      </c>
      <c r="AB23" s="1">
        <v>2.8437883708660134</v>
      </c>
      <c r="AC23" s="1">
        <v>5.2168999999999999</v>
      </c>
      <c r="AD23" s="1">
        <v>0.20901364389276939</v>
      </c>
      <c r="AE23" s="1">
        <v>5.2073151720203086</v>
      </c>
      <c r="AF23" s="1">
        <v>8.9296999999999986</v>
      </c>
      <c r="AG23" s="1">
        <v>1.4232048306550975</v>
      </c>
      <c r="AH23">
        <v>8.9441861685726014</v>
      </c>
    </row>
    <row r="24" spans="1:34" x14ac:dyDescent="0.25">
      <c r="A24" s="35">
        <v>25.1</v>
      </c>
      <c r="B24" s="1">
        <v>0.38965666666666671</v>
      </c>
      <c r="C24" s="1">
        <v>2.8101621147384186E-3</v>
      </c>
      <c r="D24" s="1">
        <v>0.3895586748981435</v>
      </c>
      <c r="E24" s="1">
        <v>0.44561333333333342</v>
      </c>
      <c r="F24" s="1">
        <v>2.5148646970452326E-3</v>
      </c>
      <c r="G24" s="1">
        <v>0.4431864888846101</v>
      </c>
      <c r="H24" s="1">
        <v>0.46478000000000003</v>
      </c>
      <c r="I24" s="1">
        <v>3.1217281004811005E-2</v>
      </c>
      <c r="J24" s="1">
        <v>0.46312476141290654</v>
      </c>
      <c r="K24" s="1">
        <v>0.57323333333333326</v>
      </c>
      <c r="L24" s="1">
        <v>2.4022512589467224E-3</v>
      </c>
      <c r="M24" s="1">
        <v>0.57166732833611433</v>
      </c>
      <c r="N24" s="1">
        <v>0.63748000000000005</v>
      </c>
      <c r="O24" s="1">
        <v>6.0614217254150431E-3</v>
      </c>
      <c r="P24" s="1">
        <v>0.63533440714118017</v>
      </c>
      <c r="Q24" s="1">
        <v>0.93833333333333335</v>
      </c>
      <c r="R24" s="1">
        <v>9.738501481804638E-3</v>
      </c>
      <c r="S24" s="1">
        <v>0.93245362796160147</v>
      </c>
      <c r="T24" s="1">
        <v>1.1735</v>
      </c>
      <c r="U24" s="1">
        <v>5.2652951800762054E-3</v>
      </c>
      <c r="V24" s="1">
        <v>1.1650952969593917</v>
      </c>
      <c r="W24" s="1">
        <v>1.8541666666666667</v>
      </c>
      <c r="X24" s="1">
        <v>1.0190900080191353E-2</v>
      </c>
      <c r="Y24" s="1">
        <v>1.8328239597568674</v>
      </c>
      <c r="Z24" s="1">
        <v>2.841933333333333</v>
      </c>
      <c r="AA24" s="1">
        <v>0.13977965199238088</v>
      </c>
      <c r="AB24" s="1">
        <v>2.8136576032258604</v>
      </c>
      <c r="AC24" s="1">
        <v>5.1714333333333338</v>
      </c>
      <c r="AD24" s="1">
        <v>0.20493141400098838</v>
      </c>
      <c r="AE24" s="1">
        <v>5.1431761097999207</v>
      </c>
      <c r="AF24" s="1">
        <v>8.6653000000000002</v>
      </c>
      <c r="AG24" s="1">
        <v>1.4369305561972479</v>
      </c>
      <c r="AH24">
        <v>8.6720742321862048</v>
      </c>
    </row>
    <row r="25" spans="1:34" x14ac:dyDescent="0.25">
      <c r="A25" s="35">
        <v>39.799999999999997</v>
      </c>
      <c r="B25" s="1">
        <v>0.38957333333333333</v>
      </c>
      <c r="C25" s="1">
        <v>2.7480316187733001E-3</v>
      </c>
      <c r="D25" s="1">
        <v>0.38925108251328849</v>
      </c>
      <c r="E25" s="1">
        <v>0.44542666666666669</v>
      </c>
      <c r="F25" s="1">
        <v>2.4539650454813858E-3</v>
      </c>
      <c r="G25" s="1">
        <v>0.44285424906589937</v>
      </c>
      <c r="H25" s="1">
        <v>0.46446333333333328</v>
      </c>
      <c r="I25" s="1">
        <v>3.1332657262209837E-2</v>
      </c>
      <c r="J25" s="1">
        <v>0.46099387974962669</v>
      </c>
      <c r="K25" s="1">
        <v>0.57278333333333331</v>
      </c>
      <c r="L25" s="1">
        <v>2.3932706584179637E-3</v>
      </c>
      <c r="M25" s="1">
        <v>0.57015710196175751</v>
      </c>
      <c r="N25" s="1">
        <v>0.63676999999999995</v>
      </c>
      <c r="O25" s="1">
        <v>6.0378003721001999E-3</v>
      </c>
      <c r="P25" s="1">
        <v>0.6335605489743259</v>
      </c>
      <c r="Q25" s="1">
        <v>0.93628000000000011</v>
      </c>
      <c r="R25" s="1">
        <v>9.7283914394929623E-3</v>
      </c>
      <c r="S25" s="1">
        <v>0.92687416699372993</v>
      </c>
      <c r="T25" s="1">
        <v>1.1698999999999999</v>
      </c>
      <c r="U25" s="1">
        <v>5.2306787322488058E-3</v>
      </c>
      <c r="V25" s="1">
        <v>1.1561324210068267</v>
      </c>
      <c r="W25" s="1">
        <v>1.8436666666666668</v>
      </c>
      <c r="X25" s="1">
        <v>1.0082052260218551E-2</v>
      </c>
      <c r="Y25" s="1">
        <v>1.809997351674276</v>
      </c>
      <c r="Z25" s="1">
        <v>2.8151666666666664</v>
      </c>
      <c r="AA25" s="1">
        <v>0.13674826425873862</v>
      </c>
      <c r="AB25" s="1">
        <v>2.7705561718993481</v>
      </c>
      <c r="AC25" s="1">
        <v>5.0911333333333344</v>
      </c>
      <c r="AD25" s="1">
        <v>0.19863771321456336</v>
      </c>
      <c r="AE25" s="1">
        <v>5.0471137100008665</v>
      </c>
      <c r="AF25" s="1">
        <v>8.4886333333333326</v>
      </c>
      <c r="AG25" s="1">
        <v>1.248143357596035</v>
      </c>
      <c r="AH25">
        <v>8.2781529241968066</v>
      </c>
    </row>
    <row r="26" spans="1:34" x14ac:dyDescent="0.25">
      <c r="A26" s="35">
        <v>63.1</v>
      </c>
      <c r="B26" s="1">
        <v>0.38948333333333335</v>
      </c>
      <c r="C26" s="1">
        <v>2.7575613219735337E-3</v>
      </c>
      <c r="D26" s="1">
        <v>0.38894208731732083</v>
      </c>
      <c r="E26" s="1">
        <v>0.44519666666666674</v>
      </c>
      <c r="F26" s="1">
        <v>2.453965045481381E-3</v>
      </c>
      <c r="G26" s="1">
        <v>0.4424986096938805</v>
      </c>
      <c r="H26" s="1">
        <v>0.46390666666666669</v>
      </c>
      <c r="I26" s="1">
        <v>3.1463633151801014E-2</v>
      </c>
      <c r="J26" s="1">
        <v>0.45809532285888321</v>
      </c>
      <c r="K26" s="1">
        <v>0.57189999999999996</v>
      </c>
      <c r="L26" s="1">
        <v>2.3618918970463587E-3</v>
      </c>
      <c r="M26" s="1">
        <v>0.56810481741913343</v>
      </c>
      <c r="N26" s="1">
        <v>0.63569000000000009</v>
      </c>
      <c r="O26" s="1">
        <v>5.9944752341913434E-3</v>
      </c>
      <c r="P26" s="1">
        <v>0.6311548530872193</v>
      </c>
      <c r="Q26" s="1">
        <v>0.93248333333333322</v>
      </c>
      <c r="R26" s="1">
        <v>9.706426279074639E-3</v>
      </c>
      <c r="S26" s="1">
        <v>0.91932300928713429</v>
      </c>
      <c r="T26" s="1">
        <v>1.1633666666666667</v>
      </c>
      <c r="U26" s="1">
        <v>5.1466278064162766E-3</v>
      </c>
      <c r="V26" s="1">
        <v>1.1440150571143541</v>
      </c>
      <c r="W26" s="1">
        <v>1.8249333333333331</v>
      </c>
      <c r="X26" s="1">
        <v>9.8526364210014556E-3</v>
      </c>
      <c r="Y26" s="1">
        <v>1.7794526928242693</v>
      </c>
      <c r="Z26" s="1">
        <v>2.771233333333333</v>
      </c>
      <c r="AA26" s="1">
        <v>0.13233344668341077</v>
      </c>
      <c r="AB26" s="1">
        <v>2.7101151875262914</v>
      </c>
      <c r="AC26" s="1">
        <v>4.9661999999999997</v>
      </c>
      <c r="AD26" s="1">
        <v>0.18979189480410724</v>
      </c>
      <c r="AE26" s="1">
        <v>4.90607076839634</v>
      </c>
      <c r="AF26" s="1">
        <v>8.0514333333333337</v>
      </c>
      <c r="AG26" s="1">
        <v>1.1843223721230232</v>
      </c>
      <c r="AH26">
        <v>7.7275832696943327</v>
      </c>
    </row>
    <row r="27" spans="1:34" x14ac:dyDescent="0.25">
      <c r="A27" s="35">
        <v>100</v>
      </c>
      <c r="B27" s="1">
        <v>0.38943333333333341</v>
      </c>
      <c r="C27" s="1">
        <v>2.7692678535028831E-3</v>
      </c>
      <c r="D27" s="1">
        <v>0.38863207207265504</v>
      </c>
      <c r="E27" s="1">
        <v>0.44488333333333341</v>
      </c>
      <c r="F27" s="1">
        <v>2.441190511023492E-3</v>
      </c>
      <c r="G27" s="1">
        <v>0.44212138851050509</v>
      </c>
      <c r="H27" s="1">
        <v>0.46294666666666667</v>
      </c>
      <c r="I27" s="1">
        <v>3.1732734062968983E-2</v>
      </c>
      <c r="J27" s="1">
        <v>0.45424404914703692</v>
      </c>
      <c r="K27" s="1">
        <v>0.57050333333333347</v>
      </c>
      <c r="L27" s="1">
        <v>2.3546856360126692E-3</v>
      </c>
      <c r="M27" s="1">
        <v>0.56538156787107341</v>
      </c>
      <c r="N27" s="1">
        <v>0.63417999999999997</v>
      </c>
      <c r="O27" s="1">
        <v>5.8711185759898745E-3</v>
      </c>
      <c r="P27" s="1">
        <v>0.62797123611389938</v>
      </c>
      <c r="Q27" s="1">
        <v>0.92613000000000012</v>
      </c>
      <c r="R27" s="1">
        <v>9.6322444597992333E-3</v>
      </c>
      <c r="S27" s="1">
        <v>0.90935769917524834</v>
      </c>
      <c r="T27" s="1">
        <v>1.1525000000000001</v>
      </c>
      <c r="U27" s="1">
        <v>5.0586559479766603E-3</v>
      </c>
      <c r="V27" s="1">
        <v>1.1280462875099642</v>
      </c>
      <c r="W27" s="1">
        <v>1.7946666666666666</v>
      </c>
      <c r="X27" s="1">
        <v>9.4816196459840581E-3</v>
      </c>
      <c r="Y27" s="1">
        <v>1.73974422608806</v>
      </c>
      <c r="Z27" s="1">
        <v>2.7035666666666671</v>
      </c>
      <c r="AA27" s="1">
        <v>0.12605143570957236</v>
      </c>
      <c r="AB27" s="1">
        <v>2.6280798982555527</v>
      </c>
      <c r="AC27" s="1">
        <v>4.7802333333333324</v>
      </c>
      <c r="AD27" s="1">
        <v>0.17687596721368823</v>
      </c>
      <c r="AE27" s="1">
        <v>4.7059028876280058</v>
      </c>
      <c r="AF27" s="1">
        <v>7.49</v>
      </c>
      <c r="AG27" s="1">
        <v>1.1072613482522262</v>
      </c>
      <c r="AH27">
        <v>6.9981600926009326</v>
      </c>
    </row>
    <row r="28" spans="1:34" x14ac:dyDescent="0.25">
      <c r="A28" s="35">
        <v>159</v>
      </c>
      <c r="B28" s="1">
        <v>0.38933000000000001</v>
      </c>
      <c r="C28" s="1">
        <v>2.7795503233436821E-3</v>
      </c>
      <c r="D28" s="1">
        <v>0.38832302238552807</v>
      </c>
      <c r="E28" s="1">
        <v>0.44434666666666661</v>
      </c>
      <c r="F28" s="1">
        <v>2.422136338946358E-3</v>
      </c>
      <c r="G28" s="1">
        <v>0.44172721059575609</v>
      </c>
      <c r="H28" s="1">
        <v>0.46110333333333331</v>
      </c>
      <c r="I28" s="1">
        <v>3.2409569745849937E-2</v>
      </c>
      <c r="J28" s="1">
        <v>0.44931140503129785</v>
      </c>
      <c r="K28" s="1">
        <v>0.56815333333333329</v>
      </c>
      <c r="L28" s="1">
        <v>2.3275189460978266E-3</v>
      </c>
      <c r="M28" s="1">
        <v>0.56189965311458023</v>
      </c>
      <c r="N28" s="1">
        <v>0.63156333333333337</v>
      </c>
      <c r="O28" s="1">
        <v>5.7032748876802795E-3</v>
      </c>
      <c r="P28" s="1">
        <v>0.62391490030417174</v>
      </c>
      <c r="Q28" s="1">
        <v>0.91570333333333342</v>
      </c>
      <c r="R28" s="1">
        <v>9.529708518335938E-3</v>
      </c>
      <c r="S28" s="1">
        <v>0.89670601402767536</v>
      </c>
      <c r="T28" s="1">
        <v>1.1352666666666666</v>
      </c>
      <c r="U28" s="1">
        <v>4.9400854693460996E-3</v>
      </c>
      <c r="V28" s="1">
        <v>1.1078097174075971</v>
      </c>
      <c r="W28" s="1">
        <v>1.7492000000000001</v>
      </c>
      <c r="X28" s="1">
        <v>8.7945058606685583E-3</v>
      </c>
      <c r="Y28" s="1">
        <v>1.6902924003968769</v>
      </c>
      <c r="Z28" s="1">
        <v>2.605</v>
      </c>
      <c r="AA28" s="1">
        <v>0.11766887155630142</v>
      </c>
      <c r="AB28" s="1">
        <v>2.5221258294301707</v>
      </c>
      <c r="AC28" s="1">
        <v>4.5231333333333339</v>
      </c>
      <c r="AD28" s="1">
        <v>0.16061371188178314</v>
      </c>
      <c r="AE28" s="1">
        <v>4.4366337025826592</v>
      </c>
      <c r="AF28" s="1">
        <v>6.8027666666666669</v>
      </c>
      <c r="AG28" s="1">
        <v>1.0145340233055009</v>
      </c>
      <c r="AH28">
        <v>6.1021989718389626</v>
      </c>
    </row>
    <row r="29" spans="1:34" x14ac:dyDescent="0.25">
      <c r="A29" s="35">
        <v>251</v>
      </c>
      <c r="B29" s="1">
        <v>0.38912000000000008</v>
      </c>
      <c r="C29" s="1">
        <v>2.7626617599698982E-3</v>
      </c>
      <c r="D29" s="1">
        <v>0.38800942897137386</v>
      </c>
      <c r="E29" s="1">
        <v>0.44323666666666667</v>
      </c>
      <c r="F29" s="1">
        <v>2.3875114892102931E-3</v>
      </c>
      <c r="G29" s="1">
        <v>0.44131158145203658</v>
      </c>
      <c r="H29" s="1">
        <v>0.44524333333333332</v>
      </c>
      <c r="I29" s="1">
        <v>4.6125338059586254E-2</v>
      </c>
      <c r="J29" s="1">
        <v>0.44311549680820406</v>
      </c>
      <c r="K29" s="1">
        <v>0.56408333333333338</v>
      </c>
      <c r="L29" s="1">
        <v>2.1762454926879241E-3</v>
      </c>
      <c r="M29" s="1">
        <v>0.55753549205167929</v>
      </c>
      <c r="N29" s="1">
        <v>0.62688333333333335</v>
      </c>
      <c r="O29" s="1">
        <v>5.5402777708141934E-3</v>
      </c>
      <c r="P29" s="1">
        <v>0.61885314165277172</v>
      </c>
      <c r="Q29" s="1">
        <v>0.8996966666666667</v>
      </c>
      <c r="R29" s="1">
        <v>9.3331958323204685E-3</v>
      </c>
      <c r="S29" s="1">
        <v>0.88098933314962269</v>
      </c>
      <c r="T29" s="1">
        <v>1.1093</v>
      </c>
      <c r="U29" s="1">
        <v>4.7374395334752149E-3</v>
      </c>
      <c r="V29" s="1">
        <v>1.0827280237916801</v>
      </c>
      <c r="W29" s="1">
        <v>1.6845333333333334</v>
      </c>
      <c r="X29" s="1">
        <v>7.9992360746372355E-3</v>
      </c>
      <c r="Y29" s="1">
        <v>1.6303099633150331</v>
      </c>
      <c r="Z29" s="1">
        <v>2.4702999999999999</v>
      </c>
      <c r="AA29" s="1">
        <v>0.10696748727222366</v>
      </c>
      <c r="AB29" s="1">
        <v>2.3901626006583863</v>
      </c>
      <c r="AC29" s="1">
        <v>4.1911000000000005</v>
      </c>
      <c r="AD29" s="1">
        <v>0.1413840985872645</v>
      </c>
      <c r="AE29" s="1">
        <v>4.0898137258751408</v>
      </c>
      <c r="AF29" s="1">
        <v>5.9739666666666675</v>
      </c>
      <c r="AG29" s="1">
        <v>0.91102026566067107</v>
      </c>
      <c r="AH29">
        <v>5.0718708683037326</v>
      </c>
    </row>
    <row r="30" spans="1:34" x14ac:dyDescent="0.25">
      <c r="A30" s="35">
        <v>398</v>
      </c>
      <c r="B30" s="1">
        <v>0.38855000000000001</v>
      </c>
      <c r="C30" s="1">
        <v>2.6833374741168873E-3</v>
      </c>
      <c r="D30" s="1">
        <v>0.38769643797454878</v>
      </c>
      <c r="E30" s="1">
        <v>0.44112333333333326</v>
      </c>
      <c r="F30" s="1">
        <v>2.4249833905502145E-3</v>
      </c>
      <c r="G30" s="1">
        <v>0.44088442224390717</v>
      </c>
      <c r="H30" s="1">
        <v>0.43459666666666663</v>
      </c>
      <c r="I30" s="1">
        <v>5.3231550898983994E-2</v>
      </c>
      <c r="J30" s="1">
        <v>0.4358076801247579</v>
      </c>
      <c r="K30" s="1">
        <v>0.55741333333333332</v>
      </c>
      <c r="L30" s="1">
        <v>1.8357045271805159E-3</v>
      </c>
      <c r="M30" s="1">
        <v>0.55240166689773151</v>
      </c>
      <c r="N30" s="1">
        <v>0.61891333333333343</v>
      </c>
      <c r="O30" s="1">
        <v>5.4611181191319535E-3</v>
      </c>
      <c r="P30" s="1">
        <v>0.6129303149429981</v>
      </c>
      <c r="Q30" s="1">
        <v>0.87574333333333332</v>
      </c>
      <c r="R30" s="1">
        <v>8.9328538428532465E-3</v>
      </c>
      <c r="S30" s="1">
        <v>0.86269827064667226</v>
      </c>
      <c r="T30" s="1">
        <v>1.0717000000000001</v>
      </c>
      <c r="U30" s="1">
        <v>4.5214304521172671E-3</v>
      </c>
      <c r="V30" s="1">
        <v>1.0536177272496605</v>
      </c>
      <c r="W30" s="1">
        <v>1.5970333333333335</v>
      </c>
      <c r="X30" s="1">
        <v>7.0927975988165229E-3</v>
      </c>
      <c r="Y30" s="1">
        <v>1.5624475171177392</v>
      </c>
      <c r="Z30" s="1">
        <v>2.2970666666666673</v>
      </c>
      <c r="AA30" s="1">
        <v>9.4404349005282065E-2</v>
      </c>
      <c r="AB30" s="1">
        <v>2.2389361468228821</v>
      </c>
      <c r="AC30" s="1">
        <v>3.7726666666666664</v>
      </c>
      <c r="AD30" s="1">
        <v>0.11988914787326566</v>
      </c>
      <c r="AE30" s="1">
        <v>3.6834016439451891</v>
      </c>
      <c r="AF30" s="1">
        <v>4.8668333333333331</v>
      </c>
      <c r="AG30" s="1">
        <v>1.0247053565673307</v>
      </c>
      <c r="AH30">
        <v>4.0122578583992432</v>
      </c>
    </row>
    <row r="31" spans="1:34" x14ac:dyDescent="0.25">
      <c r="A31" s="35">
        <v>631</v>
      </c>
      <c r="B31" s="1">
        <v>0.38743666666666665</v>
      </c>
      <c r="C31" s="1">
        <v>2.5839526139445896E-3</v>
      </c>
      <c r="D31" s="1">
        <v>0.38738310793252462</v>
      </c>
      <c r="E31" s="1">
        <v>0.43730999999999998</v>
      </c>
      <c r="F31" s="1">
        <v>2.44737274098846E-3</v>
      </c>
      <c r="G31" s="1">
        <v>0.4404483141662241</v>
      </c>
      <c r="H31" s="1">
        <v>0.42386666666666661</v>
      </c>
      <c r="I31" s="1">
        <v>5.8249516545442449E-2</v>
      </c>
      <c r="J31" s="1">
        <v>0.42763429696352645</v>
      </c>
      <c r="K31" s="1">
        <v>0.54702333333333342</v>
      </c>
      <c r="L31" s="1">
        <v>1.4847371634213297E-3</v>
      </c>
      <c r="M31" s="1">
        <v>0.54667703632395792</v>
      </c>
      <c r="N31" s="1">
        <v>0.60589999999999999</v>
      </c>
      <c r="O31" s="1">
        <v>5.3676282782373266E-3</v>
      </c>
      <c r="P31" s="1">
        <v>0.60636585662704279</v>
      </c>
      <c r="Q31" s="1">
        <v>0.84132999999999991</v>
      </c>
      <c r="R31" s="1">
        <v>8.363852780467463E-3</v>
      </c>
      <c r="S31" s="1">
        <v>0.84254964076267347</v>
      </c>
      <c r="T31" s="1">
        <v>1.0188666666666666</v>
      </c>
      <c r="U31" s="1">
        <v>4.2482676207811782E-3</v>
      </c>
      <c r="V31" s="1">
        <v>1.0216499855502883</v>
      </c>
      <c r="W31" s="1">
        <v>1.4773000000000001</v>
      </c>
      <c r="X31" s="1">
        <v>7.692203845452856E-3</v>
      </c>
      <c r="Y31" s="1">
        <v>1.4900093512630814</v>
      </c>
      <c r="Z31" s="1">
        <v>2.0665666666666667</v>
      </c>
      <c r="AA31" s="1">
        <v>7.8757800319150056E-2</v>
      </c>
      <c r="AB31" s="1">
        <v>2.0780970086657238</v>
      </c>
      <c r="AC31" s="1">
        <v>3.2492999999999999</v>
      </c>
      <c r="AD31" s="1">
        <v>9.2963379886921105E-2</v>
      </c>
      <c r="AE31" s="1">
        <v>3.2479651535532397</v>
      </c>
      <c r="AF31" s="1">
        <v>1.0218533333333333</v>
      </c>
      <c r="AG31" s="1">
        <v>0.23684273701715647</v>
      </c>
      <c r="AH31">
        <v>3.0219873860779778</v>
      </c>
    </row>
    <row r="32" spans="1:34" x14ac:dyDescent="0.25">
      <c r="A32" s="37">
        <v>1000</v>
      </c>
      <c r="B32" s="1">
        <v>0.38496000000000002</v>
      </c>
      <c r="C32" s="1">
        <v>2.462870953447085E-3</v>
      </c>
      <c r="D32" s="1">
        <v>0.38706983410952833</v>
      </c>
      <c r="E32" s="1">
        <v>0.42990333333333336</v>
      </c>
      <c r="F32" s="1">
        <v>2.4438789749994714E-3</v>
      </c>
      <c r="G32" s="1">
        <v>0.44000795827078543</v>
      </c>
      <c r="H32" s="1">
        <v>0.41307666666666665</v>
      </c>
      <c r="I32" s="1">
        <v>5.8702734272869303E-2</v>
      </c>
      <c r="J32" s="1">
        <v>0.41905496335869125</v>
      </c>
      <c r="K32" s="1">
        <v>0.52841666666666665</v>
      </c>
      <c r="L32" s="1">
        <v>1.1058832568484511E-3</v>
      </c>
      <c r="M32" s="1">
        <v>0.54068759784506681</v>
      </c>
      <c r="N32" s="1">
        <v>0.58500666666666667</v>
      </c>
      <c r="O32" s="1">
        <v>5.1491822435972782E-3</v>
      </c>
      <c r="P32" s="1">
        <v>0.59954243701562604</v>
      </c>
      <c r="Q32" s="1">
        <v>0.78675666666666666</v>
      </c>
      <c r="R32" s="1">
        <v>7.7760408377985785E-3</v>
      </c>
      <c r="S32" s="1">
        <v>0.82174298653653266</v>
      </c>
      <c r="T32" s="1">
        <v>0.93948333333333323</v>
      </c>
      <c r="U32" s="1">
        <v>3.7555839906878766E-3</v>
      </c>
      <c r="V32" s="1">
        <v>0.98874650078065818</v>
      </c>
      <c r="W32" s="1">
        <v>1.3137000000000001</v>
      </c>
      <c r="X32" s="1">
        <v>4.5742030271221481E-3</v>
      </c>
      <c r="Y32" s="1">
        <v>1.4176340635167624</v>
      </c>
      <c r="Z32" s="1">
        <v>1.7746999999999999</v>
      </c>
      <c r="AA32" s="1">
        <v>5.9964072576835593E-2</v>
      </c>
      <c r="AB32" s="1">
        <v>1.9206980519616883</v>
      </c>
      <c r="AC32" s="1">
        <v>2.6510666666666669</v>
      </c>
      <c r="AD32" s="1">
        <v>6.5458213982492519E-2</v>
      </c>
      <c r="AE32" s="1">
        <v>2.8256960622693019</v>
      </c>
      <c r="AF32" s="1">
        <v>0.3993733333333333</v>
      </c>
      <c r="AG32" s="1">
        <v>5.116803765807118E-2</v>
      </c>
      <c r="AH32">
        <v>2.1791147582151167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G1" workbookViewId="0">
      <selection activeCell="F16" sqref="F16"/>
    </sheetView>
  </sheetViews>
  <sheetFormatPr defaultColWidth="11" defaultRowHeight="15.75" x14ac:dyDescent="0.25"/>
  <cols>
    <col min="3" max="3" width="13.375" bestFit="1" customWidth="1"/>
    <col min="5" max="5" width="10.875" style="35"/>
    <col min="6" max="6" width="12.125" bestFit="1" customWidth="1"/>
    <col min="7" max="7" width="12.125" customWidth="1"/>
    <col min="8" max="8" width="12.125" style="27" customWidth="1"/>
  </cols>
  <sheetData>
    <row r="1" spans="1:10" x14ac:dyDescent="0.25">
      <c r="A1" t="s">
        <v>76</v>
      </c>
    </row>
    <row r="2" spans="1:10" x14ac:dyDescent="0.25">
      <c r="A2" s="2" t="s">
        <v>50</v>
      </c>
      <c r="B2" s="2" t="s">
        <v>77</v>
      </c>
      <c r="C2" s="2" t="s">
        <v>78</v>
      </c>
      <c r="D2" s="2" t="s">
        <v>79</v>
      </c>
      <c r="E2" s="36" t="s">
        <v>80</v>
      </c>
      <c r="F2" s="2" t="s">
        <v>81</v>
      </c>
      <c r="G2" s="2"/>
      <c r="H2" s="28" t="s">
        <v>82</v>
      </c>
      <c r="I2" s="2" t="s">
        <v>83</v>
      </c>
      <c r="J2" s="2" t="s">
        <v>54</v>
      </c>
    </row>
    <row r="3" spans="1:10" x14ac:dyDescent="0.25">
      <c r="A3">
        <v>298</v>
      </c>
      <c r="B3">
        <f>1/A3</f>
        <v>3.3557046979865771E-3</v>
      </c>
      <c r="C3">
        <v>0.39</v>
      </c>
      <c r="D3">
        <f>A3/C3</f>
        <v>764.10256410256409</v>
      </c>
      <c r="E3" s="35">
        <f>LN(D3)</f>
        <v>6.6387020263638492</v>
      </c>
      <c r="F3">
        <v>4.351958099262983E-12</v>
      </c>
      <c r="G3">
        <f>F3/(10^-11)</f>
        <v>0.4351958099262983</v>
      </c>
      <c r="H3" s="27">
        <f>LN(F3)</f>
        <v>-26.160395234347959</v>
      </c>
      <c r="I3" s="11">
        <v>2.6300000000000001E-15</v>
      </c>
      <c r="J3">
        <v>0.97</v>
      </c>
    </row>
    <row r="4" spans="1:10" x14ac:dyDescent="0.25">
      <c r="A4">
        <v>301</v>
      </c>
      <c r="B4">
        <f t="shared" ref="B4:B11" si="0">1/A4</f>
        <v>3.3222591362126247E-3</v>
      </c>
      <c r="F4">
        <v>5.0056703021521856E-12</v>
      </c>
      <c r="G4">
        <f t="shared" ref="G4:G66" si="1">F4/(10^-11)</f>
        <v>0.50056703021521864</v>
      </c>
      <c r="H4" s="27">
        <f t="shared" ref="H4:H66" si="2">LN(F4)</f>
        <v>-26.020449785624784</v>
      </c>
      <c r="I4" s="12"/>
    </row>
    <row r="5" spans="1:10" x14ac:dyDescent="0.25">
      <c r="A5">
        <v>303</v>
      </c>
      <c r="B5">
        <f t="shared" si="0"/>
        <v>3.3003300330033004E-3</v>
      </c>
      <c r="C5">
        <v>0.27800000000000002</v>
      </c>
      <c r="D5">
        <f t="shared" ref="D5:D10" si="3">A5/C5</f>
        <v>1089.9280575539567</v>
      </c>
      <c r="E5" s="35">
        <f t="shared" ref="E5:E68" si="4">LN(D5)</f>
        <v>6.9938669708008687</v>
      </c>
      <c r="F5">
        <v>6.5148198475637065E-12</v>
      </c>
      <c r="G5">
        <f t="shared" si="1"/>
        <v>0.65148198475637065</v>
      </c>
      <c r="H5" s="27">
        <f t="shared" si="2"/>
        <v>-25.756941557681305</v>
      </c>
      <c r="I5" s="12"/>
    </row>
    <row r="6" spans="1:10" x14ac:dyDescent="0.25">
      <c r="A6">
        <v>313</v>
      </c>
      <c r="B6">
        <f t="shared" si="0"/>
        <v>3.1948881789137379E-3</v>
      </c>
      <c r="F6">
        <v>1.3164159461073835E-11</v>
      </c>
      <c r="G6">
        <f t="shared" si="1"/>
        <v>1.3164159461073837</v>
      </c>
      <c r="H6" s="27">
        <f t="shared" si="2"/>
        <v>-25.053523171499837</v>
      </c>
      <c r="I6" s="12"/>
    </row>
    <row r="7" spans="1:10" x14ac:dyDescent="0.25">
      <c r="A7">
        <v>318</v>
      </c>
      <c r="B7">
        <f t="shared" si="0"/>
        <v>3.1446540880503146E-3</v>
      </c>
      <c r="C7">
        <v>0.11799999999999999</v>
      </c>
      <c r="D7">
        <f t="shared" si="3"/>
        <v>2694.9152542372881</v>
      </c>
      <c r="E7" s="35">
        <f t="shared" si="4"/>
        <v>7.8991220372966495</v>
      </c>
      <c r="I7" s="12"/>
    </row>
    <row r="8" spans="1:10" x14ac:dyDescent="0.25">
      <c r="A8">
        <v>323</v>
      </c>
      <c r="B8">
        <f t="shared" si="0"/>
        <v>3.0959752321981426E-3</v>
      </c>
      <c r="F8">
        <v>1.8758513677019908E-11</v>
      </c>
      <c r="G8">
        <f t="shared" si="1"/>
        <v>1.875851367701991</v>
      </c>
      <c r="H8" s="27">
        <f t="shared" si="2"/>
        <v>-24.699373403793039</v>
      </c>
      <c r="I8" s="12"/>
    </row>
    <row r="9" spans="1:10" x14ac:dyDescent="0.25">
      <c r="A9">
        <v>333</v>
      </c>
      <c r="B9">
        <f t="shared" si="0"/>
        <v>3.003003003003003E-3</v>
      </c>
      <c r="C9">
        <v>5.3800000000000001E-2</v>
      </c>
      <c r="D9">
        <f t="shared" si="3"/>
        <v>6189.5910780669146</v>
      </c>
      <c r="E9" s="35">
        <f t="shared" si="4"/>
        <v>8.7306243017948422</v>
      </c>
      <c r="F9">
        <v>2.4129446048295762E-11</v>
      </c>
      <c r="G9">
        <f t="shared" si="1"/>
        <v>2.4129446048295762</v>
      </c>
      <c r="H9" s="27">
        <f t="shared" si="2"/>
        <v>-24.447588193525874</v>
      </c>
      <c r="I9" s="12"/>
    </row>
    <row r="10" spans="1:10" x14ac:dyDescent="0.25">
      <c r="A10">
        <v>343</v>
      </c>
      <c r="B10">
        <f t="shared" si="0"/>
        <v>2.9154518950437317E-3</v>
      </c>
      <c r="C10">
        <v>3.6499999999999998E-2</v>
      </c>
      <c r="D10">
        <f t="shared" si="3"/>
        <v>9397.2602739726026</v>
      </c>
      <c r="E10" s="35">
        <f t="shared" si="4"/>
        <v>9.1481734655596316</v>
      </c>
      <c r="F10">
        <v>3.5202904782093493E-11</v>
      </c>
      <c r="G10">
        <f t="shared" si="1"/>
        <v>3.5202904782093496</v>
      </c>
      <c r="H10" s="27">
        <f t="shared" si="2"/>
        <v>-24.069892514510702</v>
      </c>
    </row>
    <row r="11" spans="1:10" x14ac:dyDescent="0.25">
      <c r="A11">
        <v>353</v>
      </c>
      <c r="B11">
        <f t="shared" si="0"/>
        <v>2.8328611898016999E-3</v>
      </c>
    </row>
    <row r="13" spans="1:10" x14ac:dyDescent="0.25">
      <c r="A13" t="s">
        <v>84</v>
      </c>
    </row>
    <row r="14" spans="1:10" x14ac:dyDescent="0.25">
      <c r="A14" s="2" t="s">
        <v>50</v>
      </c>
      <c r="B14" s="2" t="s">
        <v>77</v>
      </c>
      <c r="C14" s="2" t="s">
        <v>85</v>
      </c>
      <c r="D14" s="2" t="s">
        <v>79</v>
      </c>
      <c r="E14" s="36" t="s">
        <v>80</v>
      </c>
      <c r="F14" s="2" t="s">
        <v>81</v>
      </c>
      <c r="H14" s="28" t="s">
        <v>82</v>
      </c>
      <c r="I14" s="2" t="s">
        <v>83</v>
      </c>
      <c r="J14" s="2" t="s">
        <v>54</v>
      </c>
    </row>
    <row r="15" spans="1:10" x14ac:dyDescent="0.25">
      <c r="A15">
        <v>298</v>
      </c>
      <c r="B15">
        <v>3.3557046979865771E-3</v>
      </c>
      <c r="C15">
        <v>0.52900000000000003</v>
      </c>
      <c r="D15">
        <f>A15/C15</f>
        <v>563.3270321361058</v>
      </c>
      <c r="E15" s="35">
        <f t="shared" si="4"/>
        <v>6.3338603336292421</v>
      </c>
      <c r="F15">
        <v>3.3458130779023914E-12</v>
      </c>
      <c r="G15">
        <f t="shared" si="1"/>
        <v>0.33458130779023915</v>
      </c>
      <c r="H15" s="27">
        <f t="shared" si="2"/>
        <v>-26.423311379269158</v>
      </c>
      <c r="I15" s="1">
        <v>4.9600000000000001E-15</v>
      </c>
      <c r="J15">
        <v>0.96199999999999997</v>
      </c>
    </row>
    <row r="16" spans="1:10" x14ac:dyDescent="0.25">
      <c r="A16">
        <v>301</v>
      </c>
      <c r="B16">
        <v>3.3222591362126247E-3</v>
      </c>
      <c r="C16">
        <v>0.438</v>
      </c>
      <c r="D16">
        <f t="shared" ref="D16:D70" si="5">A16/C16</f>
        <v>687.21461187214607</v>
      </c>
      <c r="E16" s="35">
        <f t="shared" si="4"/>
        <v>6.5326466333545667</v>
      </c>
      <c r="F16">
        <v>3.9542196237884343E-12</v>
      </c>
      <c r="G16">
        <f t="shared" si="1"/>
        <v>0.39542196237884347</v>
      </c>
      <c r="H16" s="27">
        <f t="shared" si="2"/>
        <v>-26.256237848011384</v>
      </c>
    </row>
    <row r="17" spans="1:10" x14ac:dyDescent="0.25">
      <c r="A17">
        <v>303</v>
      </c>
      <c r="B17">
        <v>3.3003300330033004E-3</v>
      </c>
      <c r="C17">
        <v>0.39</v>
      </c>
      <c r="D17">
        <f t="shared" si="5"/>
        <v>776.92307692307691</v>
      </c>
      <c r="E17" s="35">
        <f t="shared" si="4"/>
        <v>6.6553413453678143</v>
      </c>
      <c r="F17">
        <v>5.0114545661560372E-12</v>
      </c>
      <c r="G17">
        <f t="shared" si="1"/>
        <v>0.50114545661560372</v>
      </c>
      <c r="H17" s="27">
        <f t="shared" si="2"/>
        <v>-26.019294910404042</v>
      </c>
    </row>
    <row r="18" spans="1:10" x14ac:dyDescent="0.25">
      <c r="A18">
        <v>313</v>
      </c>
      <c r="B18">
        <v>3.1948881789137379E-3</v>
      </c>
      <c r="C18">
        <v>0.20599999999999999</v>
      </c>
      <c r="D18">
        <f t="shared" si="5"/>
        <v>1519.4174757281555</v>
      </c>
      <c r="E18" s="35">
        <f t="shared" si="4"/>
        <v>7.3260823007327094</v>
      </c>
      <c r="F18">
        <v>1.0651219758110721E-11</v>
      </c>
      <c r="G18">
        <f t="shared" si="1"/>
        <v>1.0651219758110722</v>
      </c>
      <c r="H18" s="27">
        <f t="shared" si="2"/>
        <v>-25.265346699053318</v>
      </c>
    </row>
    <row r="19" spans="1:10" x14ac:dyDescent="0.25">
      <c r="A19">
        <v>318</v>
      </c>
      <c r="B19">
        <v>3.1446540880503146E-3</v>
      </c>
      <c r="C19">
        <v>0.14799999999999999</v>
      </c>
      <c r="D19">
        <f t="shared" si="5"/>
        <v>2148.6486486486488</v>
      </c>
      <c r="E19" s="35">
        <f t="shared" si="4"/>
        <v>7.672594387998199</v>
      </c>
    </row>
    <row r="20" spans="1:10" x14ac:dyDescent="0.25">
      <c r="A20">
        <v>323</v>
      </c>
      <c r="B20">
        <v>3.0959752321981426E-3</v>
      </c>
      <c r="C20">
        <v>0.11899999999999999</v>
      </c>
      <c r="D20">
        <f t="shared" si="5"/>
        <v>2714.2857142857142</v>
      </c>
      <c r="E20" s="35">
        <f t="shared" si="4"/>
        <v>7.9062841090932645</v>
      </c>
      <c r="F20">
        <v>1.7367069366293407E-11</v>
      </c>
      <c r="G20">
        <f t="shared" si="1"/>
        <v>1.7367069366293408</v>
      </c>
      <c r="H20" s="27">
        <f t="shared" si="2"/>
        <v>-24.77644526802786</v>
      </c>
    </row>
    <row r="21" spans="1:10" x14ac:dyDescent="0.25">
      <c r="A21">
        <v>333</v>
      </c>
      <c r="B21">
        <v>3.003003003003003E-3</v>
      </c>
      <c r="C21">
        <v>7.4999999999999997E-2</v>
      </c>
      <c r="D21">
        <f t="shared" si="5"/>
        <v>4440</v>
      </c>
      <c r="E21" s="35">
        <f t="shared" si="4"/>
        <v>8.3984096554262706</v>
      </c>
      <c r="F21">
        <v>2.2947230703278772E-11</v>
      </c>
      <c r="G21">
        <f t="shared" si="1"/>
        <v>2.2947230703278776</v>
      </c>
      <c r="H21" s="27">
        <f t="shared" si="2"/>
        <v>-24.497823853226585</v>
      </c>
    </row>
    <row r="22" spans="1:10" x14ac:dyDescent="0.25">
      <c r="A22">
        <v>343</v>
      </c>
      <c r="B22">
        <v>2.9154518950437317E-3</v>
      </c>
      <c r="C22">
        <v>6.5000000000000002E-2</v>
      </c>
      <c r="D22">
        <f t="shared" si="5"/>
        <v>5276.9230769230771</v>
      </c>
      <c r="E22" s="35">
        <f t="shared" si="4"/>
        <v>8.5710984562524395</v>
      </c>
      <c r="F22">
        <v>3.5202904782093493E-11</v>
      </c>
      <c r="G22">
        <f t="shared" si="1"/>
        <v>3.5202904782093496</v>
      </c>
      <c r="H22" s="27">
        <f t="shared" si="2"/>
        <v>-24.069892514510702</v>
      </c>
    </row>
    <row r="23" spans="1:10" x14ac:dyDescent="0.25">
      <c r="A23">
        <v>353</v>
      </c>
      <c r="B23">
        <v>2.8328611898016999E-3</v>
      </c>
    </row>
    <row r="25" spans="1:10" x14ac:dyDescent="0.25">
      <c r="A25" t="s">
        <v>86</v>
      </c>
    </row>
    <row r="26" spans="1:10" x14ac:dyDescent="0.25">
      <c r="A26" s="2" t="s">
        <v>50</v>
      </c>
      <c r="B26" s="2" t="s">
        <v>77</v>
      </c>
      <c r="C26" s="2" t="s">
        <v>87</v>
      </c>
      <c r="D26" s="2" t="s">
        <v>79</v>
      </c>
      <c r="E26" s="36" t="s">
        <v>80</v>
      </c>
      <c r="F26" s="2" t="s">
        <v>81</v>
      </c>
      <c r="H26" s="28" t="s">
        <v>82</v>
      </c>
      <c r="I26" s="2" t="s">
        <v>83</v>
      </c>
      <c r="J26" s="2" t="s">
        <v>54</v>
      </c>
    </row>
    <row r="27" spans="1:10" x14ac:dyDescent="0.25">
      <c r="A27">
        <v>298</v>
      </c>
      <c r="B27">
        <v>3.3557046979865771E-3</v>
      </c>
      <c r="C27">
        <v>0.871</v>
      </c>
      <c r="D27">
        <f t="shared" si="5"/>
        <v>342.13547646383466</v>
      </c>
      <c r="E27" s="35">
        <f t="shared" si="4"/>
        <v>5.8352067886350385</v>
      </c>
      <c r="F27">
        <v>3.5561034823661433E-12</v>
      </c>
      <c r="G27">
        <f t="shared" si="1"/>
        <v>0.35561034823661436</v>
      </c>
      <c r="H27" s="27">
        <f t="shared" si="2"/>
        <v>-26.362355697922428</v>
      </c>
      <c r="I27" s="1">
        <v>5.3799999999999999E-15</v>
      </c>
      <c r="J27">
        <v>0.92600000000000005</v>
      </c>
    </row>
    <row r="28" spans="1:10" x14ac:dyDescent="0.25">
      <c r="A28">
        <v>301</v>
      </c>
      <c r="B28">
        <v>3.3222591362126247E-3</v>
      </c>
      <c r="C28">
        <v>0.68300000000000005</v>
      </c>
      <c r="D28">
        <f t="shared" si="5"/>
        <v>440.7027818448023</v>
      </c>
      <c r="E28" s="35">
        <f t="shared" si="4"/>
        <v>6.088370684160223</v>
      </c>
      <c r="F28">
        <v>4.6439607696418447E-12</v>
      </c>
      <c r="G28">
        <f t="shared" si="1"/>
        <v>0.4643960769641845</v>
      </c>
      <c r="H28" s="27">
        <f t="shared" si="2"/>
        <v>-26.095453499664792</v>
      </c>
    </row>
    <row r="29" spans="1:10" x14ac:dyDescent="0.25">
      <c r="A29">
        <v>303</v>
      </c>
      <c r="B29">
        <v>3.3003300330033004E-3</v>
      </c>
      <c r="C29">
        <v>0.56000000000000005</v>
      </c>
      <c r="D29">
        <f t="shared" si="5"/>
        <v>541.07142857142856</v>
      </c>
      <c r="E29" s="35">
        <f t="shared" si="4"/>
        <v>6.293551300762311</v>
      </c>
      <c r="F29">
        <v>5.2084492190769583E-12</v>
      </c>
      <c r="G29">
        <f t="shared" si="1"/>
        <v>0.52084492190769582</v>
      </c>
      <c r="H29" s="27">
        <f t="shared" si="2"/>
        <v>-25.980738959158945</v>
      </c>
    </row>
    <row r="30" spans="1:10" x14ac:dyDescent="0.25">
      <c r="A30">
        <v>313</v>
      </c>
      <c r="B30">
        <v>3.1948881789137379E-3</v>
      </c>
      <c r="C30">
        <v>0.28499999999999998</v>
      </c>
      <c r="D30">
        <f t="shared" si="5"/>
        <v>1098.2456140350878</v>
      </c>
      <c r="E30" s="35">
        <f t="shared" si="4"/>
        <v>7.0014692892536399</v>
      </c>
      <c r="F30">
        <v>1.0403513883398563E-11</v>
      </c>
      <c r="G30">
        <f t="shared" si="1"/>
        <v>1.0403513883398563</v>
      </c>
      <c r="H30" s="27">
        <f t="shared" si="2"/>
        <v>-25.288877493443877</v>
      </c>
    </row>
    <row r="31" spans="1:10" x14ac:dyDescent="0.25">
      <c r="A31">
        <v>318</v>
      </c>
      <c r="B31">
        <v>3.1446540880503146E-3</v>
      </c>
      <c r="C31">
        <v>0.2235</v>
      </c>
      <c r="D31">
        <f t="shared" si="5"/>
        <v>1422.8187919463087</v>
      </c>
      <c r="E31" s="35">
        <f t="shared" si="4"/>
        <v>7.2603952477086899</v>
      </c>
    </row>
    <row r="32" spans="1:10" x14ac:dyDescent="0.25">
      <c r="A32">
        <v>323</v>
      </c>
      <c r="B32">
        <v>3.0959752321981426E-3</v>
      </c>
      <c r="C32">
        <v>0.16200000000000001</v>
      </c>
      <c r="D32">
        <f t="shared" si="5"/>
        <v>1993.827160493827</v>
      </c>
      <c r="E32" s="35">
        <f t="shared" si="4"/>
        <v>7.5978112669724096</v>
      </c>
      <c r="F32">
        <v>1.6525987193835934E-11</v>
      </c>
      <c r="G32">
        <f t="shared" si="1"/>
        <v>1.6525987193835936</v>
      </c>
      <c r="H32" s="27">
        <f t="shared" si="2"/>
        <v>-24.82608699255994</v>
      </c>
    </row>
    <row r="33" spans="1:10" x14ac:dyDescent="0.25">
      <c r="A33">
        <v>333</v>
      </c>
      <c r="B33">
        <v>3.003003003003003E-3</v>
      </c>
      <c r="C33">
        <v>9.8000000000000004E-2</v>
      </c>
      <c r="D33">
        <f t="shared" si="5"/>
        <v>3397.9591836734694</v>
      </c>
      <c r="E33" s="35">
        <f t="shared" si="4"/>
        <v>8.1309302902920084</v>
      </c>
      <c r="F33">
        <v>2.5236362659573304E-11</v>
      </c>
      <c r="G33">
        <f t="shared" si="1"/>
        <v>2.5236362659573306</v>
      </c>
      <c r="H33" s="27">
        <f t="shared" si="2"/>
        <v>-24.402735198799938</v>
      </c>
    </row>
    <row r="34" spans="1:10" x14ac:dyDescent="0.25">
      <c r="A34">
        <v>343</v>
      </c>
      <c r="B34">
        <v>2.9154518950437317E-3</v>
      </c>
      <c r="C34">
        <v>6.4000000000000001E-2</v>
      </c>
      <c r="D34">
        <f t="shared" si="5"/>
        <v>5359.375</v>
      </c>
      <c r="E34" s="35">
        <f t="shared" si="4"/>
        <v>8.5866026427884048</v>
      </c>
      <c r="F34">
        <v>3.152087610165417E-11</v>
      </c>
      <c r="G34">
        <f t="shared" si="1"/>
        <v>3.1520876101654172</v>
      </c>
      <c r="H34" s="27">
        <f t="shared" si="2"/>
        <v>-24.180371056221905</v>
      </c>
    </row>
    <row r="35" spans="1:10" x14ac:dyDescent="0.25">
      <c r="A35">
        <v>353</v>
      </c>
      <c r="B35">
        <v>2.8328611898016999E-3</v>
      </c>
    </row>
    <row r="37" spans="1:10" x14ac:dyDescent="0.25">
      <c r="A37" t="s">
        <v>88</v>
      </c>
    </row>
    <row r="38" spans="1:10" x14ac:dyDescent="0.25">
      <c r="A38" s="2" t="s">
        <v>50</v>
      </c>
      <c r="B38" s="2" t="s">
        <v>77</v>
      </c>
      <c r="C38" s="2" t="s">
        <v>89</v>
      </c>
      <c r="D38" s="2" t="s">
        <v>79</v>
      </c>
      <c r="E38" s="36" t="s">
        <v>80</v>
      </c>
      <c r="F38" s="2" t="s">
        <v>81</v>
      </c>
      <c r="H38" s="28" t="s">
        <v>82</v>
      </c>
      <c r="I38" s="2" t="s">
        <v>83</v>
      </c>
      <c r="J38" s="2" t="s">
        <v>54</v>
      </c>
    </row>
    <row r="39" spans="1:10" x14ac:dyDescent="0.25">
      <c r="A39">
        <v>298</v>
      </c>
      <c r="B39">
        <v>3.3557046979865771E-3</v>
      </c>
      <c r="C39">
        <v>1.157</v>
      </c>
      <c r="D39">
        <f t="shared" si="5"/>
        <v>257.56266205704407</v>
      </c>
      <c r="E39" s="35">
        <f t="shared" si="4"/>
        <v>5.5512630382938646</v>
      </c>
      <c r="F39">
        <v>3.3650239428029943E-12</v>
      </c>
      <c r="G39">
        <f t="shared" si="1"/>
        <v>0.33650239428029943</v>
      </c>
      <c r="H39" s="27">
        <f t="shared" si="2"/>
        <v>-26.417586037611109</v>
      </c>
      <c r="I39" s="1">
        <v>7.1000000000000002E-15</v>
      </c>
      <c r="J39">
        <v>0.91600000000000004</v>
      </c>
    </row>
    <row r="40" spans="1:10" x14ac:dyDescent="0.25">
      <c r="A40">
        <v>301</v>
      </c>
      <c r="B40">
        <v>3.3222591362126247E-3</v>
      </c>
      <c r="C40">
        <v>0.88600000000000001</v>
      </c>
      <c r="D40">
        <f t="shared" si="5"/>
        <v>339.72911963882621</v>
      </c>
      <c r="E40" s="35">
        <f t="shared" si="4"/>
        <v>5.828148593125932</v>
      </c>
      <c r="F40">
        <v>4.0387513479488315E-12</v>
      </c>
      <c r="G40">
        <f t="shared" si="1"/>
        <v>0.40387513479488318</v>
      </c>
      <c r="H40" s="27">
        <f t="shared" si="2"/>
        <v>-26.235085544018066</v>
      </c>
    </row>
    <row r="41" spans="1:10" x14ac:dyDescent="0.25">
      <c r="A41">
        <v>303</v>
      </c>
      <c r="B41">
        <v>3.3003300330033004E-3</v>
      </c>
      <c r="C41">
        <v>0.75900000000000001</v>
      </c>
      <c r="D41">
        <f t="shared" si="5"/>
        <v>399.20948616600788</v>
      </c>
      <c r="E41" s="35">
        <f t="shared" si="4"/>
        <v>5.9894863070958761</v>
      </c>
      <c r="F41">
        <v>4.8630524239079828E-12</v>
      </c>
      <c r="G41">
        <f t="shared" si="1"/>
        <v>0.48630524239079831</v>
      </c>
      <c r="H41" s="27">
        <f t="shared" si="2"/>
        <v>-26.049354804407081</v>
      </c>
    </row>
    <row r="42" spans="1:10" x14ac:dyDescent="0.25">
      <c r="A42">
        <v>313</v>
      </c>
      <c r="B42">
        <v>3.1948881789137379E-3</v>
      </c>
      <c r="C42">
        <v>0.38200000000000001</v>
      </c>
      <c r="D42">
        <f t="shared" si="5"/>
        <v>819.37172774869111</v>
      </c>
      <c r="E42" s="35">
        <f t="shared" si="4"/>
        <v>6.7085378609157154</v>
      </c>
      <c r="F42">
        <v>1.0452403325544185E-11</v>
      </c>
      <c r="G42">
        <f t="shared" si="1"/>
        <v>1.0452403325544186</v>
      </c>
      <c r="H42" s="27">
        <f t="shared" si="2"/>
        <v>-25.28418918065417</v>
      </c>
    </row>
    <row r="43" spans="1:10" x14ac:dyDescent="0.25">
      <c r="A43">
        <v>318</v>
      </c>
      <c r="B43">
        <v>3.1446540880503146E-3</v>
      </c>
      <c r="C43">
        <v>0.29899999999999999</v>
      </c>
      <c r="D43">
        <f t="shared" si="5"/>
        <v>1063.5451505016722</v>
      </c>
      <c r="E43" s="35">
        <f t="shared" si="4"/>
        <v>6.9693630883716278</v>
      </c>
    </row>
    <row r="44" spans="1:10" x14ac:dyDescent="0.25">
      <c r="A44">
        <v>323</v>
      </c>
      <c r="B44">
        <v>3.0959752321981426E-3</v>
      </c>
      <c r="C44">
        <v>0.216</v>
      </c>
      <c r="D44">
        <f t="shared" si="5"/>
        <v>1495.3703703703704</v>
      </c>
      <c r="E44" s="35">
        <f t="shared" si="4"/>
        <v>7.3101291945206288</v>
      </c>
      <c r="F44">
        <v>1.7283163102151546E-11</v>
      </c>
      <c r="G44">
        <f t="shared" si="1"/>
        <v>1.7283163102151546</v>
      </c>
      <c r="H44" s="27">
        <f t="shared" si="2"/>
        <v>-24.781288319411196</v>
      </c>
    </row>
    <row r="45" spans="1:10" x14ac:dyDescent="0.25">
      <c r="A45">
        <v>333</v>
      </c>
      <c r="B45">
        <v>3.003003003003003E-3</v>
      </c>
      <c r="C45">
        <v>0.13100000000000001</v>
      </c>
      <c r="D45">
        <f t="shared" si="5"/>
        <v>2541.9847328244273</v>
      </c>
      <c r="E45" s="35">
        <f t="shared" si="4"/>
        <v>7.8407004457614295</v>
      </c>
      <c r="F45">
        <v>2.4784634854542723E-11</v>
      </c>
      <c r="G45">
        <f t="shared" si="1"/>
        <v>2.4784634854542724</v>
      </c>
      <c r="H45" s="27">
        <f t="shared" si="2"/>
        <v>-24.42079721708248</v>
      </c>
    </row>
    <row r="46" spans="1:10" x14ac:dyDescent="0.25">
      <c r="A46">
        <v>343</v>
      </c>
      <c r="B46">
        <v>2.9154518950437317E-3</v>
      </c>
      <c r="C46">
        <v>8.5000000000000006E-2</v>
      </c>
      <c r="D46">
        <f t="shared" si="5"/>
        <v>4035.2941176470586</v>
      </c>
      <c r="E46" s="35">
        <f t="shared" si="4"/>
        <v>8.3028344696577605</v>
      </c>
      <c r="F46">
        <v>3.1341871780448416E-11</v>
      </c>
      <c r="G46">
        <f t="shared" si="1"/>
        <v>3.1341871780448418</v>
      </c>
      <c r="H46" s="27">
        <f t="shared" si="2"/>
        <v>-24.186066155817691</v>
      </c>
    </row>
    <row r="47" spans="1:10" x14ac:dyDescent="0.25">
      <c r="A47">
        <v>353</v>
      </c>
      <c r="B47">
        <v>2.8328611898016999E-3</v>
      </c>
    </row>
    <row r="49" spans="1:10" x14ac:dyDescent="0.25">
      <c r="A49" t="s">
        <v>90</v>
      </c>
    </row>
    <row r="50" spans="1:10" x14ac:dyDescent="0.25">
      <c r="A50" s="2" t="s">
        <v>50</v>
      </c>
      <c r="B50" s="2" t="s">
        <v>77</v>
      </c>
      <c r="C50" s="2" t="s">
        <v>91</v>
      </c>
      <c r="D50" s="2" t="s">
        <v>79</v>
      </c>
      <c r="E50" s="36" t="s">
        <v>80</v>
      </c>
      <c r="F50" s="2" t="s">
        <v>81</v>
      </c>
      <c r="H50" s="28" t="s">
        <v>82</v>
      </c>
      <c r="I50" s="2" t="s">
        <v>83</v>
      </c>
      <c r="J50" s="2" t="s">
        <v>54</v>
      </c>
    </row>
    <row r="51" spans="1:10" x14ac:dyDescent="0.25">
      <c r="A51">
        <v>298</v>
      </c>
      <c r="B51">
        <v>3.3557046979865771E-3</v>
      </c>
      <c r="C51">
        <v>2.31</v>
      </c>
      <c r="D51">
        <f t="shared" si="5"/>
        <v>129.00432900432901</v>
      </c>
      <c r="E51" s="35">
        <f t="shared" si="4"/>
        <v>4.8598459619717023</v>
      </c>
      <c r="F51">
        <v>3.1207412347365695E-12</v>
      </c>
      <c r="G51">
        <f t="shared" si="1"/>
        <v>0.31207412347365698</v>
      </c>
      <c r="H51" s="27">
        <f t="shared" si="2"/>
        <v>-26.492950567087604</v>
      </c>
      <c r="I51" s="1">
        <v>9.25E-15</v>
      </c>
      <c r="J51">
        <v>0.97899999999999998</v>
      </c>
    </row>
    <row r="52" spans="1:10" x14ac:dyDescent="0.25">
      <c r="A52">
        <v>301</v>
      </c>
      <c r="B52">
        <v>3.3222591362126247E-3</v>
      </c>
      <c r="F52">
        <v>3.8176184405337907E-12</v>
      </c>
      <c r="G52">
        <f t="shared" si="1"/>
        <v>0.3817618440533791</v>
      </c>
      <c r="H52" s="27">
        <f t="shared" si="2"/>
        <v>-26.291394332619081</v>
      </c>
    </row>
    <row r="53" spans="1:10" x14ac:dyDescent="0.25">
      <c r="A53">
        <v>303</v>
      </c>
      <c r="B53">
        <v>3.3003300330033004E-3</v>
      </c>
      <c r="C53" s="13">
        <v>1.34</v>
      </c>
      <c r="D53">
        <f t="shared" si="5"/>
        <v>226.1194029850746</v>
      </c>
      <c r="E53" s="35">
        <f t="shared" si="4"/>
        <v>5.4210631915465486</v>
      </c>
      <c r="F53">
        <v>4.6641392550688181E-12</v>
      </c>
      <c r="G53">
        <f t="shared" si="1"/>
        <v>0.46641392550688182</v>
      </c>
      <c r="H53" s="27">
        <f t="shared" si="2"/>
        <v>-26.0911178098928</v>
      </c>
    </row>
    <row r="54" spans="1:10" x14ac:dyDescent="0.25">
      <c r="A54">
        <v>313</v>
      </c>
      <c r="B54">
        <v>3.1948881789137379E-3</v>
      </c>
      <c r="F54">
        <v>9.133551750067522E-12</v>
      </c>
      <c r="G54">
        <f t="shared" si="1"/>
        <v>0.91335517500675223</v>
      </c>
      <c r="H54" s="27">
        <f t="shared" si="2"/>
        <v>-25.419066477247604</v>
      </c>
    </row>
    <row r="55" spans="1:10" x14ac:dyDescent="0.25">
      <c r="A55">
        <v>318</v>
      </c>
      <c r="B55">
        <v>3.1446540880503146E-3</v>
      </c>
      <c r="C55">
        <v>0.49</v>
      </c>
      <c r="D55">
        <f t="shared" si="5"/>
        <v>648.9795918367347</v>
      </c>
      <c r="E55" s="35">
        <f t="shared" si="4"/>
        <v>6.4754012706576418</v>
      </c>
    </row>
    <row r="56" spans="1:10" x14ac:dyDescent="0.25">
      <c r="A56">
        <v>323</v>
      </c>
      <c r="B56">
        <v>3.0959752321981426E-3</v>
      </c>
      <c r="F56">
        <v>1.4377854406455067E-11</v>
      </c>
      <c r="G56">
        <f t="shared" si="1"/>
        <v>1.4377854406455068</v>
      </c>
      <c r="H56" s="27">
        <f t="shared" si="2"/>
        <v>-24.965331981551461</v>
      </c>
    </row>
    <row r="57" spans="1:10" x14ac:dyDescent="0.25">
      <c r="A57">
        <v>333</v>
      </c>
      <c r="B57">
        <v>3.003003003003003E-3</v>
      </c>
      <c r="C57">
        <v>0.223</v>
      </c>
      <c r="D57">
        <f t="shared" si="5"/>
        <v>1493.2735426008969</v>
      </c>
      <c r="E57" s="35">
        <f t="shared" si="4"/>
        <v>7.3087259975024619</v>
      </c>
      <c r="F57">
        <v>2.1370581575706842E-11</v>
      </c>
      <c r="G57">
        <f t="shared" si="1"/>
        <v>2.1370581575706842</v>
      </c>
      <c r="H57" s="27">
        <f t="shared" si="2"/>
        <v>-24.569005832381613</v>
      </c>
    </row>
    <row r="58" spans="1:10" x14ac:dyDescent="0.25">
      <c r="A58">
        <v>343</v>
      </c>
      <c r="B58">
        <v>2.9154518950437317E-3</v>
      </c>
      <c r="C58">
        <v>0.14599999999999999</v>
      </c>
      <c r="D58">
        <f t="shared" si="5"/>
        <v>2349.3150684931506</v>
      </c>
      <c r="E58" s="35">
        <f t="shared" si="4"/>
        <v>7.7618791044397408</v>
      </c>
      <c r="F58">
        <v>3.5202904782093493E-11</v>
      </c>
      <c r="G58">
        <f t="shared" si="1"/>
        <v>3.5202904782093496</v>
      </c>
      <c r="H58" s="27">
        <f t="shared" si="2"/>
        <v>-24.069892514510702</v>
      </c>
    </row>
    <row r="59" spans="1:10" x14ac:dyDescent="0.25">
      <c r="A59">
        <v>353</v>
      </c>
      <c r="B59">
        <v>2.8328611898016999E-3</v>
      </c>
    </row>
    <row r="61" spans="1:10" x14ac:dyDescent="0.25">
      <c r="A61" t="s">
        <v>92</v>
      </c>
    </row>
    <row r="62" spans="1:10" x14ac:dyDescent="0.25">
      <c r="A62" s="2" t="s">
        <v>50</v>
      </c>
      <c r="B62" s="2" t="s">
        <v>77</v>
      </c>
      <c r="C62" s="2" t="s">
        <v>93</v>
      </c>
      <c r="D62" s="2" t="s">
        <v>79</v>
      </c>
      <c r="E62" s="36" t="s">
        <v>80</v>
      </c>
      <c r="F62" s="2" t="s">
        <v>81</v>
      </c>
      <c r="H62" s="28" t="s">
        <v>82</v>
      </c>
      <c r="I62" s="2" t="s">
        <v>83</v>
      </c>
      <c r="J62" s="2" t="s">
        <v>54</v>
      </c>
    </row>
    <row r="63" spans="1:10" x14ac:dyDescent="0.25">
      <c r="A63">
        <v>298</v>
      </c>
      <c r="B63">
        <v>3.3557046979865771E-3</v>
      </c>
      <c r="C63">
        <v>5.27</v>
      </c>
      <c r="D63">
        <f t="shared" si="5"/>
        <v>56.54648956356737</v>
      </c>
      <c r="E63" s="35">
        <f t="shared" si="4"/>
        <v>4.035063123952134</v>
      </c>
      <c r="F63">
        <v>2.7033643230156886E-12</v>
      </c>
      <c r="G63">
        <f t="shared" si="1"/>
        <v>0.2703364323015689</v>
      </c>
      <c r="H63" s="27">
        <f t="shared" si="2"/>
        <v>-26.636524073027388</v>
      </c>
      <c r="I63" s="1">
        <v>2.5599999999999999E-14</v>
      </c>
      <c r="J63">
        <v>0.91600000000000004</v>
      </c>
    </row>
    <row r="64" spans="1:10" x14ac:dyDescent="0.25">
      <c r="A64">
        <v>301</v>
      </c>
      <c r="B64">
        <v>3.3222591362126247E-3</v>
      </c>
      <c r="C64">
        <v>3.9860000000000002</v>
      </c>
      <c r="D64">
        <f t="shared" si="5"/>
        <v>75.514300050175606</v>
      </c>
      <c r="E64" s="35">
        <f t="shared" si="4"/>
        <v>4.3243220429582729</v>
      </c>
      <c r="F64">
        <v>3.6952732936480083E-12</v>
      </c>
      <c r="G64">
        <f t="shared" si="1"/>
        <v>0.36952732936480087</v>
      </c>
      <c r="H64" s="27">
        <f t="shared" si="2"/>
        <v>-26.323966601165274</v>
      </c>
    </row>
    <row r="65" spans="1:10" x14ac:dyDescent="0.25">
      <c r="A65">
        <v>303</v>
      </c>
      <c r="B65">
        <v>3.3003300330033004E-3</v>
      </c>
      <c r="C65">
        <v>3.3010000000000002</v>
      </c>
      <c r="D65">
        <f t="shared" si="5"/>
        <v>91.790366555589216</v>
      </c>
      <c r="E65" s="35">
        <f t="shared" si="4"/>
        <v>4.5195073526383132</v>
      </c>
      <c r="F65">
        <v>4.3252144420911602E-12</v>
      </c>
      <c r="G65">
        <f t="shared" si="1"/>
        <v>0.43252144420911603</v>
      </c>
      <c r="H65" s="27">
        <f t="shared" si="2"/>
        <v>-26.166559394787456</v>
      </c>
    </row>
    <row r="66" spans="1:10" x14ac:dyDescent="0.25">
      <c r="A66">
        <v>313</v>
      </c>
      <c r="B66">
        <v>3.1948881789137379E-3</v>
      </c>
      <c r="C66">
        <v>1.633</v>
      </c>
      <c r="D66">
        <f t="shared" si="5"/>
        <v>191.67176974892834</v>
      </c>
      <c r="E66" s="35">
        <f t="shared" si="4"/>
        <v>5.2557843765518255</v>
      </c>
      <c r="F66">
        <v>8.9346172304396598E-12</v>
      </c>
      <c r="G66">
        <f t="shared" si="1"/>
        <v>0.89346172304396598</v>
      </c>
      <c r="H66" s="27">
        <f t="shared" si="2"/>
        <v>-25.441087807581216</v>
      </c>
    </row>
    <row r="67" spans="1:10" x14ac:dyDescent="0.25">
      <c r="A67">
        <v>318</v>
      </c>
      <c r="B67">
        <v>3.1446540880503146E-3</v>
      </c>
      <c r="C67">
        <v>1.2605</v>
      </c>
      <c r="D67">
        <f t="shared" si="5"/>
        <v>252.28084093613646</v>
      </c>
      <c r="E67" s="35">
        <f t="shared" si="4"/>
        <v>5.5305429151343395</v>
      </c>
    </row>
    <row r="68" spans="1:10" x14ac:dyDescent="0.25">
      <c r="A68">
        <v>323</v>
      </c>
      <c r="B68">
        <v>3.0959752321981426E-3</v>
      </c>
      <c r="C68">
        <v>0.88800000000000001</v>
      </c>
      <c r="D68">
        <f t="shared" si="5"/>
        <v>363.73873873873873</v>
      </c>
      <c r="E68" s="35">
        <f t="shared" si="4"/>
        <v>5.8964358592126231</v>
      </c>
      <c r="F68">
        <v>1.5942915694009951E-11</v>
      </c>
      <c r="G68">
        <f t="shared" ref="G68:G118" si="6">F68/(10^-11)</f>
        <v>1.5942915694009951</v>
      </c>
      <c r="H68" s="27">
        <f t="shared" ref="H68:H118" si="7">LN(F68)</f>
        <v>-24.862006542480046</v>
      </c>
    </row>
    <row r="69" spans="1:10" x14ac:dyDescent="0.25">
      <c r="A69">
        <v>333</v>
      </c>
      <c r="B69">
        <v>3.003003003003003E-3</v>
      </c>
      <c r="C69">
        <v>0.52500000000000002</v>
      </c>
      <c r="D69">
        <f t="shared" si="5"/>
        <v>634.28571428571422</v>
      </c>
      <c r="E69" s="35">
        <f t="shared" ref="E69:E118" si="8">LN(D69)</f>
        <v>6.4524995063709571</v>
      </c>
      <c r="F69">
        <v>2.4062491975558315E-11</v>
      </c>
      <c r="G69">
        <f>F69/(10^-11)</f>
        <v>2.4062491975558316</v>
      </c>
      <c r="H69" s="27">
        <f>LN(F69)</f>
        <v>-24.450366837363891</v>
      </c>
    </row>
    <row r="70" spans="1:10" x14ac:dyDescent="0.25">
      <c r="A70">
        <v>343</v>
      </c>
      <c r="B70">
        <v>2.9154518950437317E-3</v>
      </c>
      <c r="C70">
        <v>0.32</v>
      </c>
      <c r="D70">
        <f t="shared" si="5"/>
        <v>1071.875</v>
      </c>
      <c r="E70" s="35">
        <f t="shared" si="8"/>
        <v>6.9771647303543052</v>
      </c>
      <c r="F70">
        <v>2.6539262117896906E-11</v>
      </c>
      <c r="G70">
        <f>F69/(10^-11)</f>
        <v>2.4062491975558316</v>
      </c>
      <c r="H70" s="27">
        <f>LN(F70)</f>
        <v>-24.352395890052399</v>
      </c>
    </row>
    <row r="71" spans="1:10" ht="17.100000000000001" customHeight="1" x14ac:dyDescent="0.25">
      <c r="A71">
        <v>353</v>
      </c>
      <c r="B71">
        <v>2.8328611898016999E-3</v>
      </c>
    </row>
    <row r="73" spans="1:10" x14ac:dyDescent="0.25">
      <c r="A73" t="s">
        <v>94</v>
      </c>
    </row>
    <row r="74" spans="1:10" x14ac:dyDescent="0.25">
      <c r="A74" s="2" t="s">
        <v>50</v>
      </c>
      <c r="B74" s="2" t="s">
        <v>77</v>
      </c>
      <c r="C74" s="2" t="s">
        <v>95</v>
      </c>
      <c r="D74" s="2" t="s">
        <v>79</v>
      </c>
      <c r="E74" s="36" t="s">
        <v>80</v>
      </c>
      <c r="F74" s="2" t="s">
        <v>81</v>
      </c>
      <c r="H74" s="28" t="s">
        <v>82</v>
      </c>
      <c r="I74" s="2" t="s">
        <v>83</v>
      </c>
      <c r="J74" s="2" t="s">
        <v>54</v>
      </c>
    </row>
    <row r="75" spans="1:10" x14ac:dyDescent="0.25">
      <c r="A75">
        <v>298</v>
      </c>
      <c r="B75">
        <v>3.3557046979865771E-3</v>
      </c>
      <c r="C75">
        <v>9.36</v>
      </c>
      <c r="D75">
        <f>A75/C75</f>
        <v>31.837606837606838</v>
      </c>
      <c r="E75" s="35">
        <f t="shared" si="8"/>
        <v>3.4606481960159039</v>
      </c>
      <c r="F75">
        <v>2.5304610660299863E-12</v>
      </c>
      <c r="G75">
        <f t="shared" si="6"/>
        <v>0.25304610660299864</v>
      </c>
      <c r="H75" s="27">
        <f t="shared" si="7"/>
        <v>-26.702619590255182</v>
      </c>
      <c r="I75" s="1">
        <v>3.8600000000000001E-14</v>
      </c>
      <c r="J75">
        <v>0.88700000000000001</v>
      </c>
    </row>
    <row r="76" spans="1:10" x14ac:dyDescent="0.25">
      <c r="A76">
        <v>301</v>
      </c>
      <c r="B76">
        <v>3.3222591362126247E-3</v>
      </c>
      <c r="C76">
        <v>7.0469999999999997</v>
      </c>
      <c r="D76">
        <f t="shared" ref="D76:D94" si="9">A76/C76</f>
        <v>42.713211295586774</v>
      </c>
      <c r="E76" s="35">
        <f t="shared" si="8"/>
        <v>3.7545082704039903</v>
      </c>
      <c r="F76">
        <v>3.4275063926704872E-12</v>
      </c>
      <c r="G76">
        <f t="shared" si="6"/>
        <v>0.34275063926704874</v>
      </c>
      <c r="H76" s="27">
        <f t="shared" si="7"/>
        <v>-26.399188118364215</v>
      </c>
    </row>
    <row r="77" spans="1:10" x14ac:dyDescent="0.25">
      <c r="A77">
        <v>303</v>
      </c>
      <c r="B77">
        <v>3.3003300330033004E-3</v>
      </c>
      <c r="C77">
        <v>5.9909999999999997</v>
      </c>
      <c r="D77">
        <f t="shared" si="9"/>
        <v>50.575863795693543</v>
      </c>
      <c r="E77" s="35">
        <f t="shared" si="8"/>
        <v>3.9234744624075812</v>
      </c>
      <c r="F77">
        <v>4.2921415925250201E-12</v>
      </c>
      <c r="G77">
        <f t="shared" si="6"/>
        <v>0.42921415925250206</v>
      </c>
      <c r="H77" s="27">
        <f t="shared" si="7"/>
        <v>-26.174235301833555</v>
      </c>
    </row>
    <row r="78" spans="1:10" x14ac:dyDescent="0.25">
      <c r="A78">
        <v>313</v>
      </c>
      <c r="B78">
        <v>3.1948881789137379E-3</v>
      </c>
      <c r="C78">
        <v>2.883</v>
      </c>
      <c r="D78">
        <f t="shared" si="9"/>
        <v>108.56746444675684</v>
      </c>
      <c r="E78" s="35">
        <f t="shared" si="8"/>
        <v>4.6873717718838881</v>
      </c>
      <c r="F78">
        <v>8.9195521643988879E-12</v>
      </c>
      <c r="G78">
        <f t="shared" si="6"/>
        <v>0.89195521643988884</v>
      </c>
      <c r="H78" s="27">
        <f t="shared" si="7"/>
        <v>-25.44277537638186</v>
      </c>
    </row>
    <row r="79" spans="1:10" x14ac:dyDescent="0.25">
      <c r="A79">
        <v>318</v>
      </c>
      <c r="B79">
        <v>3.1446540880503146E-3</v>
      </c>
      <c r="C79">
        <v>2.2050241000000002</v>
      </c>
      <c r="D79">
        <f t="shared" si="9"/>
        <v>144.21611083525119</v>
      </c>
      <c r="E79" s="35">
        <f t="shared" si="8"/>
        <v>4.9713129442358808</v>
      </c>
    </row>
    <row r="80" spans="1:10" x14ac:dyDescent="0.25">
      <c r="A80">
        <v>323</v>
      </c>
      <c r="B80">
        <v>3.0959752321981426E-3</v>
      </c>
      <c r="C80">
        <v>1.5269999999999999</v>
      </c>
      <c r="D80">
        <f t="shared" si="9"/>
        <v>211.52586771447284</v>
      </c>
      <c r="E80" s="35">
        <f t="shared" si="8"/>
        <v>5.3543472969861616</v>
      </c>
      <c r="F80">
        <v>1.5030436803777439E-11</v>
      </c>
      <c r="G80">
        <f t="shared" si="6"/>
        <v>1.5030436803777441</v>
      </c>
      <c r="H80" s="27">
        <f t="shared" si="7"/>
        <v>-24.920943850458386</v>
      </c>
    </row>
    <row r="81" spans="1:10" x14ac:dyDescent="0.25">
      <c r="A81">
        <v>333</v>
      </c>
      <c r="B81">
        <v>3.003003003003003E-3</v>
      </c>
      <c r="C81">
        <v>0.875</v>
      </c>
      <c r="D81">
        <f t="shared" si="9"/>
        <v>380.57142857142856</v>
      </c>
      <c r="E81" s="35">
        <f t="shared" si="8"/>
        <v>5.9416738826049666</v>
      </c>
      <c r="F81">
        <v>2.1541554698940436E-11</v>
      </c>
      <c r="G81">
        <f t="shared" si="6"/>
        <v>2.1541554698940439</v>
      </c>
      <c r="H81" s="27">
        <f t="shared" si="7"/>
        <v>-24.561037269509676</v>
      </c>
    </row>
    <row r="82" spans="1:10" x14ac:dyDescent="0.25">
      <c r="A82">
        <v>343</v>
      </c>
      <c r="B82">
        <v>2.9154518950437317E-3</v>
      </c>
      <c r="C82">
        <v>0.53100000000000003</v>
      </c>
      <c r="D82">
        <f t="shared" si="9"/>
        <v>645.95103578154419</v>
      </c>
      <c r="E82" s="35">
        <f t="shared" si="8"/>
        <v>6.4707237049061384</v>
      </c>
      <c r="F82">
        <v>2.746217804497112E-11</v>
      </c>
      <c r="G82">
        <f t="shared" si="6"/>
        <v>2.7462178044971122</v>
      </c>
      <c r="H82" s="27">
        <f t="shared" si="7"/>
        <v>-24.318211401728647</v>
      </c>
    </row>
    <row r="83" spans="1:10" x14ac:dyDescent="0.25">
      <c r="A83">
        <v>353</v>
      </c>
      <c r="B83">
        <v>2.8328611898016999E-3</v>
      </c>
    </row>
    <row r="85" spans="1:10" x14ac:dyDescent="0.25">
      <c r="A85" t="s">
        <v>96</v>
      </c>
    </row>
    <row r="86" spans="1:10" x14ac:dyDescent="0.25">
      <c r="A86" s="2" t="s">
        <v>50</v>
      </c>
      <c r="B86" s="2" t="s">
        <v>77</v>
      </c>
      <c r="C86" s="2" t="s">
        <v>97</v>
      </c>
      <c r="D86" s="2" t="s">
        <v>79</v>
      </c>
      <c r="E86" s="36" t="s">
        <v>80</v>
      </c>
      <c r="F86" s="2" t="s">
        <v>81</v>
      </c>
      <c r="H86" s="28" t="s">
        <v>82</v>
      </c>
      <c r="I86" s="2" t="s">
        <v>83</v>
      </c>
      <c r="J86" s="2" t="s">
        <v>54</v>
      </c>
    </row>
    <row r="87" spans="1:10" x14ac:dyDescent="0.25">
      <c r="A87">
        <v>298</v>
      </c>
      <c r="B87">
        <v>3.3557046979865771E-3</v>
      </c>
      <c r="C87">
        <v>62.4</v>
      </c>
      <c r="D87">
        <f t="shared" si="9"/>
        <v>4.7756410256410255</v>
      </c>
      <c r="E87" s="35">
        <f t="shared" si="8"/>
        <v>1.5635282111300224</v>
      </c>
      <c r="F87">
        <v>2.9030727980432829E-12</v>
      </c>
      <c r="G87">
        <f t="shared" si="6"/>
        <v>0.2903072798043283</v>
      </c>
      <c r="H87" s="27">
        <f t="shared" si="7"/>
        <v>-26.565251354368478</v>
      </c>
      <c r="I87" s="11">
        <v>1.9099999999999999E-13</v>
      </c>
      <c r="J87">
        <v>0.88400000000000001</v>
      </c>
    </row>
    <row r="88" spans="1:10" x14ac:dyDescent="0.25">
      <c r="A88">
        <v>301</v>
      </c>
      <c r="B88">
        <v>3.3222591362126247E-3</v>
      </c>
      <c r="C88">
        <v>38.033999999999999</v>
      </c>
      <c r="D88">
        <f t="shared" si="9"/>
        <v>7.9139717095230582</v>
      </c>
      <c r="E88" s="35">
        <f t="shared" si="8"/>
        <v>2.0686297682187913</v>
      </c>
      <c r="F88">
        <v>3.6561509470366065E-12</v>
      </c>
      <c r="G88">
        <f t="shared" si="6"/>
        <v>0.36561509470366066</v>
      </c>
      <c r="H88" s="27">
        <f t="shared" si="7"/>
        <v>-26.334610175706288</v>
      </c>
      <c r="I88" s="12"/>
    </row>
    <row r="89" spans="1:10" x14ac:dyDescent="0.25">
      <c r="A89">
        <v>303</v>
      </c>
      <c r="B89">
        <v>3.3003300330033004E-3</v>
      </c>
      <c r="C89">
        <v>31.949000000000002</v>
      </c>
      <c r="D89">
        <f t="shared" si="9"/>
        <v>9.4838649096998342</v>
      </c>
      <c r="E89" s="35">
        <f t="shared" si="8"/>
        <v>2.2495919240801845</v>
      </c>
      <c r="F89">
        <v>4.3774375811488699E-12</v>
      </c>
      <c r="G89">
        <f t="shared" si="6"/>
        <v>0.43774375811488703</v>
      </c>
      <c r="H89" s="27">
        <f t="shared" si="7"/>
        <v>-26.154557589870301</v>
      </c>
      <c r="I89" s="12"/>
    </row>
    <row r="90" spans="1:10" x14ac:dyDescent="0.25">
      <c r="A90">
        <v>313</v>
      </c>
      <c r="B90">
        <v>3.1948881789137379E-3</v>
      </c>
      <c r="C90">
        <v>15.148999999999999</v>
      </c>
      <c r="D90">
        <f t="shared" si="9"/>
        <v>20.661429797346361</v>
      </c>
      <c r="E90" s="35">
        <f t="shared" si="8"/>
        <v>3.0282686673639669</v>
      </c>
      <c r="F90">
        <v>8.568197206889394E-12</v>
      </c>
      <c r="G90">
        <f t="shared" si="6"/>
        <v>0.85681972068893941</v>
      </c>
      <c r="H90" s="27">
        <f t="shared" si="7"/>
        <v>-25.482963766370879</v>
      </c>
      <c r="I90" s="12"/>
    </row>
    <row r="91" spans="1:10" x14ac:dyDescent="0.25">
      <c r="A91">
        <v>318</v>
      </c>
      <c r="B91">
        <v>3.1446540880503146E-3</v>
      </c>
      <c r="C91">
        <v>11.4495</v>
      </c>
      <c r="D91">
        <f t="shared" si="9"/>
        <v>27.774138608672867</v>
      </c>
      <c r="E91" s="35">
        <f t="shared" si="8"/>
        <v>3.3241053218556793</v>
      </c>
      <c r="I91" s="12"/>
    </row>
    <row r="92" spans="1:10" x14ac:dyDescent="0.25">
      <c r="A92">
        <v>323</v>
      </c>
      <c r="B92">
        <v>3.0959752321981426E-3</v>
      </c>
      <c r="C92">
        <v>7.75</v>
      </c>
      <c r="D92">
        <f t="shared" si="9"/>
        <v>41.677419354838712</v>
      </c>
      <c r="E92" s="35">
        <f t="shared" si="8"/>
        <v>3.729959479857401</v>
      </c>
      <c r="F92">
        <v>1.5000120517764952E-11</v>
      </c>
      <c r="G92">
        <f>F92/(10^-11)</f>
        <v>1.5000120517764954</v>
      </c>
      <c r="H92" s="27">
        <f>LN(F92)</f>
        <v>-24.92296288034095</v>
      </c>
      <c r="I92" s="12"/>
    </row>
    <row r="93" spans="1:10" x14ac:dyDescent="0.25">
      <c r="A93">
        <v>333</v>
      </c>
      <c r="B93">
        <v>3.003003003003003E-3</v>
      </c>
      <c r="C93">
        <v>4.298</v>
      </c>
      <c r="D93">
        <f t="shared" si="9"/>
        <v>77.477896696137734</v>
      </c>
      <c r="E93" s="35">
        <f t="shared" si="8"/>
        <v>4.349992691760125</v>
      </c>
      <c r="F93">
        <v>2.2206520695646172E-11</v>
      </c>
      <c r="G93">
        <f>F93/(10^-11)</f>
        <v>2.2206520695646175</v>
      </c>
      <c r="H93" s="27">
        <f>LN(F93)</f>
        <v>-24.530635145149958</v>
      </c>
      <c r="I93" s="12"/>
    </row>
    <row r="94" spans="1:10" x14ac:dyDescent="0.25">
      <c r="A94">
        <v>343</v>
      </c>
      <c r="B94">
        <v>2.9154518950437317E-3</v>
      </c>
      <c r="C94">
        <v>2.5750000000000002</v>
      </c>
      <c r="D94">
        <f t="shared" si="9"/>
        <v>133.20388349514562</v>
      </c>
      <c r="E94" s="35">
        <f t="shared" si="8"/>
        <v>4.8918809130502403</v>
      </c>
      <c r="F94">
        <v>2.0913061545270938E-11</v>
      </c>
      <c r="G94">
        <f t="shared" si="6"/>
        <v>2.0913061545270937</v>
      </c>
      <c r="H94" s="27">
        <f t="shared" si="7"/>
        <v>-24.590647197841225</v>
      </c>
    </row>
    <row r="95" spans="1:10" x14ac:dyDescent="0.25">
      <c r="A95">
        <v>353</v>
      </c>
      <c r="B95">
        <v>2.8328611898016999E-3</v>
      </c>
    </row>
    <row r="97" spans="1:10" x14ac:dyDescent="0.25">
      <c r="A97" t="s">
        <v>98</v>
      </c>
    </row>
    <row r="98" spans="1:10" x14ac:dyDescent="0.25">
      <c r="A98" s="2" t="s">
        <v>50</v>
      </c>
      <c r="B98" s="2" t="s">
        <v>77</v>
      </c>
      <c r="C98" s="2" t="s">
        <v>99</v>
      </c>
      <c r="D98" s="2" t="s">
        <v>79</v>
      </c>
      <c r="E98" s="36" t="s">
        <v>80</v>
      </c>
      <c r="F98" s="2" t="s">
        <v>81</v>
      </c>
      <c r="H98" s="28" t="s">
        <v>82</v>
      </c>
      <c r="I98" s="2" t="s">
        <v>83</v>
      </c>
      <c r="J98" s="2" t="s">
        <v>54</v>
      </c>
    </row>
    <row r="99" spans="1:10" x14ac:dyDescent="0.25">
      <c r="A99">
        <v>298</v>
      </c>
      <c r="B99">
        <v>3.3557046979865771E-3</v>
      </c>
      <c r="C99">
        <v>457.94099999999997</v>
      </c>
      <c r="D99">
        <f>A99/C99</f>
        <v>0.65073885063796433</v>
      </c>
      <c r="E99" s="35">
        <f t="shared" si="8"/>
        <v>-0.42964686834994914</v>
      </c>
      <c r="F99">
        <v>2.5476435655751694E-12</v>
      </c>
      <c r="G99">
        <f t="shared" si="6"/>
        <v>0.25476435655751695</v>
      </c>
      <c r="H99" s="27">
        <f t="shared" si="7"/>
        <v>-26.695852275925692</v>
      </c>
      <c r="I99" s="1">
        <v>9.8800000000000003E-13</v>
      </c>
      <c r="J99">
        <v>0.83</v>
      </c>
    </row>
    <row r="100" spans="1:10" x14ac:dyDescent="0.25">
      <c r="A100">
        <v>301</v>
      </c>
      <c r="B100">
        <v>3.3222591362126247E-3</v>
      </c>
      <c r="C100">
        <v>330.512</v>
      </c>
      <c r="D100">
        <f t="shared" ref="D100:D106" si="10">A100/C100</f>
        <v>0.91070823449678073</v>
      </c>
      <c r="E100" s="35">
        <f t="shared" si="8"/>
        <v>-9.3532702507021198E-2</v>
      </c>
      <c r="F100">
        <v>3.268944923756294E-12</v>
      </c>
      <c r="G100">
        <f t="shared" si="6"/>
        <v>0.3268944923756294</v>
      </c>
      <c r="H100" s="27">
        <f t="shared" si="7"/>
        <v>-26.446553836368693</v>
      </c>
      <c r="I100" s="2"/>
      <c r="J100" s="2"/>
    </row>
    <row r="101" spans="1:10" x14ac:dyDescent="0.25">
      <c r="A101">
        <v>303</v>
      </c>
      <c r="B101">
        <v>3.3003300330033004E-3</v>
      </c>
      <c r="C101">
        <v>268.83499999999998</v>
      </c>
      <c r="D101">
        <f t="shared" si="10"/>
        <v>1.1270853869473842</v>
      </c>
      <c r="E101" s="35">
        <f t="shared" si="8"/>
        <v>0.11963499700341072</v>
      </c>
      <c r="F101">
        <v>3.7773825267159103E-12</v>
      </c>
      <c r="G101">
        <f t="shared" si="6"/>
        <v>0.37773825267159106</v>
      </c>
      <c r="H101" s="27">
        <f t="shared" si="7"/>
        <v>-26.301989799403295</v>
      </c>
      <c r="I101" s="2"/>
      <c r="J101" s="2"/>
    </row>
    <row r="102" spans="1:10" x14ac:dyDescent="0.25">
      <c r="A102">
        <v>313</v>
      </c>
      <c r="B102">
        <v>3.1948881789137379E-3</v>
      </c>
      <c r="C102">
        <v>120.136</v>
      </c>
      <c r="D102">
        <f t="shared" si="10"/>
        <v>2.6053805686888194</v>
      </c>
      <c r="E102" s="35">
        <f t="shared" si="8"/>
        <v>0.95757875616217369</v>
      </c>
      <c r="F102">
        <v>8.1860397869673942E-12</v>
      </c>
      <c r="G102">
        <f t="shared" si="6"/>
        <v>0.81860397869673951</v>
      </c>
      <c r="H102" s="27">
        <f t="shared" si="7"/>
        <v>-25.528590877502765</v>
      </c>
      <c r="I102" s="2"/>
      <c r="J102" s="2"/>
    </row>
    <row r="103" spans="1:10" x14ac:dyDescent="0.25">
      <c r="A103">
        <v>318</v>
      </c>
      <c r="B103">
        <v>3.1446540880503146E-3</v>
      </c>
      <c r="C103">
        <v>89.706999999999994</v>
      </c>
      <c r="D103">
        <f t="shared" si="10"/>
        <v>3.5448738671452622</v>
      </c>
      <c r="E103" s="35">
        <f t="shared" si="8"/>
        <v>1.2655025788561005</v>
      </c>
    </row>
    <row r="104" spans="1:10" x14ac:dyDescent="0.25">
      <c r="A104">
        <v>323</v>
      </c>
      <c r="B104">
        <v>3.0959752321981426E-3</v>
      </c>
      <c r="C104">
        <v>59.277999999999999</v>
      </c>
      <c r="D104">
        <f t="shared" si="10"/>
        <v>5.4489017848105537</v>
      </c>
      <c r="E104" s="35">
        <f t="shared" si="8"/>
        <v>1.6954140809956035</v>
      </c>
      <c r="F104">
        <v>1.22746679067703E-11</v>
      </c>
      <c r="G104">
        <f t="shared" si="6"/>
        <v>1.22746679067703</v>
      </c>
      <c r="H104" s="27">
        <f t="shared" si="7"/>
        <v>-25.123483497052206</v>
      </c>
    </row>
    <row r="105" spans="1:10" x14ac:dyDescent="0.25">
      <c r="A105">
        <v>333</v>
      </c>
      <c r="B105">
        <v>3.003003003003003E-3</v>
      </c>
      <c r="C105">
        <v>29.686</v>
      </c>
      <c r="D105">
        <f t="shared" si="10"/>
        <v>11.217408879606548</v>
      </c>
      <c r="E105" s="35">
        <f t="shared" si="8"/>
        <v>2.4174669357778704</v>
      </c>
      <c r="F105">
        <v>1.8859742548502362E-11</v>
      </c>
      <c r="G105">
        <f>F105/(10^-11)</f>
        <v>1.8859742548502363</v>
      </c>
      <c r="H105" s="27">
        <f>LN(F105)</f>
        <v>-24.69399148947906</v>
      </c>
    </row>
    <row r="106" spans="1:10" x14ac:dyDescent="0.25">
      <c r="A106">
        <v>343</v>
      </c>
      <c r="B106">
        <v>2.9154518950437317E-3</v>
      </c>
      <c r="C106">
        <v>15.73</v>
      </c>
      <c r="D106">
        <f t="shared" si="10"/>
        <v>21.805467260012716</v>
      </c>
      <c r="E106" s="35">
        <f t="shared" si="8"/>
        <v>3.0821607300957536</v>
      </c>
      <c r="F106">
        <v>2.7561947023144771E-11</v>
      </c>
      <c r="G106">
        <f>F106/(10^-11)</f>
        <v>2.7561947023144775</v>
      </c>
      <c r="H106" s="27">
        <f>LN(F106)</f>
        <v>-24.314585025575084</v>
      </c>
    </row>
    <row r="107" spans="1:10" x14ac:dyDescent="0.25">
      <c r="A107">
        <v>353</v>
      </c>
      <c r="B107">
        <v>2.8328611898016999E-3</v>
      </c>
    </row>
    <row r="109" spans="1:10" x14ac:dyDescent="0.25">
      <c r="A109" t="s">
        <v>100</v>
      </c>
    </row>
    <row r="110" spans="1:10" x14ac:dyDescent="0.25">
      <c r="A110" s="14" t="s">
        <v>50</v>
      </c>
      <c r="B110" s="14"/>
      <c r="C110" s="14" t="s">
        <v>101</v>
      </c>
      <c r="D110" s="14" t="s">
        <v>79</v>
      </c>
      <c r="E110" s="36" t="s">
        <v>80</v>
      </c>
      <c r="F110" s="2" t="s">
        <v>81</v>
      </c>
      <c r="H110" s="28" t="s">
        <v>82</v>
      </c>
      <c r="I110" s="2" t="s">
        <v>83</v>
      </c>
      <c r="J110" s="2" t="s">
        <v>54</v>
      </c>
    </row>
    <row r="111" spans="1:10" x14ac:dyDescent="0.25">
      <c r="A111">
        <v>298</v>
      </c>
      <c r="B111">
        <v>3.3557046979865771E-3</v>
      </c>
      <c r="C111">
        <v>2105</v>
      </c>
      <c r="D111">
        <f>A111/C111</f>
        <v>0.14156769596199525</v>
      </c>
      <c r="E111" s="35">
        <f t="shared" si="8"/>
        <v>-1.9549772596110773</v>
      </c>
      <c r="F111">
        <v>2.5657002237883779E-12</v>
      </c>
      <c r="G111">
        <f t="shared" si="6"/>
        <v>0.2565700223788378</v>
      </c>
      <c r="H111" s="27">
        <f t="shared" si="7"/>
        <v>-26.688789682830915</v>
      </c>
      <c r="I111" s="11">
        <v>4.3399999999999997E-12</v>
      </c>
      <c r="J111">
        <v>0.97699999999999998</v>
      </c>
    </row>
    <row r="112" spans="1:10" x14ac:dyDescent="0.25">
      <c r="A112">
        <v>301</v>
      </c>
      <c r="B112">
        <v>3.3222591362126247E-3</v>
      </c>
      <c r="F112">
        <v>2.8507661263780358E-12</v>
      </c>
      <c r="G112">
        <f t="shared" si="6"/>
        <v>0.28507661263780359</v>
      </c>
      <c r="H112" s="27">
        <f t="shared" si="7"/>
        <v>-26.583433341499614</v>
      </c>
      <c r="I112" s="12"/>
    </row>
    <row r="113" spans="1:9" x14ac:dyDescent="0.25">
      <c r="A113">
        <v>303</v>
      </c>
      <c r="B113">
        <v>3.3003300330033004E-3</v>
      </c>
      <c r="C113">
        <v>1122.0184543019636</v>
      </c>
      <c r="D113">
        <f t="shared" ref="D113:D118" si="11">A113/C113</f>
        <v>0.27004903425452487</v>
      </c>
      <c r="E113" s="35">
        <f t="shared" si="8"/>
        <v>-1.3091517281224703</v>
      </c>
      <c r="F113">
        <v>3.6832986905290493E-12</v>
      </c>
      <c r="G113">
        <f t="shared" si="6"/>
        <v>0.36832986905290493</v>
      </c>
      <c r="H113" s="27">
        <f t="shared" si="7"/>
        <v>-26.327212381963356</v>
      </c>
      <c r="I113" s="12"/>
    </row>
    <row r="114" spans="1:9" x14ac:dyDescent="0.25">
      <c r="A114">
        <v>313</v>
      </c>
      <c r="B114">
        <v>3.1948881789137379E-3</v>
      </c>
      <c r="F114">
        <v>8.9149321777609474E-12</v>
      </c>
      <c r="G114">
        <f t="shared" si="6"/>
        <v>0.8914932177760948</v>
      </c>
      <c r="H114" s="27">
        <f t="shared" si="7"/>
        <v>-25.443293472296791</v>
      </c>
      <c r="I114" s="12"/>
    </row>
    <row r="115" spans="1:9" x14ac:dyDescent="0.25">
      <c r="A115">
        <v>318</v>
      </c>
      <c r="B115">
        <v>3.1446540880503146E-3</v>
      </c>
      <c r="C115">
        <v>375</v>
      </c>
      <c r="D115">
        <f t="shared" si="11"/>
        <v>0.84799999999999998</v>
      </c>
      <c r="E115" s="35">
        <f t="shared" si="8"/>
        <v>-0.16487464319023401</v>
      </c>
      <c r="I115" s="12"/>
    </row>
    <row r="116" spans="1:9" x14ac:dyDescent="0.25">
      <c r="A116">
        <v>323</v>
      </c>
      <c r="B116">
        <v>3.0959752321981426E-3</v>
      </c>
      <c r="F116">
        <v>1.5262627236195897E-11</v>
      </c>
      <c r="G116">
        <f t="shared" si="6"/>
        <v>1.5262627236195898</v>
      </c>
      <c r="H116" s="27">
        <f t="shared" si="7"/>
        <v>-24.905613940002581</v>
      </c>
      <c r="I116" s="12"/>
    </row>
    <row r="117" spans="1:9" x14ac:dyDescent="0.25">
      <c r="A117">
        <v>333</v>
      </c>
      <c r="B117">
        <v>3.003003003003003E-3</v>
      </c>
      <c r="C117">
        <v>108</v>
      </c>
      <c r="D117">
        <f t="shared" si="11"/>
        <v>3.0833333333333335</v>
      </c>
      <c r="E117" s="35">
        <f t="shared" si="8"/>
        <v>1.1260112628562242</v>
      </c>
      <c r="F117">
        <v>2.0748003901680121E-11</v>
      </c>
      <c r="G117">
        <f t="shared" si="6"/>
        <v>2.0748003901680123</v>
      </c>
      <c r="H117" s="27">
        <f t="shared" si="7"/>
        <v>-24.598571071388509</v>
      </c>
      <c r="I117" s="12"/>
    </row>
    <row r="118" spans="1:9" x14ac:dyDescent="0.25">
      <c r="A118">
        <v>343</v>
      </c>
      <c r="B118">
        <v>2.9154518950437317E-3</v>
      </c>
      <c r="C118">
        <v>71</v>
      </c>
      <c r="D118">
        <f t="shared" si="11"/>
        <v>4.830985915492958</v>
      </c>
      <c r="E118" s="35">
        <f t="shared" si="8"/>
        <v>1.5750505701246245</v>
      </c>
      <c r="F118">
        <v>2.9265350401784659E-11</v>
      </c>
      <c r="G118">
        <f t="shared" si="6"/>
        <v>2.9265350401784662</v>
      </c>
      <c r="H118" s="27">
        <f t="shared" si="7"/>
        <v>-24.25461687984906</v>
      </c>
    </row>
    <row r="119" spans="1:9" x14ac:dyDescent="0.25">
      <c r="A119">
        <v>353</v>
      </c>
      <c r="B119">
        <v>2.8328611898016999E-3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11" sqref="E11"/>
    </sheetView>
  </sheetViews>
  <sheetFormatPr defaultColWidth="11" defaultRowHeight="15.75" x14ac:dyDescent="0.25"/>
  <cols>
    <col min="4" max="4" width="12.625" bestFit="1" customWidth="1"/>
  </cols>
  <sheetData>
    <row r="1" spans="1:5" x14ac:dyDescent="0.25">
      <c r="A1" s="30" t="s">
        <v>13</v>
      </c>
      <c r="B1" s="2" t="s">
        <v>83</v>
      </c>
      <c r="C1" s="2" t="s">
        <v>54</v>
      </c>
      <c r="D1" s="2" t="s">
        <v>102</v>
      </c>
      <c r="E1" s="28" t="s">
        <v>117</v>
      </c>
    </row>
    <row r="2" spans="1:5" x14ac:dyDescent="0.25">
      <c r="A2" s="29">
        <v>0</v>
      </c>
      <c r="B2" s="11">
        <v>2.6300000000000001E-15</v>
      </c>
      <c r="C2">
        <v>0.97</v>
      </c>
      <c r="D2" s="15">
        <f>($B$19)/($B$20*$B$16*B2)</f>
        <v>1.0564321155297851</v>
      </c>
      <c r="E2" s="27">
        <f>LN(D2)</f>
        <v>5.489730189675094E-2</v>
      </c>
    </row>
    <row r="3" spans="1:5" x14ac:dyDescent="0.25">
      <c r="A3" s="29">
        <v>0.1</v>
      </c>
      <c r="B3" s="1">
        <v>4.9600000000000001E-15</v>
      </c>
      <c r="C3">
        <v>0.96199999999999997</v>
      </c>
      <c r="D3" s="15">
        <f t="shared" ref="D3:D11" si="0">($B$19)/($B$20*$B$16*B3)</f>
        <v>0.56016460964583359</v>
      </c>
      <c r="E3" s="27">
        <f t="shared" ref="E3:E11" si="1">LN(D3)</f>
        <v>-0.57952459265041212</v>
      </c>
    </row>
    <row r="4" spans="1:5" x14ac:dyDescent="0.25">
      <c r="A4" s="29">
        <v>0.2</v>
      </c>
      <c r="B4" s="1">
        <v>5.3799999999999999E-15</v>
      </c>
      <c r="C4">
        <v>0.92600000000000005</v>
      </c>
      <c r="D4" s="15">
        <f t="shared" si="0"/>
        <v>0.51643428695972771</v>
      </c>
      <c r="E4" s="27">
        <f t="shared" si="1"/>
        <v>-0.66080722608726883</v>
      </c>
    </row>
    <row r="5" spans="1:5" x14ac:dyDescent="0.25">
      <c r="A5" s="29">
        <v>0.3</v>
      </c>
      <c r="B5" s="1">
        <v>7.1000000000000002E-15</v>
      </c>
      <c r="C5">
        <v>0.91600000000000004</v>
      </c>
      <c r="D5" s="15">
        <f t="shared" si="0"/>
        <v>0.39132626251314573</v>
      </c>
      <c r="E5" s="27">
        <f t="shared" si="1"/>
        <v>-0.93821363596084573</v>
      </c>
    </row>
    <row r="6" spans="1:5" x14ac:dyDescent="0.25">
      <c r="A6" s="29">
        <v>0.5</v>
      </c>
      <c r="B6" s="1">
        <v>9.25E-15</v>
      </c>
      <c r="C6">
        <v>0.97899999999999998</v>
      </c>
      <c r="D6" s="15">
        <f t="shared" si="0"/>
        <v>0.30036934744252269</v>
      </c>
      <c r="E6" s="27">
        <f t="shared" si="1"/>
        <v>-1.2027424034379097</v>
      </c>
    </row>
    <row r="7" spans="1:5" x14ac:dyDescent="0.25">
      <c r="A7" s="29">
        <v>0.75</v>
      </c>
      <c r="B7" s="1">
        <v>2.5599999999999999E-14</v>
      </c>
      <c r="C7">
        <v>0.91600000000000004</v>
      </c>
      <c r="D7" s="15">
        <f t="shared" si="0"/>
        <v>0.10853189311888028</v>
      </c>
      <c r="E7" s="27">
        <f t="shared" si="1"/>
        <v>-2.2207112033990923</v>
      </c>
    </row>
    <row r="8" spans="1:5" x14ac:dyDescent="0.25">
      <c r="A8" s="29">
        <v>1</v>
      </c>
      <c r="B8" s="1">
        <v>3.8600000000000001E-14</v>
      </c>
      <c r="C8">
        <v>0.88700000000000001</v>
      </c>
      <c r="D8" s="15">
        <f t="shared" si="0"/>
        <v>7.1979701135837681E-2</v>
      </c>
      <c r="E8" s="27">
        <f t="shared" si="1"/>
        <v>-2.631371128384361</v>
      </c>
    </row>
    <row r="9" spans="1:5" x14ac:dyDescent="0.25">
      <c r="A9" s="29">
        <v>2</v>
      </c>
      <c r="B9" s="11">
        <v>1.9099999999999999E-13</v>
      </c>
      <c r="C9">
        <v>0.88400000000000001</v>
      </c>
      <c r="D9" s="15">
        <f t="shared" si="0"/>
        <v>1.4546683056771387E-2</v>
      </c>
      <c r="E9" s="27">
        <f t="shared" si="1"/>
        <v>-4.2303922799602054</v>
      </c>
    </row>
    <row r="10" spans="1:5" x14ac:dyDescent="0.25">
      <c r="A10" s="29">
        <v>3</v>
      </c>
      <c r="B10" s="1">
        <v>9.8800000000000003E-13</v>
      </c>
      <c r="C10">
        <v>0.83</v>
      </c>
      <c r="D10" s="15">
        <f t="shared" si="0"/>
        <v>2.8121624127968974E-3</v>
      </c>
      <c r="E10" s="27">
        <f t="shared" si="1"/>
        <v>-5.8738015496614437</v>
      </c>
    </row>
    <row r="11" spans="1:5" x14ac:dyDescent="0.25">
      <c r="A11" s="29">
        <v>4</v>
      </c>
      <c r="B11" s="11">
        <v>4.3399999999999997E-12</v>
      </c>
      <c r="C11">
        <v>0.97699999999999998</v>
      </c>
      <c r="D11" s="15">
        <f t="shared" si="0"/>
        <v>6.4018812530952424E-4</v>
      </c>
      <c r="E11" s="27">
        <f t="shared" si="1"/>
        <v>-7.3537484790080265</v>
      </c>
    </row>
    <row r="16" spans="1:5" x14ac:dyDescent="0.25">
      <c r="A16" t="s">
        <v>103</v>
      </c>
      <c r="B16">
        <f>(B17+B18)/2</f>
        <v>2.6349999999999997E-10</v>
      </c>
      <c r="E16" t="s">
        <v>104</v>
      </c>
    </row>
    <row r="17" spans="1:6" x14ac:dyDescent="0.25">
      <c r="A17" t="s">
        <v>105</v>
      </c>
      <c r="B17">
        <v>3.0099999999999999E-10</v>
      </c>
      <c r="C17" t="s">
        <v>65</v>
      </c>
      <c r="D17" t="s">
        <v>106</v>
      </c>
      <c r="E17">
        <v>0.66666666666666663</v>
      </c>
    </row>
    <row r="18" spans="1:6" x14ac:dyDescent="0.25">
      <c r="A18" t="s">
        <v>107</v>
      </c>
      <c r="B18">
        <v>2.26E-10</v>
      </c>
      <c r="C18" t="s">
        <v>65</v>
      </c>
      <c r="D18" t="s">
        <v>108</v>
      </c>
      <c r="E18">
        <v>3.6605636911135934E-10</v>
      </c>
      <c r="F18">
        <v>3.6605636911135933</v>
      </c>
    </row>
    <row r="19" spans="1:6" x14ac:dyDescent="0.25">
      <c r="A19" t="s">
        <v>109</v>
      </c>
      <c r="B19">
        <v>1.3800000000000001E-23</v>
      </c>
      <c r="C19" t="s">
        <v>110</v>
      </c>
      <c r="D19" t="s">
        <v>111</v>
      </c>
      <c r="E19">
        <v>3.6605636911135934E-10</v>
      </c>
    </row>
    <row r="20" spans="1:6" x14ac:dyDescent="0.25">
      <c r="A20" t="s">
        <v>112</v>
      </c>
      <c r="B20">
        <v>18.849555921538759</v>
      </c>
    </row>
    <row r="21" spans="1:6" x14ac:dyDescent="0.25">
      <c r="A21" t="s">
        <v>113</v>
      </c>
      <c r="B21">
        <v>0.81075607776602288</v>
      </c>
    </row>
    <row r="22" spans="1:6" x14ac:dyDescent="0.25">
      <c r="A22" t="s">
        <v>114</v>
      </c>
      <c r="B22">
        <v>1.0798122982635967</v>
      </c>
    </row>
    <row r="24" spans="1:6" x14ac:dyDescent="0.25">
      <c r="A24" t="s">
        <v>115</v>
      </c>
      <c r="B24">
        <v>3.6484023499471032E-15</v>
      </c>
    </row>
    <row r="25" spans="1:6" x14ac:dyDescent="0.25">
      <c r="A25" t="s">
        <v>116</v>
      </c>
      <c r="B25">
        <v>4.8591553421861851E-15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H1" workbookViewId="0">
      <selection activeCell="G12" sqref="G12"/>
    </sheetView>
  </sheetViews>
  <sheetFormatPr defaultColWidth="11" defaultRowHeight="15.75" x14ac:dyDescent="0.25"/>
  <cols>
    <col min="2" max="2" width="10.875" style="27"/>
    <col min="3" max="3" width="10.875" style="17"/>
    <col min="6" max="6" width="10.875" style="29"/>
    <col min="9" max="9" width="12.125" bestFit="1" customWidth="1"/>
  </cols>
  <sheetData>
    <row r="1" spans="1:10" x14ac:dyDescent="0.25">
      <c r="A1" t="s">
        <v>76</v>
      </c>
    </row>
    <row r="2" spans="1:10" x14ac:dyDescent="0.25">
      <c r="A2" s="2" t="s">
        <v>118</v>
      </c>
      <c r="B2" s="28" t="s">
        <v>119</v>
      </c>
      <c r="C2" s="33" t="s">
        <v>120</v>
      </c>
      <c r="D2" s="2"/>
      <c r="E2" s="2" t="s">
        <v>50</v>
      </c>
      <c r="F2" s="30" t="s">
        <v>77</v>
      </c>
      <c r="G2" s="2" t="s">
        <v>121</v>
      </c>
      <c r="H2" s="2" t="s">
        <v>79</v>
      </c>
      <c r="I2" s="2" t="s">
        <v>83</v>
      </c>
      <c r="J2" s="2" t="s">
        <v>54</v>
      </c>
    </row>
    <row r="3" spans="1:10" x14ac:dyDescent="0.25">
      <c r="A3">
        <v>28.074999999999999</v>
      </c>
      <c r="B3" s="27">
        <f>1/A3</f>
        <v>3.561887800534283E-2</v>
      </c>
      <c r="C3" s="17">
        <f>1/B3</f>
        <v>28.075000000000003</v>
      </c>
      <c r="D3">
        <v>25</v>
      </c>
      <c r="E3">
        <f>273+D3</f>
        <v>298</v>
      </c>
      <c r="F3" s="29">
        <f>1/E3</f>
        <v>3.3557046979865771E-3</v>
      </c>
      <c r="G3">
        <v>0.40200000000000002</v>
      </c>
      <c r="H3">
        <f>E3/G3</f>
        <v>741.29353233830841</v>
      </c>
      <c r="I3" s="1">
        <v>3.1000000000000001E-5</v>
      </c>
      <c r="J3">
        <v>0.995</v>
      </c>
    </row>
    <row r="4" spans="1:10" x14ac:dyDescent="0.25">
      <c r="A4">
        <v>26.946000000000002</v>
      </c>
      <c r="B4" s="27">
        <f t="shared" ref="B4:C9" si="0">1/A4</f>
        <v>3.7111259556149336E-2</v>
      </c>
      <c r="C4" s="17">
        <f t="shared" si="0"/>
        <v>26.946000000000002</v>
      </c>
      <c r="D4">
        <v>28</v>
      </c>
      <c r="E4">
        <f t="shared" ref="E4:E9" si="1">273+D4</f>
        <v>301</v>
      </c>
      <c r="F4" s="29">
        <f t="shared" ref="F4:F9" si="2">1/E4</f>
        <v>3.3222591362126247E-3</v>
      </c>
      <c r="G4">
        <v>0.3276</v>
      </c>
      <c r="H4">
        <f t="shared" ref="H4:H9" si="3">E4/G4</f>
        <v>918.80341880341882</v>
      </c>
    </row>
    <row r="5" spans="1:10" x14ac:dyDescent="0.25">
      <c r="A5">
        <v>24.013000000000002</v>
      </c>
      <c r="B5" s="27">
        <f t="shared" si="0"/>
        <v>4.1644109440719605E-2</v>
      </c>
      <c r="C5" s="17">
        <f t="shared" si="0"/>
        <v>24.013000000000002</v>
      </c>
      <c r="D5">
        <v>30</v>
      </c>
      <c r="E5">
        <f t="shared" si="1"/>
        <v>303</v>
      </c>
      <c r="F5" s="29">
        <f t="shared" si="2"/>
        <v>3.3003300330033004E-3</v>
      </c>
      <c r="G5">
        <v>0.27800000000000002</v>
      </c>
      <c r="H5">
        <f t="shared" si="3"/>
        <v>1089.9280575539567</v>
      </c>
      <c r="I5">
        <f>'[4]0 wt.%'!C18</f>
        <v>6.6714461517681949E-7</v>
      </c>
    </row>
    <row r="6" spans="1:10" x14ac:dyDescent="0.25">
      <c r="A6">
        <v>14.525</v>
      </c>
      <c r="B6" s="27">
        <f t="shared" si="0"/>
        <v>6.8846815834767636E-2</v>
      </c>
      <c r="C6" s="17">
        <f t="shared" si="0"/>
        <v>14.525000000000002</v>
      </c>
      <c r="D6">
        <v>40</v>
      </c>
      <c r="E6">
        <f t="shared" si="1"/>
        <v>313</v>
      </c>
      <c r="F6" s="29">
        <f t="shared" si="2"/>
        <v>3.1948881789137379E-3</v>
      </c>
      <c r="G6">
        <v>0.17133333333333334</v>
      </c>
      <c r="H6">
        <f t="shared" si="3"/>
        <v>1826.8482490272372</v>
      </c>
    </row>
    <row r="7" spans="1:10" x14ac:dyDescent="0.25">
      <c r="A7">
        <v>8.7334999999999994</v>
      </c>
      <c r="B7" s="27">
        <f t="shared" si="0"/>
        <v>0.114501631648251</v>
      </c>
      <c r="C7" s="17">
        <f t="shared" si="0"/>
        <v>8.7334999999999994</v>
      </c>
      <c r="D7">
        <v>50</v>
      </c>
      <c r="E7">
        <f t="shared" si="1"/>
        <v>323</v>
      </c>
      <c r="F7" s="29">
        <f t="shared" si="2"/>
        <v>3.0959752321981426E-3</v>
      </c>
      <c r="G7">
        <v>9.6599999999999991E-2</v>
      </c>
      <c r="H7">
        <f t="shared" si="3"/>
        <v>3343.6853002070397</v>
      </c>
    </row>
    <row r="8" spans="1:10" x14ac:dyDescent="0.25">
      <c r="A8">
        <v>5.4558</v>
      </c>
      <c r="B8" s="27">
        <f t="shared" si="0"/>
        <v>0.1832911763627699</v>
      </c>
      <c r="C8" s="17">
        <f t="shared" si="0"/>
        <v>5.4558</v>
      </c>
      <c r="D8">
        <v>60</v>
      </c>
      <c r="E8">
        <f t="shared" si="1"/>
        <v>333</v>
      </c>
      <c r="F8" s="29">
        <f t="shared" si="2"/>
        <v>3.003003003003003E-3</v>
      </c>
      <c r="G8">
        <v>5.3800000000000001E-2</v>
      </c>
      <c r="H8">
        <f t="shared" si="3"/>
        <v>6189.5910780669146</v>
      </c>
    </row>
    <row r="9" spans="1:10" x14ac:dyDescent="0.25">
      <c r="A9">
        <v>3.7852999999999999</v>
      </c>
      <c r="B9" s="27">
        <f t="shared" si="0"/>
        <v>0.26417985364436108</v>
      </c>
      <c r="C9" s="17">
        <f t="shared" si="0"/>
        <v>3.7852999999999999</v>
      </c>
      <c r="D9">
        <v>70</v>
      </c>
      <c r="E9">
        <f t="shared" si="1"/>
        <v>343</v>
      </c>
      <c r="F9" s="29">
        <f t="shared" si="2"/>
        <v>2.9154518950437317E-3</v>
      </c>
      <c r="G9">
        <v>3.9800000000000002E-2</v>
      </c>
      <c r="H9">
        <f t="shared" si="3"/>
        <v>8618.0904522613055</v>
      </c>
    </row>
    <row r="11" spans="1:10" x14ac:dyDescent="0.25">
      <c r="A11" t="s">
        <v>84</v>
      </c>
    </row>
    <row r="12" spans="1:10" x14ac:dyDescent="0.25">
      <c r="A12" s="2" t="s">
        <v>118</v>
      </c>
      <c r="B12" s="28" t="s">
        <v>119</v>
      </c>
      <c r="C12" s="33" t="s">
        <v>120</v>
      </c>
      <c r="D12" s="2"/>
      <c r="E12" s="2" t="s">
        <v>50</v>
      </c>
      <c r="F12" s="30" t="s">
        <v>77</v>
      </c>
      <c r="G12" s="2" t="s">
        <v>121</v>
      </c>
      <c r="H12" s="2" t="s">
        <v>79</v>
      </c>
      <c r="I12" s="2" t="s">
        <v>83</v>
      </c>
      <c r="J12" s="2" t="s">
        <v>54</v>
      </c>
    </row>
    <row r="13" spans="1:10" x14ac:dyDescent="0.25">
      <c r="A13">
        <v>29.763000000000002</v>
      </c>
      <c r="B13" s="27">
        <f>1/A13</f>
        <v>3.3598763565500789E-2</v>
      </c>
      <c r="C13" s="17">
        <f>1/B13</f>
        <v>29.763000000000002</v>
      </c>
      <c r="D13">
        <v>25</v>
      </c>
      <c r="E13">
        <f>273+D13</f>
        <v>298</v>
      </c>
      <c r="F13" s="29">
        <v>3.3557046979865771E-3</v>
      </c>
      <c r="G13">
        <v>0.86899999999999999</v>
      </c>
      <c r="H13">
        <f>E13/G13</f>
        <v>342.92289988492519</v>
      </c>
      <c r="I13" s="1">
        <v>4.1499999999999999E-5</v>
      </c>
      <c r="J13">
        <v>0.98699999999999999</v>
      </c>
    </row>
    <row r="14" spans="1:10" x14ac:dyDescent="0.25">
      <c r="A14">
        <v>27.195</v>
      </c>
      <c r="B14" s="27">
        <f t="shared" ref="B14:C19" si="4">1/A14</f>
        <v>3.6771465342893911E-2</v>
      </c>
      <c r="C14" s="17">
        <f t="shared" si="4"/>
        <v>27.195000000000004</v>
      </c>
      <c r="D14">
        <v>28</v>
      </c>
      <c r="E14">
        <f t="shared" ref="E14:E19" si="5">273+D14</f>
        <v>301</v>
      </c>
      <c r="F14" s="29">
        <v>3.3222591362126247E-3</v>
      </c>
      <c r="G14">
        <v>0.441</v>
      </c>
      <c r="H14">
        <f t="shared" ref="H14:H19" si="6">E14/G14</f>
        <v>682.53968253968253</v>
      </c>
    </row>
    <row r="15" spans="1:10" x14ac:dyDescent="0.25">
      <c r="A15">
        <v>23.766999999999999</v>
      </c>
      <c r="B15" s="27">
        <f t="shared" si="4"/>
        <v>4.2075146211133084E-2</v>
      </c>
      <c r="C15" s="17">
        <f t="shared" si="4"/>
        <v>23.766999999999999</v>
      </c>
      <c r="D15">
        <v>30</v>
      </c>
      <c r="E15">
        <f t="shared" si="5"/>
        <v>303</v>
      </c>
      <c r="F15" s="29">
        <v>3.3003300330033004E-3</v>
      </c>
      <c r="G15">
        <v>0.39</v>
      </c>
      <c r="H15">
        <f t="shared" si="6"/>
        <v>776.92307692307691</v>
      </c>
    </row>
    <row r="16" spans="1:10" x14ac:dyDescent="0.25">
      <c r="A16">
        <v>14.343999999999999</v>
      </c>
      <c r="B16" s="27">
        <f t="shared" si="4"/>
        <v>6.9715560513106525E-2</v>
      </c>
      <c r="C16" s="17">
        <f t="shared" si="4"/>
        <v>14.343999999999999</v>
      </c>
      <c r="D16">
        <v>40</v>
      </c>
      <c r="E16">
        <f t="shared" si="5"/>
        <v>313</v>
      </c>
      <c r="F16" s="29">
        <v>3.1948881789137379E-3</v>
      </c>
      <c r="G16">
        <v>0.20599999999999999</v>
      </c>
      <c r="H16">
        <f t="shared" si="6"/>
        <v>1519.4174757281555</v>
      </c>
    </row>
    <row r="17" spans="1:10" x14ac:dyDescent="0.25">
      <c r="A17">
        <v>8.5938999999999997</v>
      </c>
      <c r="B17" s="27">
        <f t="shared" si="4"/>
        <v>0.11636160532470706</v>
      </c>
      <c r="C17" s="17">
        <f t="shared" si="4"/>
        <v>8.5938999999999997</v>
      </c>
      <c r="D17">
        <v>50</v>
      </c>
      <c r="E17">
        <f t="shared" si="5"/>
        <v>323</v>
      </c>
      <c r="F17" s="29">
        <v>3.0959752321981426E-3</v>
      </c>
      <c r="G17">
        <v>0.11899999999999999</v>
      </c>
      <c r="H17">
        <f t="shared" si="6"/>
        <v>2714.2857142857142</v>
      </c>
    </row>
    <row r="18" spans="1:10" x14ac:dyDescent="0.25">
      <c r="A18">
        <v>5.7169999999999996</v>
      </c>
      <c r="B18" s="27">
        <f t="shared" si="4"/>
        <v>0.17491691446562885</v>
      </c>
      <c r="C18" s="17">
        <f t="shared" si="4"/>
        <v>5.7169999999999996</v>
      </c>
      <c r="D18">
        <v>60</v>
      </c>
      <c r="E18">
        <f t="shared" si="5"/>
        <v>333</v>
      </c>
      <c r="F18" s="29">
        <v>3.003003003003003E-3</v>
      </c>
      <c r="G18">
        <v>7.4999999999999997E-2</v>
      </c>
      <c r="H18">
        <f t="shared" si="6"/>
        <v>4440</v>
      </c>
    </row>
    <row r="19" spans="1:10" x14ac:dyDescent="0.25">
      <c r="C19" s="17" t="e">
        <f t="shared" si="4"/>
        <v>#DIV/0!</v>
      </c>
      <c r="D19">
        <v>70</v>
      </c>
      <c r="E19">
        <f t="shared" si="5"/>
        <v>343</v>
      </c>
      <c r="F19" s="29">
        <v>2.9154518950437317E-3</v>
      </c>
      <c r="G19">
        <v>5.3100000000000001E-2</v>
      </c>
      <c r="H19">
        <f t="shared" si="6"/>
        <v>6459.5103578154421</v>
      </c>
    </row>
    <row r="21" spans="1:10" x14ac:dyDescent="0.25">
      <c r="A21" t="s">
        <v>86</v>
      </c>
    </row>
    <row r="22" spans="1:10" x14ac:dyDescent="0.25">
      <c r="A22" s="2" t="s">
        <v>118</v>
      </c>
      <c r="B22" s="28" t="s">
        <v>119</v>
      </c>
      <c r="C22" s="33" t="s">
        <v>122</v>
      </c>
      <c r="D22" s="2"/>
      <c r="E22" s="2" t="s">
        <v>50</v>
      </c>
      <c r="F22" s="30" t="s">
        <v>77</v>
      </c>
      <c r="G22" s="2" t="s">
        <v>121</v>
      </c>
      <c r="H22" s="2" t="s">
        <v>79</v>
      </c>
      <c r="I22" s="2" t="s">
        <v>83</v>
      </c>
      <c r="J22" s="2" t="s">
        <v>54</v>
      </c>
    </row>
    <row r="23" spans="1:10" x14ac:dyDescent="0.25">
      <c r="A23">
        <v>29.422999999999998</v>
      </c>
      <c r="B23" s="27">
        <f>1/A23</f>
        <v>3.3987016959521464E-2</v>
      </c>
      <c r="C23" s="17">
        <f>1/B23</f>
        <v>29.422999999999998</v>
      </c>
      <c r="D23">
        <v>25</v>
      </c>
      <c r="E23">
        <f>273+D23</f>
        <v>298</v>
      </c>
      <c r="F23" s="29">
        <v>3.3557046979865771E-3</v>
      </c>
      <c r="G23">
        <v>0.87105970300671909</v>
      </c>
      <c r="H23">
        <f>E23/G23</f>
        <v>342.11202627255659</v>
      </c>
      <c r="I23" s="1">
        <v>5.3499999999999999E-5</v>
      </c>
      <c r="J23">
        <v>0.98399999999999999</v>
      </c>
    </row>
    <row r="24" spans="1:10" x14ac:dyDescent="0.25">
      <c r="A24">
        <v>25.326000000000001</v>
      </c>
      <c r="B24" s="27">
        <f t="shared" ref="B24:C29" si="7">1/A24</f>
        <v>3.9485114111979781E-2</v>
      </c>
      <c r="C24" s="17">
        <f t="shared" si="7"/>
        <v>25.326000000000001</v>
      </c>
      <c r="D24">
        <v>28</v>
      </c>
      <c r="E24">
        <f t="shared" ref="E24:E29" si="8">273+D24</f>
        <v>301</v>
      </c>
      <c r="F24" s="29">
        <v>3.3222591362126247E-3</v>
      </c>
      <c r="G24">
        <v>0.68262908520883392</v>
      </c>
      <c r="H24">
        <f t="shared" ref="H24:H29" si="9">E24/G24</f>
        <v>440.94224304538136</v>
      </c>
    </row>
    <row r="25" spans="1:10" x14ac:dyDescent="0.25">
      <c r="A25">
        <v>22.710999999999999</v>
      </c>
      <c r="B25" s="27">
        <f t="shared" si="7"/>
        <v>4.4031526573026288E-2</v>
      </c>
      <c r="C25" s="17">
        <f t="shared" si="7"/>
        <v>22.710999999999999</v>
      </c>
      <c r="D25">
        <v>30</v>
      </c>
      <c r="E25">
        <f t="shared" si="8"/>
        <v>303</v>
      </c>
      <c r="F25" s="29">
        <v>3.3003300330033004E-3</v>
      </c>
      <c r="G25">
        <v>0.5597262122886385</v>
      </c>
      <c r="H25">
        <f t="shared" si="9"/>
        <v>541.33609137416909</v>
      </c>
    </row>
    <row r="26" spans="1:10" x14ac:dyDescent="0.25">
      <c r="A26">
        <v>12.680999999999999</v>
      </c>
      <c r="B26" s="27">
        <f t="shared" si="7"/>
        <v>7.8858134216544445E-2</v>
      </c>
      <c r="C26" s="17">
        <f t="shared" si="7"/>
        <v>12.680999999999999</v>
      </c>
      <c r="D26">
        <v>40</v>
      </c>
      <c r="E26">
        <f t="shared" si="8"/>
        <v>313</v>
      </c>
      <c r="F26" s="29">
        <v>3.1948881789137379E-3</v>
      </c>
      <c r="G26">
        <v>0.28491213185377751</v>
      </c>
      <c r="H26">
        <f t="shared" si="9"/>
        <v>1098.5843177806053</v>
      </c>
    </row>
    <row r="27" spans="1:10" x14ac:dyDescent="0.25">
      <c r="A27">
        <v>7.7460000000000004</v>
      </c>
      <c r="B27" s="27">
        <f t="shared" si="7"/>
        <v>0.12909888974954814</v>
      </c>
      <c r="C27" s="17">
        <f t="shared" si="7"/>
        <v>7.7460000000000004</v>
      </c>
      <c r="D27">
        <v>50</v>
      </c>
      <c r="E27">
        <f t="shared" si="8"/>
        <v>323</v>
      </c>
      <c r="F27" s="29">
        <v>3.0959752321981426E-3</v>
      </c>
      <c r="G27">
        <v>0.16204118165992323</v>
      </c>
      <c r="H27">
        <f t="shared" si="9"/>
        <v>1993.3204429345742</v>
      </c>
    </row>
    <row r="28" spans="1:10" x14ac:dyDescent="0.25">
      <c r="A28">
        <v>5.2827999999999999</v>
      </c>
      <c r="B28" s="27">
        <f t="shared" si="7"/>
        <v>0.18929355644733853</v>
      </c>
      <c r="C28" s="17">
        <f t="shared" si="7"/>
        <v>5.2827999999999999</v>
      </c>
      <c r="D28">
        <v>60</v>
      </c>
      <c r="E28">
        <f t="shared" si="8"/>
        <v>333</v>
      </c>
      <c r="F28" s="29">
        <v>3.003003003003003E-3</v>
      </c>
      <c r="G28">
        <v>9.8016040732151977E-2</v>
      </c>
      <c r="H28">
        <f t="shared" si="9"/>
        <v>3397.4030935404512</v>
      </c>
    </row>
    <row r="29" spans="1:10" x14ac:dyDescent="0.25">
      <c r="A29">
        <v>3.7658</v>
      </c>
      <c r="B29" s="27">
        <f t="shared" si="7"/>
        <v>0.26554782516331193</v>
      </c>
      <c r="C29" s="17">
        <f t="shared" si="7"/>
        <v>3.7657999999999996</v>
      </c>
      <c r="D29">
        <v>70</v>
      </c>
      <c r="E29">
        <f t="shared" si="8"/>
        <v>343</v>
      </c>
      <c r="F29" s="29">
        <v>2.9154518950437317E-3</v>
      </c>
      <c r="G29">
        <v>6.4096673427778153E-2</v>
      </c>
      <c r="H29">
        <f t="shared" si="9"/>
        <v>5351.2917544227967</v>
      </c>
    </row>
    <row r="31" spans="1:10" x14ac:dyDescent="0.25">
      <c r="A31" t="s">
        <v>88</v>
      </c>
    </row>
    <row r="32" spans="1:10" x14ac:dyDescent="0.25">
      <c r="A32" s="2" t="s">
        <v>118</v>
      </c>
      <c r="B32" s="28" t="s">
        <v>119</v>
      </c>
      <c r="C32" s="33" t="s">
        <v>120</v>
      </c>
      <c r="D32" s="2"/>
      <c r="E32" s="2" t="s">
        <v>50</v>
      </c>
      <c r="F32" s="30" t="s">
        <v>77</v>
      </c>
      <c r="G32" s="2" t="s">
        <v>121</v>
      </c>
      <c r="H32" s="2" t="s">
        <v>79</v>
      </c>
      <c r="I32" s="2" t="s">
        <v>83</v>
      </c>
      <c r="J32" s="2" t="s">
        <v>54</v>
      </c>
    </row>
    <row r="33" spans="1:10" x14ac:dyDescent="0.25">
      <c r="A33">
        <v>31.212</v>
      </c>
      <c r="B33" s="27">
        <f>1/A33</f>
        <v>3.203895937459951E-2</v>
      </c>
      <c r="C33" s="17">
        <f>1/B33</f>
        <v>31.212000000000003</v>
      </c>
      <c r="D33">
        <v>25</v>
      </c>
      <c r="E33">
        <f>273+D33</f>
        <v>298</v>
      </c>
      <c r="F33" s="29">
        <v>3.3557046979865771E-3</v>
      </c>
      <c r="G33">
        <v>1.1566743935660033</v>
      </c>
      <c r="H33">
        <f>E33/G33</f>
        <v>257.63516652363347</v>
      </c>
      <c r="I33" s="1">
        <v>5.2599999999999998E-5</v>
      </c>
      <c r="J33">
        <v>0.98599999999999999</v>
      </c>
    </row>
    <row r="34" spans="1:10" x14ac:dyDescent="0.25">
      <c r="A34">
        <v>24.920999999999999</v>
      </c>
      <c r="B34" s="27">
        <f t="shared" ref="B34:C39" si="10">1/A34</f>
        <v>4.0126800690180972E-2</v>
      </c>
      <c r="C34" s="17">
        <f t="shared" si="10"/>
        <v>24.920999999999999</v>
      </c>
      <c r="D34">
        <v>28</v>
      </c>
      <c r="E34">
        <f t="shared" ref="E34:E39" si="11">273+D34</f>
        <v>301</v>
      </c>
      <c r="F34" s="29">
        <v>3.3222591362126247E-3</v>
      </c>
      <c r="G34">
        <v>0.88620502843646809</v>
      </c>
      <c r="H34">
        <f t="shared" ref="H34:H39" si="12">E34/G34</f>
        <v>339.6505214273659</v>
      </c>
    </row>
    <row r="35" spans="1:10" x14ac:dyDescent="0.25">
      <c r="A35">
        <v>21.968</v>
      </c>
      <c r="B35" s="27">
        <f t="shared" si="10"/>
        <v>4.5520757465404224E-2</v>
      </c>
      <c r="C35" s="17">
        <f t="shared" si="10"/>
        <v>21.968</v>
      </c>
      <c r="D35">
        <v>30</v>
      </c>
      <c r="E35">
        <f t="shared" si="11"/>
        <v>303</v>
      </c>
      <c r="F35" s="29">
        <v>3.3003300330033004E-3</v>
      </c>
      <c r="G35">
        <v>0.75850886614800839</v>
      </c>
      <c r="H35">
        <f t="shared" si="12"/>
        <v>399.46797397207405</v>
      </c>
    </row>
    <row r="36" spans="1:10" x14ac:dyDescent="0.25">
      <c r="A36">
        <v>13.124000000000001</v>
      </c>
      <c r="B36" s="27">
        <f t="shared" si="10"/>
        <v>7.6196281621456863E-2</v>
      </c>
      <c r="C36" s="17">
        <f t="shared" si="10"/>
        <v>13.124000000000002</v>
      </c>
      <c r="D36">
        <v>40</v>
      </c>
      <c r="E36">
        <f t="shared" si="11"/>
        <v>313</v>
      </c>
      <c r="F36" s="29">
        <v>3.1948881789137379E-3</v>
      </c>
      <c r="G36">
        <v>0.38234144622601346</v>
      </c>
      <c r="H36">
        <f t="shared" si="12"/>
        <v>818.63999597620489</v>
      </c>
    </row>
    <row r="37" spans="1:10" x14ac:dyDescent="0.25">
      <c r="A37">
        <v>8.1077999999999992</v>
      </c>
      <c r="B37" s="27">
        <f t="shared" si="10"/>
        <v>0.12333802017810011</v>
      </c>
      <c r="C37" s="17">
        <f t="shared" si="10"/>
        <v>8.1077999999999992</v>
      </c>
      <c r="D37">
        <v>50</v>
      </c>
      <c r="E37">
        <f t="shared" si="11"/>
        <v>323</v>
      </c>
      <c r="F37" s="29">
        <v>3.0959752321981426E-3</v>
      </c>
      <c r="G37">
        <v>0.21628756790018089</v>
      </c>
      <c r="H37">
        <f t="shared" si="12"/>
        <v>1493.3821815827532</v>
      </c>
    </row>
    <row r="38" spans="1:10" x14ac:dyDescent="0.25">
      <c r="A38">
        <v>5.4218000000000002</v>
      </c>
      <c r="B38" s="27">
        <f t="shared" si="10"/>
        <v>0.18444059168541813</v>
      </c>
      <c r="C38" s="17">
        <f t="shared" si="10"/>
        <v>5.4218000000000002</v>
      </c>
      <c r="D38">
        <v>60</v>
      </c>
      <c r="E38">
        <f t="shared" si="11"/>
        <v>333</v>
      </c>
      <c r="F38" s="29">
        <v>3.003003003003003E-3</v>
      </c>
      <c r="G38">
        <v>0.1313771571473186</v>
      </c>
      <c r="H38">
        <f t="shared" si="12"/>
        <v>2534.6872107043191</v>
      </c>
    </row>
    <row r="39" spans="1:10" x14ac:dyDescent="0.25">
      <c r="A39">
        <v>3.7959999999999998</v>
      </c>
      <c r="B39" s="27">
        <f t="shared" si="10"/>
        <v>0.26343519494204426</v>
      </c>
      <c r="C39" s="17">
        <f t="shared" si="10"/>
        <v>3.7959999999999998</v>
      </c>
      <c r="D39">
        <v>70</v>
      </c>
      <c r="E39">
        <f t="shared" si="11"/>
        <v>343</v>
      </c>
      <c r="F39" s="29">
        <v>2.9154518950437317E-3</v>
      </c>
      <c r="G39">
        <v>8.4717588528437707E-2</v>
      </c>
      <c r="H39">
        <f t="shared" si="12"/>
        <v>4048.746027336023</v>
      </c>
    </row>
    <row r="41" spans="1:10" x14ac:dyDescent="0.25">
      <c r="A41" t="s">
        <v>90</v>
      </c>
    </row>
    <row r="42" spans="1:10" x14ac:dyDescent="0.25">
      <c r="A42" s="2" t="s">
        <v>118</v>
      </c>
      <c r="B42" s="28" t="s">
        <v>119</v>
      </c>
      <c r="C42" s="33" t="s">
        <v>120</v>
      </c>
      <c r="D42" s="2"/>
      <c r="E42" s="2" t="s">
        <v>50</v>
      </c>
      <c r="F42" s="30" t="s">
        <v>77</v>
      </c>
      <c r="G42" s="2" t="s">
        <v>121</v>
      </c>
      <c r="H42" s="2" t="s">
        <v>79</v>
      </c>
      <c r="I42" s="2" t="s">
        <v>83</v>
      </c>
      <c r="J42" s="2" t="s">
        <v>54</v>
      </c>
    </row>
    <row r="43" spans="1:10" x14ac:dyDescent="0.25">
      <c r="A43">
        <v>30.413</v>
      </c>
      <c r="B43" s="27">
        <f>1/A43</f>
        <v>3.2880676026699106E-2</v>
      </c>
      <c r="C43" s="17">
        <f>1/B43</f>
        <v>30.413000000000004</v>
      </c>
      <c r="D43">
        <v>25</v>
      </c>
      <c r="E43">
        <f>273+D43</f>
        <v>298</v>
      </c>
      <c r="F43" s="29">
        <v>3.3557046979865771E-3</v>
      </c>
      <c r="G43">
        <v>2.31</v>
      </c>
      <c r="H43">
        <f>E43/G43</f>
        <v>129.00432900432901</v>
      </c>
      <c r="I43" s="1">
        <v>1.2300000000000001E-4</v>
      </c>
      <c r="J43">
        <v>0.96899999999999997</v>
      </c>
    </row>
    <row r="44" spans="1:10" x14ac:dyDescent="0.25">
      <c r="A44">
        <v>28.713999999999999</v>
      </c>
      <c r="B44" s="27">
        <f t="shared" ref="B44:C49" si="13">1/A44</f>
        <v>3.4826217176290315E-2</v>
      </c>
      <c r="C44" s="17">
        <f t="shared" si="13"/>
        <v>28.713999999999995</v>
      </c>
      <c r="D44">
        <v>28</v>
      </c>
      <c r="E44">
        <f t="shared" ref="E44:E49" si="14">273+D44</f>
        <v>301</v>
      </c>
      <c r="F44" s="29">
        <v>3.3222591362126247E-3</v>
      </c>
      <c r="G44">
        <v>1.7280000000000002</v>
      </c>
      <c r="H44">
        <f t="shared" ref="H44:H49" si="15">E44/G44</f>
        <v>174.18981481481478</v>
      </c>
    </row>
    <row r="45" spans="1:10" x14ac:dyDescent="0.25">
      <c r="A45">
        <v>26.28</v>
      </c>
      <c r="B45" s="27">
        <f t="shared" si="13"/>
        <v>3.8051750380517502E-2</v>
      </c>
      <c r="C45" s="17">
        <f t="shared" si="13"/>
        <v>26.28</v>
      </c>
      <c r="D45">
        <v>30</v>
      </c>
      <c r="E45">
        <f t="shared" si="14"/>
        <v>303</v>
      </c>
      <c r="F45" s="29">
        <v>3.3003300330033004E-3</v>
      </c>
      <c r="G45">
        <v>1.34</v>
      </c>
      <c r="H45">
        <f t="shared" si="15"/>
        <v>226.1194029850746</v>
      </c>
    </row>
    <row r="46" spans="1:10" x14ac:dyDescent="0.25">
      <c r="A46">
        <v>14.609</v>
      </c>
      <c r="B46" s="27">
        <f t="shared" si="13"/>
        <v>6.8450954890820731E-2</v>
      </c>
      <c r="C46" s="17">
        <f t="shared" si="13"/>
        <v>14.609</v>
      </c>
      <c r="D46">
        <v>40</v>
      </c>
      <c r="E46">
        <f t="shared" si="14"/>
        <v>313</v>
      </c>
      <c r="F46" s="29">
        <v>3.1948881789137379E-3</v>
      </c>
      <c r="G46">
        <v>0.77333333333333332</v>
      </c>
      <c r="H46">
        <f t="shared" si="15"/>
        <v>404.74137931034483</v>
      </c>
    </row>
    <row r="47" spans="1:10" x14ac:dyDescent="0.25">
      <c r="A47">
        <v>8.7334999999999994</v>
      </c>
      <c r="B47" s="27">
        <f t="shared" si="13"/>
        <v>0.114501631648251</v>
      </c>
      <c r="C47" s="17">
        <f t="shared" si="13"/>
        <v>8.7334999999999994</v>
      </c>
      <c r="D47">
        <v>50</v>
      </c>
      <c r="E47">
        <f t="shared" si="14"/>
        <v>323</v>
      </c>
      <c r="F47" s="29">
        <v>3.0959752321981426E-3</v>
      </c>
      <c r="G47">
        <v>0.40100000000000002</v>
      </c>
      <c r="H47">
        <f t="shared" si="15"/>
        <v>805.4862842892768</v>
      </c>
    </row>
    <row r="48" spans="1:10" x14ac:dyDescent="0.25">
      <c r="A48">
        <v>6.0608000000000004</v>
      </c>
      <c r="B48" s="27">
        <f t="shared" si="13"/>
        <v>0.16499472016895458</v>
      </c>
      <c r="C48" s="17">
        <f t="shared" si="13"/>
        <v>6.0608000000000004</v>
      </c>
      <c r="D48">
        <v>60</v>
      </c>
      <c r="E48">
        <f t="shared" si="14"/>
        <v>333</v>
      </c>
      <c r="F48" s="29">
        <v>3.003003003003003E-3</v>
      </c>
      <c r="G48">
        <v>0.223</v>
      </c>
      <c r="H48">
        <f t="shared" si="15"/>
        <v>1493.2735426008969</v>
      </c>
    </row>
    <row r="49" spans="1:10" x14ac:dyDescent="0.25">
      <c r="C49" s="17" t="e">
        <f t="shared" si="13"/>
        <v>#DIV/0!</v>
      </c>
      <c r="D49">
        <v>70</v>
      </c>
      <c r="E49">
        <f t="shared" si="14"/>
        <v>343</v>
      </c>
      <c r="F49" s="29">
        <v>2.9154518950437317E-3</v>
      </c>
      <c r="G49">
        <v>0.14599999999999999</v>
      </c>
      <c r="H49">
        <f t="shared" si="15"/>
        <v>2349.3150684931506</v>
      </c>
    </row>
    <row r="51" spans="1:10" x14ac:dyDescent="0.25">
      <c r="A51" t="s">
        <v>92</v>
      </c>
    </row>
    <row r="52" spans="1:10" x14ac:dyDescent="0.25">
      <c r="A52" s="2" t="s">
        <v>118</v>
      </c>
      <c r="B52" s="28" t="s">
        <v>119</v>
      </c>
      <c r="C52" s="33" t="s">
        <v>120</v>
      </c>
      <c r="D52" s="2"/>
      <c r="E52" s="2" t="s">
        <v>50</v>
      </c>
      <c r="F52" s="30" t="s">
        <v>77</v>
      </c>
      <c r="G52" s="2" t="s">
        <v>121</v>
      </c>
      <c r="H52" s="2" t="s">
        <v>79</v>
      </c>
      <c r="I52" s="2" t="s">
        <v>83</v>
      </c>
      <c r="J52" s="2" t="s">
        <v>54</v>
      </c>
    </row>
    <row r="53" spans="1:10" x14ac:dyDescent="0.25">
      <c r="A53">
        <v>31</v>
      </c>
      <c r="B53" s="27">
        <f>1/A53</f>
        <v>3.2258064516129031E-2</v>
      </c>
      <c r="C53" s="17">
        <f>1/B53</f>
        <v>31</v>
      </c>
      <c r="D53">
        <v>25</v>
      </c>
      <c r="E53">
        <f>273+D53</f>
        <v>298</v>
      </c>
      <c r="F53" s="29">
        <v>3.3557046979865771E-3</v>
      </c>
      <c r="G53">
        <v>5.2968157733797705</v>
      </c>
      <c r="H53">
        <f>E53/G53</f>
        <v>56.260216090138506</v>
      </c>
      <c r="I53" s="1">
        <v>2.4000000000000001E-4</v>
      </c>
      <c r="J53">
        <v>0.97</v>
      </c>
    </row>
    <row r="54" spans="1:10" x14ac:dyDescent="0.25">
      <c r="A54">
        <v>27.5</v>
      </c>
      <c r="B54" s="27">
        <f t="shared" ref="B54:C59" si="16">1/A54</f>
        <v>3.6363636363636362E-2</v>
      </c>
      <c r="C54" s="17">
        <f t="shared" si="16"/>
        <v>27.5</v>
      </c>
      <c r="D54">
        <v>28</v>
      </c>
      <c r="E54">
        <f t="shared" ref="E54:E59" si="17">273+D54</f>
        <v>301</v>
      </c>
      <c r="F54" s="29">
        <v>3.3222591362126247E-3</v>
      </c>
      <c r="G54">
        <v>3.9859142290878049</v>
      </c>
      <c r="H54">
        <f t="shared" ref="H54:H59" si="18">E54/G54</f>
        <v>75.515925004960593</v>
      </c>
    </row>
    <row r="55" spans="1:10" x14ac:dyDescent="0.25">
      <c r="A55">
        <v>25.030999999999999</v>
      </c>
      <c r="B55" s="27">
        <f t="shared" si="16"/>
        <v>3.9950461427829494E-2</v>
      </c>
      <c r="C55" s="17">
        <f t="shared" si="16"/>
        <v>25.030999999999999</v>
      </c>
      <c r="D55">
        <v>30</v>
      </c>
      <c r="E55">
        <f t="shared" si="17"/>
        <v>303</v>
      </c>
      <c r="F55" s="29">
        <v>3.3003300330033004E-3</v>
      </c>
      <c r="G55">
        <v>3.3013601921327749</v>
      </c>
      <c r="H55">
        <f t="shared" si="18"/>
        <v>91.780351844690159</v>
      </c>
    </row>
    <row r="56" spans="1:10" x14ac:dyDescent="0.25">
      <c r="A56">
        <v>14.121</v>
      </c>
      <c r="B56" s="27">
        <f t="shared" si="16"/>
        <v>7.0816514411160686E-2</v>
      </c>
      <c r="C56" s="17">
        <f t="shared" si="16"/>
        <v>14.120999999999999</v>
      </c>
      <c r="D56">
        <v>40</v>
      </c>
      <c r="E56">
        <f t="shared" si="17"/>
        <v>313</v>
      </c>
      <c r="F56" s="29">
        <v>3.1948881789137379E-3</v>
      </c>
      <c r="G56">
        <v>1.6333818224820438</v>
      </c>
      <c r="H56">
        <f t="shared" si="18"/>
        <v>191.62696418671629</v>
      </c>
    </row>
    <row r="57" spans="1:10" x14ac:dyDescent="0.25">
      <c r="A57">
        <v>9.1357999999999997</v>
      </c>
      <c r="B57" s="27">
        <f t="shared" si="16"/>
        <v>0.10945948904310515</v>
      </c>
      <c r="C57" s="17">
        <f t="shared" si="16"/>
        <v>9.1357999999999997</v>
      </c>
      <c r="D57">
        <v>50</v>
      </c>
      <c r="E57">
        <f t="shared" si="17"/>
        <v>323</v>
      </c>
      <c r="F57" s="29">
        <v>3.0959752321981426E-3</v>
      </c>
      <c r="G57">
        <v>0.88765278416683169</v>
      </c>
      <c r="H57">
        <f t="shared" si="18"/>
        <v>363.88101942717856</v>
      </c>
    </row>
    <row r="58" spans="1:10" x14ac:dyDescent="0.25">
      <c r="A58">
        <v>5.8929999999999998</v>
      </c>
      <c r="B58" s="27">
        <f t="shared" si="16"/>
        <v>0.16969285593076533</v>
      </c>
      <c r="C58" s="17">
        <f t="shared" si="16"/>
        <v>5.8929999999999998</v>
      </c>
      <c r="D58">
        <v>60</v>
      </c>
      <c r="E58">
        <f t="shared" si="17"/>
        <v>333</v>
      </c>
      <c r="F58" s="29">
        <v>3.003003003003003E-3</v>
      </c>
      <c r="G58">
        <v>0.52488474909077398</v>
      </c>
      <c r="H58">
        <f t="shared" si="18"/>
        <v>634.42498677440278</v>
      </c>
    </row>
    <row r="59" spans="1:10" x14ac:dyDescent="0.25">
      <c r="A59">
        <v>4.32</v>
      </c>
      <c r="B59" s="27">
        <f t="shared" si="16"/>
        <v>0.23148148148148145</v>
      </c>
      <c r="C59" s="17">
        <f t="shared" si="16"/>
        <v>4.32</v>
      </c>
      <c r="D59">
        <v>70</v>
      </c>
      <c r="E59">
        <f t="shared" si="17"/>
        <v>343</v>
      </c>
      <c r="F59" s="29">
        <v>2.9154518950437317E-3</v>
      </c>
      <c r="G59">
        <v>0.31970983600998154</v>
      </c>
      <c r="H59">
        <f t="shared" si="18"/>
        <v>1072.8478181362282</v>
      </c>
    </row>
    <row r="61" spans="1:10" x14ac:dyDescent="0.25">
      <c r="A61" t="s">
        <v>94</v>
      </c>
    </row>
    <row r="62" spans="1:10" x14ac:dyDescent="0.25">
      <c r="A62" s="2" t="s">
        <v>118</v>
      </c>
      <c r="B62" s="28" t="s">
        <v>119</v>
      </c>
      <c r="C62" s="33" t="s">
        <v>120</v>
      </c>
      <c r="D62" s="2"/>
      <c r="E62" s="2" t="s">
        <v>50</v>
      </c>
      <c r="F62" s="30" t="s">
        <v>77</v>
      </c>
      <c r="G62" s="2" t="s">
        <v>121</v>
      </c>
      <c r="H62" s="2" t="s">
        <v>79</v>
      </c>
      <c r="I62" s="2" t="s">
        <v>83</v>
      </c>
      <c r="J62" s="2" t="s">
        <v>54</v>
      </c>
    </row>
    <row r="63" spans="1:10" x14ac:dyDescent="0.25">
      <c r="A63">
        <v>30.861999999999998</v>
      </c>
      <c r="B63" s="27">
        <f>1/A63</f>
        <v>3.2402307044261551E-2</v>
      </c>
      <c r="C63" s="17">
        <f>1/B63</f>
        <v>30.862000000000002</v>
      </c>
      <c r="D63">
        <v>25</v>
      </c>
      <c r="E63">
        <f>273+D63</f>
        <v>298</v>
      </c>
      <c r="F63" s="29">
        <v>3.3557046979865771E-3</v>
      </c>
      <c r="G63">
        <v>9.5647371404868853</v>
      </c>
      <c r="H63">
        <f>E63/G63</f>
        <v>31.156109741749844</v>
      </c>
      <c r="I63" s="1">
        <v>4.2400000000000001E-4</v>
      </c>
      <c r="J63">
        <v>0.96799999999999997</v>
      </c>
    </row>
    <row r="64" spans="1:10" x14ac:dyDescent="0.25">
      <c r="A64">
        <v>27.515000000000001</v>
      </c>
      <c r="B64" s="27">
        <f t="shared" ref="B64:C69" si="19">1/A64</f>
        <v>3.6343812465927675E-2</v>
      </c>
      <c r="C64" s="17">
        <f t="shared" si="19"/>
        <v>27.515000000000001</v>
      </c>
      <c r="D64">
        <v>28</v>
      </c>
      <c r="E64">
        <f t="shared" ref="E64:E69" si="20">273+D64</f>
        <v>301</v>
      </c>
      <c r="F64" s="29">
        <v>3.3222591362126247E-3</v>
      </c>
      <c r="G64">
        <v>7.0470281711491776</v>
      </c>
      <c r="H64">
        <f t="shared" ref="H64:H69" si="21">E64/G64</f>
        <v>42.713040545560233</v>
      </c>
    </row>
    <row r="65" spans="1:10" x14ac:dyDescent="0.25">
      <c r="A65">
        <v>24.632999999999999</v>
      </c>
      <c r="B65" s="27">
        <f t="shared" si="19"/>
        <v>4.0595948524337275E-2</v>
      </c>
      <c r="C65" s="17">
        <f t="shared" si="19"/>
        <v>24.632999999999999</v>
      </c>
      <c r="D65">
        <v>30</v>
      </c>
      <c r="E65">
        <f t="shared" si="20"/>
        <v>303</v>
      </c>
      <c r="F65" s="29">
        <v>3.3003300330033004E-3</v>
      </c>
      <c r="G65">
        <v>5.990736611098133</v>
      </c>
      <c r="H65">
        <f t="shared" si="21"/>
        <v>50.578087415607229</v>
      </c>
    </row>
    <row r="66" spans="1:10" x14ac:dyDescent="0.25">
      <c r="A66">
        <v>14.298</v>
      </c>
      <c r="B66" s="27">
        <f t="shared" si="19"/>
        <v>6.9939851727514338E-2</v>
      </c>
      <c r="C66" s="17">
        <f t="shared" si="19"/>
        <v>14.298</v>
      </c>
      <c r="D66">
        <v>40</v>
      </c>
      <c r="E66">
        <f t="shared" si="20"/>
        <v>313</v>
      </c>
      <c r="F66" s="29">
        <v>3.1948881789137379E-3</v>
      </c>
      <c r="G66">
        <v>2.8832619408203839</v>
      </c>
      <c r="H66">
        <f t="shared" si="21"/>
        <v>108.55760122541662</v>
      </c>
    </row>
    <row r="67" spans="1:10" x14ac:dyDescent="0.25">
      <c r="A67">
        <v>8.6042000000000005</v>
      </c>
      <c r="B67" s="27">
        <f t="shared" si="19"/>
        <v>0.11622231003463424</v>
      </c>
      <c r="C67" s="17">
        <f t="shared" si="19"/>
        <v>8.6042000000000005</v>
      </c>
      <c r="D67">
        <v>50</v>
      </c>
      <c r="E67">
        <f t="shared" si="20"/>
        <v>323</v>
      </c>
      <c r="F67" s="29">
        <v>3.0959752321981426E-3</v>
      </c>
      <c r="G67">
        <v>1.5267862845151023</v>
      </c>
      <c r="H67">
        <f t="shared" si="21"/>
        <v>211.55547654305968</v>
      </c>
    </row>
    <row r="68" spans="1:10" x14ac:dyDescent="0.25">
      <c r="A68">
        <v>5.4191000000000003</v>
      </c>
      <c r="B68" s="27">
        <f t="shared" si="19"/>
        <v>0.18453248694432653</v>
      </c>
      <c r="C68" s="17">
        <f t="shared" si="19"/>
        <v>5.4191000000000003</v>
      </c>
      <c r="D68">
        <v>60</v>
      </c>
      <c r="E68">
        <f t="shared" si="20"/>
        <v>333</v>
      </c>
      <c r="F68" s="29">
        <v>3.003003003003003E-3</v>
      </c>
      <c r="G68">
        <v>0.87487466498032673</v>
      </c>
      <c r="H68">
        <f t="shared" si="21"/>
        <v>380.62594944098441</v>
      </c>
    </row>
    <row r="69" spans="1:10" x14ac:dyDescent="0.25">
      <c r="A69">
        <v>4.0898000000000003</v>
      </c>
      <c r="B69" s="27">
        <f t="shared" si="19"/>
        <v>0.2445107340212235</v>
      </c>
      <c r="C69" s="17">
        <f t="shared" si="19"/>
        <v>4.0898000000000003</v>
      </c>
      <c r="D69">
        <v>70</v>
      </c>
      <c r="E69">
        <f t="shared" si="20"/>
        <v>343</v>
      </c>
      <c r="F69" s="29">
        <v>2.9154518950437317E-3</v>
      </c>
      <c r="G69">
        <v>0.53062159358602357</v>
      </c>
      <c r="H69">
        <f t="shared" si="21"/>
        <v>646.41168800152377</v>
      </c>
    </row>
    <row r="71" spans="1:10" x14ac:dyDescent="0.25">
      <c r="A71" t="s">
        <v>96</v>
      </c>
    </row>
    <row r="72" spans="1:10" x14ac:dyDescent="0.25">
      <c r="A72" s="2" t="s">
        <v>118</v>
      </c>
      <c r="B72" s="28" t="s">
        <v>119</v>
      </c>
      <c r="C72" s="33" t="s">
        <v>120</v>
      </c>
      <c r="D72" s="2"/>
      <c r="E72" s="2" t="s">
        <v>50</v>
      </c>
      <c r="F72" s="30" t="s">
        <v>77</v>
      </c>
      <c r="G72" s="2" t="s">
        <v>121</v>
      </c>
      <c r="H72" s="2" t="s">
        <v>79</v>
      </c>
      <c r="I72" s="2" t="s">
        <v>83</v>
      </c>
      <c r="J72" s="2" t="s">
        <v>54</v>
      </c>
    </row>
    <row r="73" spans="1:10" x14ac:dyDescent="0.25">
      <c r="A73">
        <v>30.187999999999999</v>
      </c>
      <c r="B73" s="27">
        <f>1/A73</f>
        <v>3.3125745329269908E-2</v>
      </c>
      <c r="C73" s="17">
        <f>1/B73</f>
        <v>30.187999999999999</v>
      </c>
      <c r="D73">
        <v>25</v>
      </c>
      <c r="E73">
        <f>273+D73</f>
        <v>298</v>
      </c>
      <c r="F73" s="29">
        <v>3.3557046979865771E-3</v>
      </c>
      <c r="G73">
        <v>62.36498227139991</v>
      </c>
      <c r="H73">
        <f>E73/G73</f>
        <v>4.7783225320767944</v>
      </c>
      <c r="I73" s="1">
        <v>1.89E-3</v>
      </c>
      <c r="J73">
        <v>0.95799999999999996</v>
      </c>
    </row>
    <row r="74" spans="1:10" x14ac:dyDescent="0.25">
      <c r="A74">
        <v>27.838999999999999</v>
      </c>
      <c r="B74" s="27">
        <f t="shared" ref="B74:C79" si="22">1/A74</f>
        <v>3.5920830489600923E-2</v>
      </c>
      <c r="C74" s="17">
        <f t="shared" si="22"/>
        <v>27.838999999999999</v>
      </c>
      <c r="D74">
        <v>28</v>
      </c>
      <c r="E74">
        <f t="shared" ref="E74:E79" si="23">273+D74</f>
        <v>301</v>
      </c>
      <c r="F74" s="29">
        <v>3.3222591362126247E-3</v>
      </c>
      <c r="G74">
        <v>38.033590255774151</v>
      </c>
      <c r="H74">
        <f t="shared" ref="H74:H79" si="24">E74/G74</f>
        <v>7.91405696847941</v>
      </c>
    </row>
    <row r="75" spans="1:10" x14ac:dyDescent="0.25">
      <c r="A75">
        <v>25.3</v>
      </c>
      <c r="B75" s="27">
        <f t="shared" si="22"/>
        <v>3.9525691699604744E-2</v>
      </c>
      <c r="C75" s="17">
        <f t="shared" si="22"/>
        <v>25.3</v>
      </c>
      <c r="D75">
        <v>30</v>
      </c>
      <c r="E75">
        <f t="shared" si="23"/>
        <v>303</v>
      </c>
      <c r="F75" s="29">
        <v>3.3003300330033004E-3</v>
      </c>
      <c r="G75">
        <v>31.948925657553136</v>
      </c>
      <c r="H75">
        <f t="shared" si="24"/>
        <v>9.4838869778510659</v>
      </c>
    </row>
    <row r="76" spans="1:10" x14ac:dyDescent="0.25">
      <c r="A76">
        <v>14.122999999999999</v>
      </c>
      <c r="B76" s="27">
        <f t="shared" si="22"/>
        <v>7.0806485874106068E-2</v>
      </c>
      <c r="C76" s="17">
        <f t="shared" si="22"/>
        <v>14.122999999999999</v>
      </c>
      <c r="D76">
        <v>40</v>
      </c>
      <c r="E76">
        <f t="shared" si="23"/>
        <v>313</v>
      </c>
      <c r="F76" s="29">
        <v>3.1948881789137379E-3</v>
      </c>
      <c r="G76">
        <v>15.148838972084812</v>
      </c>
      <c r="H76">
        <f t="shared" si="24"/>
        <v>20.661649422557982</v>
      </c>
    </row>
    <row r="77" spans="1:10" x14ac:dyDescent="0.25">
      <c r="A77">
        <v>9.1599000000000004</v>
      </c>
      <c r="B77" s="27">
        <f t="shared" si="22"/>
        <v>0.10917149750543127</v>
      </c>
      <c r="C77" s="17">
        <f t="shared" si="22"/>
        <v>9.1599000000000004</v>
      </c>
      <c r="D77">
        <v>50</v>
      </c>
      <c r="E77">
        <f t="shared" si="23"/>
        <v>323</v>
      </c>
      <c r="F77" s="29">
        <v>3.0959752321981426E-3</v>
      </c>
      <c r="G77">
        <v>7.7501419129166633</v>
      </c>
      <c r="H77">
        <f t="shared" si="24"/>
        <v>41.676656199246708</v>
      </c>
    </row>
    <row r="78" spans="1:10" x14ac:dyDescent="0.25">
      <c r="A78">
        <v>6.4020999999999999</v>
      </c>
      <c r="B78" s="27">
        <f t="shared" si="22"/>
        <v>0.15619874728604677</v>
      </c>
      <c r="C78" s="17">
        <f t="shared" si="22"/>
        <v>6.4020999999999999</v>
      </c>
      <c r="D78">
        <v>60</v>
      </c>
      <c r="E78">
        <f t="shared" si="23"/>
        <v>333</v>
      </c>
      <c r="F78" s="29">
        <v>3.003003003003003E-3</v>
      </c>
      <c r="G78">
        <v>4.2981662913580303</v>
      </c>
      <c r="H78">
        <f t="shared" si="24"/>
        <v>77.474899160959808</v>
      </c>
    </row>
    <row r="79" spans="1:10" x14ac:dyDescent="0.25">
      <c r="A79">
        <v>4.3912000000000004</v>
      </c>
      <c r="B79" s="27">
        <f t="shared" si="22"/>
        <v>0.22772818364000727</v>
      </c>
      <c r="C79" s="17">
        <f t="shared" si="22"/>
        <v>4.3912000000000004</v>
      </c>
      <c r="D79">
        <v>70</v>
      </c>
      <c r="E79">
        <f t="shared" si="23"/>
        <v>343</v>
      </c>
      <c r="F79" s="29">
        <v>2.9154518950437317E-3</v>
      </c>
      <c r="G79">
        <v>2.574992931715768</v>
      </c>
      <c r="H79">
        <f t="shared" si="24"/>
        <v>133.2042491361141</v>
      </c>
    </row>
    <row r="81" spans="1:10" x14ac:dyDescent="0.25">
      <c r="A81" t="s">
        <v>98</v>
      </c>
    </row>
    <row r="82" spans="1:10" x14ac:dyDescent="0.25">
      <c r="A82" s="2" t="s">
        <v>118</v>
      </c>
      <c r="B82" s="28" t="s">
        <v>119</v>
      </c>
      <c r="C82" s="33" t="s">
        <v>120</v>
      </c>
      <c r="D82" s="2"/>
      <c r="E82" s="2" t="s">
        <v>50</v>
      </c>
      <c r="F82" s="30" t="s">
        <v>77</v>
      </c>
      <c r="G82" s="2" t="s">
        <v>121</v>
      </c>
      <c r="H82" s="2" t="s">
        <v>79</v>
      </c>
      <c r="I82" s="2" t="s">
        <v>83</v>
      </c>
      <c r="J82" s="2" t="s">
        <v>54</v>
      </c>
    </row>
    <row r="83" spans="1:10" x14ac:dyDescent="0.25">
      <c r="A83">
        <v>30.373999999999999</v>
      </c>
      <c r="B83" s="27">
        <f>1/A83</f>
        <v>3.2922894580891551E-2</v>
      </c>
      <c r="C83" s="17">
        <f>1/B83</f>
        <v>30.374000000000002</v>
      </c>
      <c r="D83">
        <v>25</v>
      </c>
      <c r="E83">
        <f>273+D83</f>
        <v>298</v>
      </c>
      <c r="F83" s="29">
        <v>3.3557046979865771E-3</v>
      </c>
      <c r="G83">
        <v>457.94097823599668</v>
      </c>
      <c r="H83">
        <f>E83/G83</f>
        <v>0.65073888156483739</v>
      </c>
      <c r="I83" s="1">
        <v>1.14E-2</v>
      </c>
      <c r="J83">
        <v>0.93300000000000005</v>
      </c>
    </row>
    <row r="84" spans="1:10" x14ac:dyDescent="0.25">
      <c r="A84">
        <v>29.353000000000002</v>
      </c>
      <c r="B84" s="27">
        <f t="shared" ref="B84:C89" si="25">1/A84</f>
        <v>3.4068067999863727E-2</v>
      </c>
      <c r="C84" s="17">
        <f t="shared" si="25"/>
        <v>29.353000000000002</v>
      </c>
      <c r="D84">
        <v>28</v>
      </c>
      <c r="E84">
        <f t="shared" ref="E84:E89" si="26">273+D84</f>
        <v>301</v>
      </c>
      <c r="F84" s="29">
        <v>3.3222591362126247E-3</v>
      </c>
      <c r="G84">
        <v>330.51197695139678</v>
      </c>
      <c r="H84">
        <f t="shared" ref="H84:H89" si="27">E84/G84</f>
        <v>0.9107082980059853</v>
      </c>
    </row>
    <row r="85" spans="1:10" x14ac:dyDescent="0.25">
      <c r="A85">
        <v>25.376000000000001</v>
      </c>
      <c r="B85" s="27">
        <f t="shared" si="25"/>
        <v>3.9407313997477933E-2</v>
      </c>
      <c r="C85" s="17">
        <f t="shared" si="25"/>
        <v>25.375999999999998</v>
      </c>
      <c r="D85">
        <v>30</v>
      </c>
      <c r="E85">
        <f t="shared" si="26"/>
        <v>303</v>
      </c>
      <c r="F85" s="29">
        <v>3.3003300330033004E-3</v>
      </c>
      <c r="G85">
        <v>268.83470918550483</v>
      </c>
      <c r="H85">
        <f t="shared" si="27"/>
        <v>1.1270866061826861</v>
      </c>
    </row>
    <row r="86" spans="1:10" x14ac:dyDescent="0.25">
      <c r="A86">
        <v>15.063000000000001</v>
      </c>
      <c r="B86" s="27">
        <f t="shared" si="25"/>
        <v>6.638783774812454E-2</v>
      </c>
      <c r="C86" s="17">
        <f t="shared" si="25"/>
        <v>15.063000000000001</v>
      </c>
      <c r="D86">
        <v>40</v>
      </c>
      <c r="E86">
        <f t="shared" si="26"/>
        <v>313</v>
      </c>
      <c r="F86" s="29">
        <v>3.1948881789137379E-3</v>
      </c>
      <c r="G86">
        <v>120.13566716958356</v>
      </c>
      <c r="H86">
        <f t="shared" si="27"/>
        <v>2.6053877867775026</v>
      </c>
    </row>
    <row r="87" spans="1:10" x14ac:dyDescent="0.25">
      <c r="A87">
        <v>9.6851000000000003</v>
      </c>
      <c r="B87" s="27">
        <f t="shared" si="25"/>
        <v>0.10325138614985906</v>
      </c>
      <c r="C87" s="17">
        <f t="shared" si="25"/>
        <v>9.6851000000000003</v>
      </c>
      <c r="D87">
        <v>50</v>
      </c>
      <c r="E87">
        <f t="shared" si="26"/>
        <v>323</v>
      </c>
      <c r="F87" s="29">
        <v>3.0959752321981426E-3</v>
      </c>
      <c r="G87">
        <v>59.277783353658471</v>
      </c>
      <c r="H87">
        <f t="shared" si="27"/>
        <v>5.4489216992636633</v>
      </c>
    </row>
    <row r="88" spans="1:10" x14ac:dyDescent="0.25">
      <c r="A88">
        <v>6.8322000000000003</v>
      </c>
      <c r="B88" s="27">
        <f t="shared" si="25"/>
        <v>0.14636573870788325</v>
      </c>
      <c r="C88" s="17">
        <f t="shared" si="25"/>
        <v>6.8322000000000003</v>
      </c>
      <c r="D88">
        <v>60</v>
      </c>
      <c r="E88">
        <f t="shared" si="26"/>
        <v>333</v>
      </c>
      <c r="F88" s="29">
        <v>3.003003003003003E-3</v>
      </c>
      <c r="G88">
        <v>29.686262030391205</v>
      </c>
      <c r="H88">
        <f t="shared" si="27"/>
        <v>11.217309867409121</v>
      </c>
    </row>
    <row r="89" spans="1:10" x14ac:dyDescent="0.25">
      <c r="A89">
        <v>4.5090000000000003</v>
      </c>
      <c r="B89" s="27">
        <f t="shared" si="25"/>
        <v>0.22177866489243733</v>
      </c>
      <c r="C89" s="17">
        <f t="shared" si="25"/>
        <v>4.5090000000000003</v>
      </c>
      <c r="D89">
        <v>70</v>
      </c>
      <c r="E89">
        <f t="shared" si="26"/>
        <v>343</v>
      </c>
      <c r="F89" s="29">
        <v>2.9154518950437317E-3</v>
      </c>
      <c r="G89">
        <v>15.72972273427237</v>
      </c>
      <c r="H89">
        <f t="shared" si="27"/>
        <v>21.805851622079885</v>
      </c>
    </row>
    <row r="91" spans="1:10" x14ac:dyDescent="0.25">
      <c r="A91" t="s">
        <v>100</v>
      </c>
    </row>
    <row r="92" spans="1:10" x14ac:dyDescent="0.25">
      <c r="A92" s="2" t="s">
        <v>118</v>
      </c>
      <c r="B92" s="28" t="s">
        <v>119</v>
      </c>
      <c r="C92" s="33" t="s">
        <v>120</v>
      </c>
      <c r="D92" s="2"/>
      <c r="E92" s="2" t="s">
        <v>50</v>
      </c>
      <c r="F92" s="30" t="s">
        <v>77</v>
      </c>
      <c r="G92" s="2" t="s">
        <v>121</v>
      </c>
      <c r="H92" s="2" t="s">
        <v>79</v>
      </c>
      <c r="I92" s="2" t="s">
        <v>83</v>
      </c>
      <c r="J92" s="2" t="s">
        <v>54</v>
      </c>
    </row>
    <row r="93" spans="1:10" x14ac:dyDescent="0.25">
      <c r="A93">
        <v>29.02</v>
      </c>
      <c r="B93" s="27">
        <f>1/A93</f>
        <v>3.445899379738112E-2</v>
      </c>
      <c r="C93" s="17">
        <f>1/B93</f>
        <v>29.019999999999996</v>
      </c>
      <c r="D93">
        <v>25</v>
      </c>
      <c r="E93">
        <f>273+D93</f>
        <v>298</v>
      </c>
      <c r="F93" s="29">
        <v>3.3557046979865771E-3</v>
      </c>
      <c r="G93">
        <v>2105</v>
      </c>
      <c r="H93">
        <f>E93/G93</f>
        <v>0.14156769596199525</v>
      </c>
      <c r="I93" s="1">
        <v>4.6699999999999998E-2</v>
      </c>
      <c r="J93">
        <v>0.92600000000000005</v>
      </c>
    </row>
    <row r="94" spans="1:10" x14ac:dyDescent="0.25">
      <c r="A94">
        <v>28.07</v>
      </c>
      <c r="B94" s="27">
        <f t="shared" ref="B94:C99" si="28">1/A94</f>
        <v>3.5625222657641613E-2</v>
      </c>
      <c r="C94" s="17">
        <f t="shared" si="28"/>
        <v>28.069999999999997</v>
      </c>
      <c r="D94">
        <v>28</v>
      </c>
      <c r="E94">
        <f t="shared" ref="E94:E99" si="29">273+D94</f>
        <v>301</v>
      </c>
      <c r="F94" s="29">
        <v>3.3222591362126247E-3</v>
      </c>
      <c r="G94">
        <v>1515.2</v>
      </c>
      <c r="H94">
        <f t="shared" ref="H94:H99" si="30">E94/G94</f>
        <v>0.19865364308342132</v>
      </c>
    </row>
    <row r="95" spans="1:10" x14ac:dyDescent="0.25">
      <c r="A95">
        <v>26.039000000000001</v>
      </c>
      <c r="B95" s="27">
        <f t="shared" si="28"/>
        <v>3.8403932562694421E-2</v>
      </c>
      <c r="C95" s="17">
        <f t="shared" si="28"/>
        <v>26.038999999999998</v>
      </c>
      <c r="D95">
        <v>30</v>
      </c>
      <c r="E95">
        <f t="shared" si="29"/>
        <v>303</v>
      </c>
      <c r="F95" s="29">
        <v>3.3003300330033004E-3</v>
      </c>
      <c r="G95">
        <v>1122</v>
      </c>
      <c r="H95">
        <f t="shared" si="30"/>
        <v>0.2700534759358289</v>
      </c>
    </row>
    <row r="96" spans="1:10" x14ac:dyDescent="0.25">
      <c r="A96">
        <v>16.38</v>
      </c>
      <c r="B96" s="27">
        <f t="shared" si="28"/>
        <v>6.1050061050061055E-2</v>
      </c>
      <c r="C96" s="17">
        <f t="shared" si="28"/>
        <v>16.38</v>
      </c>
      <c r="D96">
        <v>40</v>
      </c>
      <c r="E96">
        <f t="shared" si="29"/>
        <v>313</v>
      </c>
      <c r="F96" s="29">
        <v>3.1948881789137379E-3</v>
      </c>
      <c r="G96">
        <v>624</v>
      </c>
      <c r="H96">
        <f t="shared" si="30"/>
        <v>0.5016025641025641</v>
      </c>
    </row>
    <row r="97" spans="1:8" x14ac:dyDescent="0.25">
      <c r="A97">
        <v>10.445</v>
      </c>
      <c r="B97" s="27">
        <f t="shared" si="28"/>
        <v>9.5739588319770225E-2</v>
      </c>
      <c r="C97" s="17">
        <f t="shared" si="28"/>
        <v>10.445</v>
      </c>
      <c r="D97">
        <v>50</v>
      </c>
      <c r="E97">
        <f t="shared" si="29"/>
        <v>323</v>
      </c>
      <c r="F97" s="29">
        <v>3.0959752321981426E-3</v>
      </c>
      <c r="G97">
        <v>286</v>
      </c>
      <c r="H97">
        <f t="shared" si="30"/>
        <v>1.1293706293706294</v>
      </c>
    </row>
    <row r="98" spans="1:8" x14ac:dyDescent="0.25">
      <c r="A98">
        <v>6.5430999999999999</v>
      </c>
      <c r="B98" s="27">
        <f t="shared" si="28"/>
        <v>0.15283275511607647</v>
      </c>
      <c r="C98" s="17">
        <f t="shared" si="28"/>
        <v>6.5431000000000008</v>
      </c>
      <c r="D98">
        <v>60</v>
      </c>
      <c r="E98">
        <f t="shared" si="29"/>
        <v>333</v>
      </c>
      <c r="F98" s="29">
        <v>3.003003003003003E-3</v>
      </c>
      <c r="G98">
        <v>108</v>
      </c>
      <c r="H98">
        <f t="shared" si="30"/>
        <v>3.0833333333333335</v>
      </c>
    </row>
    <row r="99" spans="1:8" x14ac:dyDescent="0.25">
      <c r="A99">
        <v>4.9344000000000001</v>
      </c>
      <c r="B99" s="27">
        <f t="shared" si="28"/>
        <v>0.20265888456549935</v>
      </c>
      <c r="C99" s="17">
        <f t="shared" si="28"/>
        <v>4.9344000000000001</v>
      </c>
      <c r="D99">
        <v>70</v>
      </c>
      <c r="E99">
        <f t="shared" si="29"/>
        <v>343</v>
      </c>
      <c r="F99" s="29">
        <v>2.9154518950437317E-3</v>
      </c>
      <c r="G99">
        <v>71</v>
      </c>
      <c r="H99">
        <f t="shared" si="30"/>
        <v>4.830985915492958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opLeftCell="H1" workbookViewId="0">
      <selection activeCell="I21" sqref="I21"/>
    </sheetView>
  </sheetViews>
  <sheetFormatPr defaultColWidth="11" defaultRowHeight="15.75" x14ac:dyDescent="0.25"/>
  <cols>
    <col min="2" max="2" width="10.875" style="27"/>
    <col min="8" max="8" width="10.875" style="29"/>
    <col min="9" max="9" width="12.125" bestFit="1" customWidth="1"/>
  </cols>
  <sheetData>
    <row r="1" spans="1:10" x14ac:dyDescent="0.25">
      <c r="A1" t="s">
        <v>76</v>
      </c>
    </row>
    <row r="2" spans="1:10" x14ac:dyDescent="0.25">
      <c r="A2" s="2" t="s">
        <v>118</v>
      </c>
      <c r="B2" s="28" t="s">
        <v>119</v>
      </c>
      <c r="C2" s="2" t="s">
        <v>120</v>
      </c>
      <c r="D2" s="2"/>
      <c r="E2" s="2" t="s">
        <v>50</v>
      </c>
      <c r="F2" s="2" t="s">
        <v>77</v>
      </c>
      <c r="G2" s="2" t="s">
        <v>121</v>
      </c>
      <c r="H2" s="30" t="s">
        <v>79</v>
      </c>
      <c r="I2" s="2" t="s">
        <v>83</v>
      </c>
      <c r="J2" s="2" t="s">
        <v>54</v>
      </c>
    </row>
    <row r="3" spans="1:10" x14ac:dyDescent="0.25">
      <c r="A3">
        <v>28.074999999999999</v>
      </c>
      <c r="B3" s="27">
        <f>1/A3</f>
        <v>3.561887800534283E-2</v>
      </c>
      <c r="C3">
        <f>1/B3</f>
        <v>28.075000000000003</v>
      </c>
      <c r="D3">
        <v>25</v>
      </c>
      <c r="E3">
        <f>273+D3</f>
        <v>298</v>
      </c>
      <c r="F3">
        <f>1/E3</f>
        <v>3.3557046979865771E-3</v>
      </c>
      <c r="G3">
        <v>0.40200000000000002</v>
      </c>
      <c r="H3" s="29">
        <f>E3/G3</f>
        <v>741.29353233830841</v>
      </c>
      <c r="I3" s="1">
        <v>3.1000000000000001E-5</v>
      </c>
      <c r="J3">
        <v>0.995</v>
      </c>
    </row>
    <row r="4" spans="1:10" x14ac:dyDescent="0.25">
      <c r="A4">
        <v>26.946000000000002</v>
      </c>
      <c r="B4" s="27">
        <f t="shared" ref="B4:C9" si="0">1/A4</f>
        <v>3.7111259556149336E-2</v>
      </c>
      <c r="C4">
        <f t="shared" si="0"/>
        <v>26.946000000000002</v>
      </c>
      <c r="D4">
        <v>28</v>
      </c>
      <c r="E4">
        <f t="shared" ref="E4:E9" si="1">273+D4</f>
        <v>301</v>
      </c>
      <c r="F4">
        <f t="shared" ref="F4:F9" si="2">1/E4</f>
        <v>3.3222591362126247E-3</v>
      </c>
      <c r="G4">
        <v>0.3276</v>
      </c>
      <c r="H4" s="29">
        <f t="shared" ref="H4:H9" si="3">E4/G4</f>
        <v>918.80341880341882</v>
      </c>
    </row>
    <row r="5" spans="1:10" x14ac:dyDescent="0.25">
      <c r="A5">
        <v>24.013000000000002</v>
      </c>
      <c r="B5" s="27">
        <f t="shared" si="0"/>
        <v>4.1644109440719605E-2</v>
      </c>
      <c r="C5">
        <f t="shared" si="0"/>
        <v>24.013000000000002</v>
      </c>
      <c r="D5">
        <v>30</v>
      </c>
      <c r="E5">
        <f t="shared" si="1"/>
        <v>303</v>
      </c>
      <c r="F5">
        <f t="shared" si="2"/>
        <v>3.3003300330033004E-3</v>
      </c>
      <c r="G5">
        <v>0.27800000000000002</v>
      </c>
      <c r="H5" s="29">
        <f t="shared" si="3"/>
        <v>1089.9280575539567</v>
      </c>
      <c r="I5">
        <f>'[4]0 wt.%'!C18</f>
        <v>6.6714461517681949E-7</v>
      </c>
    </row>
    <row r="6" spans="1:10" x14ac:dyDescent="0.25">
      <c r="A6">
        <v>14.525</v>
      </c>
      <c r="B6" s="27">
        <f t="shared" si="0"/>
        <v>6.8846815834767636E-2</v>
      </c>
      <c r="C6">
        <f t="shared" si="0"/>
        <v>14.525000000000002</v>
      </c>
      <c r="D6">
        <v>40</v>
      </c>
      <c r="E6">
        <f t="shared" si="1"/>
        <v>313</v>
      </c>
      <c r="F6">
        <f t="shared" si="2"/>
        <v>3.1948881789137379E-3</v>
      </c>
      <c r="G6">
        <v>0.17133333333333334</v>
      </c>
      <c r="H6" s="29">
        <f t="shared" si="3"/>
        <v>1826.8482490272372</v>
      </c>
    </row>
    <row r="7" spans="1:10" x14ac:dyDescent="0.25">
      <c r="A7">
        <v>8.7334999999999994</v>
      </c>
      <c r="B7" s="27">
        <f t="shared" si="0"/>
        <v>0.114501631648251</v>
      </c>
      <c r="C7">
        <f t="shared" si="0"/>
        <v>8.7334999999999994</v>
      </c>
      <c r="D7">
        <v>50</v>
      </c>
      <c r="E7">
        <f t="shared" si="1"/>
        <v>323</v>
      </c>
      <c r="F7">
        <f t="shared" si="2"/>
        <v>3.0959752321981426E-3</v>
      </c>
      <c r="G7">
        <v>9.6599999999999991E-2</v>
      </c>
      <c r="H7" s="29">
        <f t="shared" si="3"/>
        <v>3343.6853002070397</v>
      </c>
    </row>
    <row r="8" spans="1:10" x14ac:dyDescent="0.25">
      <c r="A8">
        <v>5.4558</v>
      </c>
      <c r="B8" s="27">
        <f t="shared" si="0"/>
        <v>0.1832911763627699</v>
      </c>
      <c r="C8">
        <f t="shared" si="0"/>
        <v>5.4558</v>
      </c>
      <c r="D8">
        <v>60</v>
      </c>
      <c r="E8">
        <f t="shared" si="1"/>
        <v>333</v>
      </c>
      <c r="F8">
        <f t="shared" si="2"/>
        <v>3.003003003003003E-3</v>
      </c>
      <c r="G8">
        <v>5.3800000000000001E-2</v>
      </c>
      <c r="H8" s="29">
        <f t="shared" si="3"/>
        <v>6189.5910780669146</v>
      </c>
    </row>
    <row r="9" spans="1:10" x14ac:dyDescent="0.25">
      <c r="A9">
        <v>3.7852999999999999</v>
      </c>
      <c r="B9" s="27">
        <f t="shared" si="0"/>
        <v>0.26417985364436108</v>
      </c>
      <c r="C9">
        <f t="shared" si="0"/>
        <v>3.7852999999999999</v>
      </c>
      <c r="D9">
        <v>70</v>
      </c>
      <c r="E9">
        <f t="shared" si="1"/>
        <v>343</v>
      </c>
      <c r="F9">
        <f t="shared" si="2"/>
        <v>2.9154518950437317E-3</v>
      </c>
      <c r="G9">
        <v>3.9800000000000002E-2</v>
      </c>
      <c r="H9" s="29">
        <f t="shared" si="3"/>
        <v>8618.0904522613055</v>
      </c>
    </row>
    <row r="11" spans="1:10" x14ac:dyDescent="0.25">
      <c r="A11" t="s">
        <v>84</v>
      </c>
    </row>
    <row r="12" spans="1:10" x14ac:dyDescent="0.25">
      <c r="A12" s="2" t="s">
        <v>118</v>
      </c>
      <c r="B12" s="28" t="s">
        <v>119</v>
      </c>
      <c r="C12" s="2" t="s">
        <v>120</v>
      </c>
      <c r="D12" s="2"/>
      <c r="E12" s="2" t="s">
        <v>50</v>
      </c>
      <c r="F12" s="2" t="s">
        <v>77</v>
      </c>
      <c r="G12" s="2" t="s">
        <v>121</v>
      </c>
      <c r="H12" s="30" t="s">
        <v>79</v>
      </c>
      <c r="I12" s="2" t="s">
        <v>83</v>
      </c>
      <c r="J12" s="2" t="s">
        <v>54</v>
      </c>
    </row>
    <row r="13" spans="1:10" x14ac:dyDescent="0.25">
      <c r="A13">
        <v>29.763000000000002</v>
      </c>
      <c r="B13" s="27">
        <f>1/A13</f>
        <v>3.3598763565500789E-2</v>
      </c>
      <c r="C13">
        <f>1/B13</f>
        <v>29.763000000000002</v>
      </c>
      <c r="D13">
        <v>25</v>
      </c>
      <c r="E13">
        <f>273+D13</f>
        <v>298</v>
      </c>
      <c r="F13">
        <v>3.3557046979865771E-3</v>
      </c>
      <c r="G13">
        <v>0.86899999999999999</v>
      </c>
      <c r="H13" s="29">
        <f>E13/G13</f>
        <v>342.92289988492519</v>
      </c>
      <c r="I13" s="1">
        <v>4.1499999999999999E-5</v>
      </c>
      <c r="J13">
        <v>0.98699999999999999</v>
      </c>
    </row>
    <row r="14" spans="1:10" x14ac:dyDescent="0.25">
      <c r="A14">
        <v>27.195</v>
      </c>
      <c r="B14" s="27">
        <f t="shared" ref="B14:C19" si="4">1/A14</f>
        <v>3.6771465342893911E-2</v>
      </c>
      <c r="C14">
        <f t="shared" si="4"/>
        <v>27.195000000000004</v>
      </c>
      <c r="D14">
        <v>28</v>
      </c>
      <c r="E14">
        <f t="shared" ref="E14:E19" si="5">273+D14</f>
        <v>301</v>
      </c>
      <c r="F14">
        <v>3.3222591362126247E-3</v>
      </c>
      <c r="G14">
        <v>0.441</v>
      </c>
      <c r="H14" s="29">
        <f t="shared" ref="H14:H19" si="6">E14/G14</f>
        <v>682.53968253968253</v>
      </c>
    </row>
    <row r="15" spans="1:10" x14ac:dyDescent="0.25">
      <c r="A15">
        <v>23.766999999999999</v>
      </c>
      <c r="B15" s="27">
        <f t="shared" si="4"/>
        <v>4.2075146211133084E-2</v>
      </c>
      <c r="C15">
        <f t="shared" si="4"/>
        <v>23.766999999999999</v>
      </c>
      <c r="D15">
        <v>30</v>
      </c>
      <c r="E15">
        <f t="shared" si="5"/>
        <v>303</v>
      </c>
      <c r="F15">
        <v>3.3003300330033004E-3</v>
      </c>
      <c r="G15">
        <v>0.39</v>
      </c>
      <c r="H15" s="29">
        <f t="shared" si="6"/>
        <v>776.92307692307691</v>
      </c>
    </row>
    <row r="16" spans="1:10" x14ac:dyDescent="0.25">
      <c r="A16">
        <v>14.343999999999999</v>
      </c>
      <c r="B16" s="27">
        <f t="shared" si="4"/>
        <v>6.9715560513106525E-2</v>
      </c>
      <c r="C16">
        <f t="shared" si="4"/>
        <v>14.343999999999999</v>
      </c>
      <c r="D16">
        <v>40</v>
      </c>
      <c r="E16">
        <f t="shared" si="5"/>
        <v>313</v>
      </c>
      <c r="F16">
        <v>3.1948881789137379E-3</v>
      </c>
      <c r="G16">
        <v>0.20599999999999999</v>
      </c>
      <c r="H16" s="29">
        <f t="shared" si="6"/>
        <v>1519.4174757281555</v>
      </c>
    </row>
    <row r="17" spans="1:10" x14ac:dyDescent="0.25">
      <c r="A17">
        <v>8.5938999999999997</v>
      </c>
      <c r="B17" s="27">
        <f t="shared" si="4"/>
        <v>0.11636160532470706</v>
      </c>
      <c r="C17">
        <f t="shared" si="4"/>
        <v>8.5938999999999997</v>
      </c>
      <c r="D17">
        <v>50</v>
      </c>
      <c r="E17">
        <f t="shared" si="5"/>
        <v>323</v>
      </c>
      <c r="F17">
        <v>3.0959752321981426E-3</v>
      </c>
      <c r="G17">
        <v>0.11899999999999999</v>
      </c>
      <c r="H17" s="29">
        <f t="shared" si="6"/>
        <v>2714.2857142857142</v>
      </c>
    </row>
    <row r="18" spans="1:10" x14ac:dyDescent="0.25">
      <c r="A18">
        <v>5.7169999999999996</v>
      </c>
      <c r="B18" s="27">
        <f t="shared" si="4"/>
        <v>0.17491691446562885</v>
      </c>
      <c r="C18">
        <f t="shared" si="4"/>
        <v>5.7169999999999996</v>
      </c>
      <c r="D18">
        <v>60</v>
      </c>
      <c r="E18">
        <f t="shared" si="5"/>
        <v>333</v>
      </c>
      <c r="F18">
        <v>3.003003003003003E-3</v>
      </c>
      <c r="G18">
        <v>7.4999999999999997E-2</v>
      </c>
      <c r="H18" s="29">
        <f t="shared" si="6"/>
        <v>4440</v>
      </c>
    </row>
    <row r="19" spans="1:10" x14ac:dyDescent="0.25">
      <c r="C19" t="e">
        <f t="shared" si="4"/>
        <v>#DIV/0!</v>
      </c>
      <c r="D19">
        <v>70</v>
      </c>
      <c r="E19">
        <f t="shared" si="5"/>
        <v>343</v>
      </c>
      <c r="F19">
        <v>2.9154518950437317E-3</v>
      </c>
      <c r="G19">
        <v>5.3100000000000001E-2</v>
      </c>
      <c r="H19" s="29">
        <f t="shared" si="6"/>
        <v>6459.5103578154421</v>
      </c>
    </row>
    <row r="21" spans="1:10" x14ac:dyDescent="0.25">
      <c r="A21" t="s">
        <v>86</v>
      </c>
    </row>
    <row r="22" spans="1:10" x14ac:dyDescent="0.25">
      <c r="A22" s="2" t="s">
        <v>118</v>
      </c>
      <c r="B22" s="28" t="s">
        <v>119</v>
      </c>
      <c r="C22" s="2" t="s">
        <v>122</v>
      </c>
      <c r="D22" s="2"/>
      <c r="E22" s="2" t="s">
        <v>50</v>
      </c>
      <c r="F22" s="2" t="s">
        <v>77</v>
      </c>
      <c r="G22" s="2" t="s">
        <v>121</v>
      </c>
      <c r="H22" s="30" t="s">
        <v>79</v>
      </c>
      <c r="I22" s="2" t="s">
        <v>83</v>
      </c>
      <c r="J22" s="2" t="s">
        <v>54</v>
      </c>
    </row>
    <row r="23" spans="1:10" x14ac:dyDescent="0.25">
      <c r="A23">
        <v>29.422999999999998</v>
      </c>
      <c r="B23" s="27">
        <f>1/A23</f>
        <v>3.3987016959521464E-2</v>
      </c>
      <c r="C23">
        <f>1/B23</f>
        <v>29.422999999999998</v>
      </c>
      <c r="D23">
        <v>25</v>
      </c>
      <c r="E23">
        <f>273+D23</f>
        <v>298</v>
      </c>
      <c r="F23">
        <v>3.3557046979865771E-3</v>
      </c>
      <c r="G23">
        <v>0.87105970300671909</v>
      </c>
      <c r="H23" s="29">
        <f>E23/G23</f>
        <v>342.11202627255659</v>
      </c>
      <c r="I23" s="1">
        <v>5.3499999999999999E-5</v>
      </c>
      <c r="J23">
        <v>0.98399999999999999</v>
      </c>
    </row>
    <row r="24" spans="1:10" x14ac:dyDescent="0.25">
      <c r="A24">
        <v>25.326000000000001</v>
      </c>
      <c r="B24" s="27">
        <f t="shared" ref="B24:C29" si="7">1/A24</f>
        <v>3.9485114111979781E-2</v>
      </c>
      <c r="C24">
        <f t="shared" si="7"/>
        <v>25.326000000000001</v>
      </c>
      <c r="D24">
        <v>28</v>
      </c>
      <c r="E24">
        <f t="shared" ref="E24:E29" si="8">273+D24</f>
        <v>301</v>
      </c>
      <c r="F24">
        <v>3.3222591362126247E-3</v>
      </c>
      <c r="G24">
        <v>0.68262908520883392</v>
      </c>
      <c r="H24" s="29">
        <f t="shared" ref="H24:H29" si="9">E24/G24</f>
        <v>440.94224304538136</v>
      </c>
    </row>
    <row r="25" spans="1:10" x14ac:dyDescent="0.25">
      <c r="A25">
        <v>22.710999999999999</v>
      </c>
      <c r="B25" s="27">
        <f t="shared" si="7"/>
        <v>4.4031526573026288E-2</v>
      </c>
      <c r="C25">
        <f t="shared" si="7"/>
        <v>22.710999999999999</v>
      </c>
      <c r="D25">
        <v>30</v>
      </c>
      <c r="E25">
        <f t="shared" si="8"/>
        <v>303</v>
      </c>
      <c r="F25">
        <v>3.3003300330033004E-3</v>
      </c>
      <c r="G25">
        <v>0.5597262122886385</v>
      </c>
      <c r="H25" s="29">
        <f t="shared" si="9"/>
        <v>541.33609137416909</v>
      </c>
    </row>
    <row r="26" spans="1:10" x14ac:dyDescent="0.25">
      <c r="A26">
        <v>12.680999999999999</v>
      </c>
      <c r="B26" s="27">
        <f t="shared" si="7"/>
        <v>7.8858134216544445E-2</v>
      </c>
      <c r="C26">
        <f t="shared" si="7"/>
        <v>12.680999999999999</v>
      </c>
      <c r="D26">
        <v>40</v>
      </c>
      <c r="E26">
        <f t="shared" si="8"/>
        <v>313</v>
      </c>
      <c r="F26">
        <v>3.1948881789137379E-3</v>
      </c>
      <c r="G26">
        <v>0.28491213185377751</v>
      </c>
      <c r="H26" s="29">
        <f t="shared" si="9"/>
        <v>1098.5843177806053</v>
      </c>
    </row>
    <row r="27" spans="1:10" x14ac:dyDescent="0.25">
      <c r="A27">
        <v>7.7460000000000004</v>
      </c>
      <c r="B27" s="27">
        <f t="shared" si="7"/>
        <v>0.12909888974954814</v>
      </c>
      <c r="C27">
        <f t="shared" si="7"/>
        <v>7.7460000000000004</v>
      </c>
      <c r="D27">
        <v>50</v>
      </c>
      <c r="E27">
        <f t="shared" si="8"/>
        <v>323</v>
      </c>
      <c r="F27">
        <v>3.0959752321981426E-3</v>
      </c>
      <c r="G27">
        <v>0.16204118165992323</v>
      </c>
      <c r="H27" s="29">
        <f t="shared" si="9"/>
        <v>1993.3204429345742</v>
      </c>
    </row>
    <row r="28" spans="1:10" x14ac:dyDescent="0.25">
      <c r="A28">
        <v>5.2827999999999999</v>
      </c>
      <c r="B28" s="27">
        <f t="shared" si="7"/>
        <v>0.18929355644733853</v>
      </c>
      <c r="C28">
        <f t="shared" si="7"/>
        <v>5.2827999999999999</v>
      </c>
      <c r="D28">
        <v>60</v>
      </c>
      <c r="E28">
        <f t="shared" si="8"/>
        <v>333</v>
      </c>
      <c r="F28">
        <v>3.003003003003003E-3</v>
      </c>
      <c r="G28">
        <v>9.8016040732151977E-2</v>
      </c>
      <c r="H28" s="29">
        <f t="shared" si="9"/>
        <v>3397.4030935404512</v>
      </c>
    </row>
    <row r="29" spans="1:10" x14ac:dyDescent="0.25">
      <c r="A29">
        <v>3.7658</v>
      </c>
      <c r="B29" s="27">
        <f t="shared" si="7"/>
        <v>0.26554782516331193</v>
      </c>
      <c r="C29">
        <f t="shared" si="7"/>
        <v>3.7657999999999996</v>
      </c>
      <c r="D29">
        <v>70</v>
      </c>
      <c r="E29">
        <f t="shared" si="8"/>
        <v>343</v>
      </c>
      <c r="F29">
        <v>2.9154518950437317E-3</v>
      </c>
      <c r="G29">
        <v>6.4096673427778153E-2</v>
      </c>
      <c r="H29" s="29">
        <f t="shared" si="9"/>
        <v>5351.2917544227967</v>
      </c>
    </row>
    <row r="31" spans="1:10" x14ac:dyDescent="0.25">
      <c r="A31" t="s">
        <v>88</v>
      </c>
    </row>
    <row r="32" spans="1:10" x14ac:dyDescent="0.25">
      <c r="A32" s="2" t="s">
        <v>118</v>
      </c>
      <c r="B32" s="28" t="s">
        <v>119</v>
      </c>
      <c r="C32" s="2" t="s">
        <v>120</v>
      </c>
      <c r="D32" s="2"/>
      <c r="E32" s="2" t="s">
        <v>50</v>
      </c>
      <c r="F32" s="2" t="s">
        <v>77</v>
      </c>
      <c r="G32" s="2" t="s">
        <v>121</v>
      </c>
      <c r="H32" s="30" t="s">
        <v>79</v>
      </c>
      <c r="I32" s="2" t="s">
        <v>83</v>
      </c>
      <c r="J32" s="2" t="s">
        <v>54</v>
      </c>
    </row>
    <row r="33" spans="1:10" x14ac:dyDescent="0.25">
      <c r="A33">
        <v>31.212</v>
      </c>
      <c r="B33" s="27">
        <f>1/A33</f>
        <v>3.203895937459951E-2</v>
      </c>
      <c r="C33">
        <f>1/B33</f>
        <v>31.212000000000003</v>
      </c>
      <c r="D33">
        <v>25</v>
      </c>
      <c r="E33">
        <f>273+D33</f>
        <v>298</v>
      </c>
      <c r="F33">
        <v>3.3557046979865771E-3</v>
      </c>
      <c r="G33">
        <v>1.1566743935660033</v>
      </c>
      <c r="H33" s="29">
        <f>E33/G33</f>
        <v>257.63516652363347</v>
      </c>
      <c r="I33" s="1">
        <v>5.2599999999999998E-5</v>
      </c>
      <c r="J33">
        <v>0.98599999999999999</v>
      </c>
    </row>
    <row r="34" spans="1:10" x14ac:dyDescent="0.25">
      <c r="A34">
        <v>24.920999999999999</v>
      </c>
      <c r="B34" s="27">
        <f t="shared" ref="B34:C39" si="10">1/A34</f>
        <v>4.0126800690180972E-2</v>
      </c>
      <c r="C34">
        <f t="shared" si="10"/>
        <v>24.920999999999999</v>
      </c>
      <c r="D34">
        <v>28</v>
      </c>
      <c r="E34">
        <f t="shared" ref="E34:E39" si="11">273+D34</f>
        <v>301</v>
      </c>
      <c r="F34">
        <v>3.3222591362126247E-3</v>
      </c>
      <c r="G34">
        <v>0.88620502843646809</v>
      </c>
      <c r="H34" s="29">
        <f t="shared" ref="H34:H39" si="12">E34/G34</f>
        <v>339.6505214273659</v>
      </c>
    </row>
    <row r="35" spans="1:10" x14ac:dyDescent="0.25">
      <c r="A35">
        <v>21.968</v>
      </c>
      <c r="B35" s="27">
        <f t="shared" si="10"/>
        <v>4.5520757465404224E-2</v>
      </c>
      <c r="C35">
        <f t="shared" si="10"/>
        <v>21.968</v>
      </c>
      <c r="D35">
        <v>30</v>
      </c>
      <c r="E35">
        <f t="shared" si="11"/>
        <v>303</v>
      </c>
      <c r="F35">
        <v>3.3003300330033004E-3</v>
      </c>
      <c r="G35">
        <v>0.75850886614800839</v>
      </c>
      <c r="H35" s="29">
        <f t="shared" si="12"/>
        <v>399.46797397207405</v>
      </c>
    </row>
    <row r="36" spans="1:10" x14ac:dyDescent="0.25">
      <c r="A36">
        <v>13.124000000000001</v>
      </c>
      <c r="B36" s="27">
        <f t="shared" si="10"/>
        <v>7.6196281621456863E-2</v>
      </c>
      <c r="C36">
        <f t="shared" si="10"/>
        <v>13.124000000000002</v>
      </c>
      <c r="D36">
        <v>40</v>
      </c>
      <c r="E36">
        <f t="shared" si="11"/>
        <v>313</v>
      </c>
      <c r="F36">
        <v>3.1948881789137379E-3</v>
      </c>
      <c r="G36">
        <v>0.38234144622601346</v>
      </c>
      <c r="H36" s="29">
        <f t="shared" si="12"/>
        <v>818.63999597620489</v>
      </c>
    </row>
    <row r="37" spans="1:10" x14ac:dyDescent="0.25">
      <c r="A37">
        <v>8.1077999999999992</v>
      </c>
      <c r="B37" s="27">
        <f t="shared" si="10"/>
        <v>0.12333802017810011</v>
      </c>
      <c r="C37">
        <f t="shared" si="10"/>
        <v>8.1077999999999992</v>
      </c>
      <c r="D37">
        <v>50</v>
      </c>
      <c r="E37">
        <f t="shared" si="11"/>
        <v>323</v>
      </c>
      <c r="F37">
        <v>3.0959752321981426E-3</v>
      </c>
      <c r="G37">
        <v>0.21628756790018089</v>
      </c>
      <c r="H37" s="29">
        <f t="shared" si="12"/>
        <v>1493.3821815827532</v>
      </c>
    </row>
    <row r="38" spans="1:10" x14ac:dyDescent="0.25">
      <c r="A38">
        <v>5.4218000000000002</v>
      </c>
      <c r="B38" s="27">
        <f t="shared" si="10"/>
        <v>0.18444059168541813</v>
      </c>
      <c r="C38">
        <f t="shared" si="10"/>
        <v>5.4218000000000002</v>
      </c>
      <c r="D38">
        <v>60</v>
      </c>
      <c r="E38">
        <f t="shared" si="11"/>
        <v>333</v>
      </c>
      <c r="F38">
        <v>3.003003003003003E-3</v>
      </c>
      <c r="G38">
        <v>0.1313771571473186</v>
      </c>
      <c r="H38" s="29">
        <f t="shared" si="12"/>
        <v>2534.6872107043191</v>
      </c>
    </row>
    <row r="39" spans="1:10" x14ac:dyDescent="0.25">
      <c r="A39">
        <v>3.7959999999999998</v>
      </c>
      <c r="B39" s="27">
        <f t="shared" si="10"/>
        <v>0.26343519494204426</v>
      </c>
      <c r="C39">
        <f t="shared" si="10"/>
        <v>3.7959999999999998</v>
      </c>
      <c r="D39">
        <v>70</v>
      </c>
      <c r="E39">
        <f t="shared" si="11"/>
        <v>343</v>
      </c>
      <c r="F39">
        <v>2.9154518950437317E-3</v>
      </c>
      <c r="G39">
        <v>8.4717588528437707E-2</v>
      </c>
      <c r="H39" s="29">
        <f t="shared" si="12"/>
        <v>4048.746027336023</v>
      </c>
    </row>
    <row r="41" spans="1:10" x14ac:dyDescent="0.25">
      <c r="A41" t="s">
        <v>90</v>
      </c>
    </row>
    <row r="42" spans="1:10" x14ac:dyDescent="0.25">
      <c r="A42" s="2" t="s">
        <v>118</v>
      </c>
      <c r="B42" s="28" t="s">
        <v>119</v>
      </c>
      <c r="C42" s="2" t="s">
        <v>120</v>
      </c>
      <c r="D42" s="2"/>
      <c r="E42" s="2" t="s">
        <v>50</v>
      </c>
      <c r="F42" s="2" t="s">
        <v>77</v>
      </c>
      <c r="G42" s="2" t="s">
        <v>121</v>
      </c>
      <c r="H42" s="30" t="s">
        <v>79</v>
      </c>
      <c r="I42" s="2" t="s">
        <v>83</v>
      </c>
      <c r="J42" s="2" t="s">
        <v>54</v>
      </c>
    </row>
    <row r="43" spans="1:10" x14ac:dyDescent="0.25">
      <c r="A43">
        <v>30.413</v>
      </c>
      <c r="B43" s="27">
        <f>1/A43</f>
        <v>3.2880676026699106E-2</v>
      </c>
      <c r="C43">
        <f>1/B43</f>
        <v>30.413000000000004</v>
      </c>
      <c r="D43">
        <v>25</v>
      </c>
      <c r="E43">
        <f>273+D43</f>
        <v>298</v>
      </c>
      <c r="F43">
        <v>3.3557046979865771E-3</v>
      </c>
      <c r="G43">
        <v>2.31</v>
      </c>
      <c r="H43" s="29">
        <f>E43/G43</f>
        <v>129.00432900432901</v>
      </c>
      <c r="I43" s="1">
        <v>1.2300000000000001E-4</v>
      </c>
      <c r="J43">
        <v>0.96899999999999997</v>
      </c>
    </row>
    <row r="44" spans="1:10" x14ac:dyDescent="0.25">
      <c r="A44">
        <v>28.713999999999999</v>
      </c>
      <c r="B44" s="27">
        <f t="shared" ref="B44:C49" si="13">1/A44</f>
        <v>3.4826217176290315E-2</v>
      </c>
      <c r="C44">
        <f t="shared" si="13"/>
        <v>28.713999999999995</v>
      </c>
      <c r="D44">
        <v>28</v>
      </c>
      <c r="E44">
        <f t="shared" ref="E44:E49" si="14">273+D44</f>
        <v>301</v>
      </c>
      <c r="F44">
        <v>3.3222591362126247E-3</v>
      </c>
      <c r="G44">
        <v>1.7280000000000002</v>
      </c>
      <c r="H44" s="29">
        <f t="shared" ref="H44:H49" si="15">E44/G44</f>
        <v>174.18981481481478</v>
      </c>
    </row>
    <row r="45" spans="1:10" x14ac:dyDescent="0.25">
      <c r="A45">
        <v>26.28</v>
      </c>
      <c r="B45" s="27">
        <f t="shared" si="13"/>
        <v>3.8051750380517502E-2</v>
      </c>
      <c r="C45">
        <f t="shared" si="13"/>
        <v>26.28</v>
      </c>
      <c r="D45">
        <v>30</v>
      </c>
      <c r="E45">
        <f t="shared" si="14"/>
        <v>303</v>
      </c>
      <c r="F45">
        <v>3.3003300330033004E-3</v>
      </c>
      <c r="G45">
        <v>1.34</v>
      </c>
      <c r="H45" s="29">
        <f t="shared" si="15"/>
        <v>226.1194029850746</v>
      </c>
    </row>
    <row r="46" spans="1:10" x14ac:dyDescent="0.25">
      <c r="A46">
        <v>14.609</v>
      </c>
      <c r="B46" s="27">
        <f t="shared" si="13"/>
        <v>6.8450954890820731E-2</v>
      </c>
      <c r="C46">
        <f t="shared" si="13"/>
        <v>14.609</v>
      </c>
      <c r="D46">
        <v>40</v>
      </c>
      <c r="E46">
        <f t="shared" si="14"/>
        <v>313</v>
      </c>
      <c r="F46">
        <v>3.1948881789137379E-3</v>
      </c>
      <c r="G46">
        <v>0.77333333333333332</v>
      </c>
      <c r="H46" s="29">
        <f t="shared" si="15"/>
        <v>404.74137931034483</v>
      </c>
    </row>
    <row r="47" spans="1:10" x14ac:dyDescent="0.25">
      <c r="A47">
        <v>8.7334999999999994</v>
      </c>
      <c r="B47" s="27">
        <f t="shared" si="13"/>
        <v>0.114501631648251</v>
      </c>
      <c r="C47">
        <f t="shared" si="13"/>
        <v>8.7334999999999994</v>
      </c>
      <c r="D47">
        <v>50</v>
      </c>
      <c r="E47">
        <f t="shared" si="14"/>
        <v>323</v>
      </c>
      <c r="F47">
        <v>3.0959752321981426E-3</v>
      </c>
      <c r="G47">
        <v>0.40100000000000002</v>
      </c>
      <c r="H47" s="29">
        <f t="shared" si="15"/>
        <v>805.4862842892768</v>
      </c>
    </row>
    <row r="48" spans="1:10" x14ac:dyDescent="0.25">
      <c r="A48">
        <v>6.0608000000000004</v>
      </c>
      <c r="B48" s="27">
        <f t="shared" si="13"/>
        <v>0.16499472016895458</v>
      </c>
      <c r="C48">
        <f t="shared" si="13"/>
        <v>6.0608000000000004</v>
      </c>
      <c r="D48">
        <v>60</v>
      </c>
      <c r="E48">
        <f t="shared" si="14"/>
        <v>333</v>
      </c>
      <c r="F48">
        <v>3.003003003003003E-3</v>
      </c>
      <c r="G48">
        <v>0.223</v>
      </c>
      <c r="H48" s="29">
        <f t="shared" si="15"/>
        <v>1493.2735426008969</v>
      </c>
    </row>
    <row r="49" spans="1:10" x14ac:dyDescent="0.25">
      <c r="C49" t="e">
        <f t="shared" si="13"/>
        <v>#DIV/0!</v>
      </c>
      <c r="D49">
        <v>70</v>
      </c>
      <c r="E49">
        <f t="shared" si="14"/>
        <v>343</v>
      </c>
      <c r="F49">
        <v>2.9154518950437317E-3</v>
      </c>
      <c r="G49">
        <v>0.14599999999999999</v>
      </c>
      <c r="H49" s="29">
        <f t="shared" si="15"/>
        <v>2349.3150684931506</v>
      </c>
    </row>
    <row r="51" spans="1:10" x14ac:dyDescent="0.25">
      <c r="A51" t="s">
        <v>92</v>
      </c>
    </row>
    <row r="52" spans="1:10" x14ac:dyDescent="0.25">
      <c r="A52" s="2" t="s">
        <v>118</v>
      </c>
      <c r="B52" s="28" t="s">
        <v>119</v>
      </c>
      <c r="C52" s="2" t="s">
        <v>120</v>
      </c>
      <c r="D52" s="2"/>
      <c r="E52" s="2" t="s">
        <v>50</v>
      </c>
      <c r="F52" s="2" t="s">
        <v>77</v>
      </c>
      <c r="G52" s="2" t="s">
        <v>121</v>
      </c>
      <c r="H52" s="30" t="s">
        <v>79</v>
      </c>
      <c r="I52" s="2" t="s">
        <v>83</v>
      </c>
      <c r="J52" s="2" t="s">
        <v>54</v>
      </c>
    </row>
    <row r="53" spans="1:10" x14ac:dyDescent="0.25">
      <c r="A53">
        <v>31</v>
      </c>
      <c r="B53" s="27">
        <f>1/A53</f>
        <v>3.2258064516129031E-2</v>
      </c>
      <c r="C53">
        <f>1/B53</f>
        <v>31</v>
      </c>
      <c r="D53">
        <v>25</v>
      </c>
      <c r="E53">
        <f>273+D53</f>
        <v>298</v>
      </c>
      <c r="F53">
        <v>3.3557046979865771E-3</v>
      </c>
      <c r="G53">
        <v>5.2968157733797705</v>
      </c>
      <c r="H53" s="29">
        <f>E53/G53</f>
        <v>56.260216090138506</v>
      </c>
      <c r="I53" s="1">
        <v>2.4000000000000001E-4</v>
      </c>
      <c r="J53">
        <v>0.97</v>
      </c>
    </row>
    <row r="54" spans="1:10" x14ac:dyDescent="0.25">
      <c r="A54">
        <v>27.5</v>
      </c>
      <c r="B54" s="27">
        <f t="shared" ref="B54:C59" si="16">1/A54</f>
        <v>3.6363636363636362E-2</v>
      </c>
      <c r="C54">
        <f t="shared" si="16"/>
        <v>27.5</v>
      </c>
      <c r="D54">
        <v>28</v>
      </c>
      <c r="E54">
        <f t="shared" ref="E54:E59" si="17">273+D54</f>
        <v>301</v>
      </c>
      <c r="F54">
        <v>3.3222591362126247E-3</v>
      </c>
      <c r="G54">
        <v>3.9859142290878049</v>
      </c>
      <c r="H54" s="29">
        <f t="shared" ref="H54:H59" si="18">E54/G54</f>
        <v>75.515925004960593</v>
      </c>
    </row>
    <row r="55" spans="1:10" x14ac:dyDescent="0.25">
      <c r="A55">
        <v>25.030999999999999</v>
      </c>
      <c r="B55" s="27">
        <f t="shared" si="16"/>
        <v>3.9950461427829494E-2</v>
      </c>
      <c r="C55">
        <f t="shared" si="16"/>
        <v>25.030999999999999</v>
      </c>
      <c r="D55">
        <v>30</v>
      </c>
      <c r="E55">
        <f t="shared" si="17"/>
        <v>303</v>
      </c>
      <c r="F55">
        <v>3.3003300330033004E-3</v>
      </c>
      <c r="G55">
        <v>3.3013601921327749</v>
      </c>
      <c r="H55" s="29">
        <f t="shared" si="18"/>
        <v>91.780351844690159</v>
      </c>
    </row>
    <row r="56" spans="1:10" x14ac:dyDescent="0.25">
      <c r="A56">
        <v>14.121</v>
      </c>
      <c r="B56" s="27">
        <f t="shared" si="16"/>
        <v>7.0816514411160686E-2</v>
      </c>
      <c r="C56">
        <f t="shared" si="16"/>
        <v>14.120999999999999</v>
      </c>
      <c r="D56">
        <v>40</v>
      </c>
      <c r="E56">
        <f t="shared" si="17"/>
        <v>313</v>
      </c>
      <c r="F56">
        <v>3.1948881789137379E-3</v>
      </c>
      <c r="G56">
        <v>1.6333818224820438</v>
      </c>
      <c r="H56" s="29">
        <f t="shared" si="18"/>
        <v>191.62696418671629</v>
      </c>
    </row>
    <row r="57" spans="1:10" x14ac:dyDescent="0.25">
      <c r="A57">
        <v>9.1357999999999997</v>
      </c>
      <c r="B57" s="27">
        <f t="shared" si="16"/>
        <v>0.10945948904310515</v>
      </c>
      <c r="C57">
        <f t="shared" si="16"/>
        <v>9.1357999999999997</v>
      </c>
      <c r="D57">
        <v>50</v>
      </c>
      <c r="E57">
        <f t="shared" si="17"/>
        <v>323</v>
      </c>
      <c r="F57">
        <v>3.0959752321981426E-3</v>
      </c>
      <c r="G57">
        <v>0.88765278416683169</v>
      </c>
      <c r="H57" s="29">
        <f t="shared" si="18"/>
        <v>363.88101942717856</v>
      </c>
    </row>
    <row r="58" spans="1:10" x14ac:dyDescent="0.25">
      <c r="A58">
        <v>5.8929999999999998</v>
      </c>
      <c r="B58" s="27">
        <f t="shared" si="16"/>
        <v>0.16969285593076533</v>
      </c>
      <c r="C58">
        <f t="shared" si="16"/>
        <v>5.8929999999999998</v>
      </c>
      <c r="D58">
        <v>60</v>
      </c>
      <c r="E58">
        <f t="shared" si="17"/>
        <v>333</v>
      </c>
      <c r="F58">
        <v>3.003003003003003E-3</v>
      </c>
      <c r="G58">
        <v>0.52488474909077398</v>
      </c>
      <c r="H58" s="29">
        <f t="shared" si="18"/>
        <v>634.42498677440278</v>
      </c>
    </row>
    <row r="59" spans="1:10" x14ac:dyDescent="0.25">
      <c r="A59">
        <v>4.32</v>
      </c>
      <c r="B59" s="27">
        <f t="shared" si="16"/>
        <v>0.23148148148148145</v>
      </c>
      <c r="C59">
        <f t="shared" si="16"/>
        <v>4.32</v>
      </c>
      <c r="D59">
        <v>70</v>
      </c>
      <c r="E59">
        <f t="shared" si="17"/>
        <v>343</v>
      </c>
      <c r="F59">
        <v>2.9154518950437317E-3</v>
      </c>
      <c r="G59">
        <v>0.31970983600998154</v>
      </c>
      <c r="H59" s="29">
        <f t="shared" si="18"/>
        <v>1072.8478181362282</v>
      </c>
    </row>
    <row r="61" spans="1:10" x14ac:dyDescent="0.25">
      <c r="A61" t="s">
        <v>94</v>
      </c>
    </row>
    <row r="62" spans="1:10" x14ac:dyDescent="0.25">
      <c r="A62" s="2" t="s">
        <v>118</v>
      </c>
      <c r="B62" s="28" t="s">
        <v>119</v>
      </c>
      <c r="C62" s="2" t="s">
        <v>120</v>
      </c>
      <c r="D62" s="2"/>
      <c r="E62" s="2" t="s">
        <v>50</v>
      </c>
      <c r="F62" s="2" t="s">
        <v>77</v>
      </c>
      <c r="G62" s="2" t="s">
        <v>121</v>
      </c>
      <c r="H62" s="30" t="s">
        <v>79</v>
      </c>
      <c r="I62" s="2" t="s">
        <v>83</v>
      </c>
      <c r="J62" s="2" t="s">
        <v>54</v>
      </c>
    </row>
    <row r="63" spans="1:10" x14ac:dyDescent="0.25">
      <c r="A63">
        <v>30.861999999999998</v>
      </c>
      <c r="B63" s="27">
        <f>1/A63</f>
        <v>3.2402307044261551E-2</v>
      </c>
      <c r="C63">
        <f>1/B63</f>
        <v>30.862000000000002</v>
      </c>
      <c r="D63">
        <v>25</v>
      </c>
      <c r="E63">
        <f>273+D63</f>
        <v>298</v>
      </c>
      <c r="F63">
        <v>3.3557046979865771E-3</v>
      </c>
      <c r="G63">
        <v>9.5647371404868853</v>
      </c>
      <c r="H63" s="29">
        <f>E63/G63</f>
        <v>31.156109741749844</v>
      </c>
      <c r="I63" s="1">
        <v>4.2400000000000001E-4</v>
      </c>
      <c r="J63">
        <v>0.96799999999999997</v>
      </c>
    </row>
    <row r="64" spans="1:10" x14ac:dyDescent="0.25">
      <c r="A64">
        <v>27.515000000000001</v>
      </c>
      <c r="B64" s="27">
        <f t="shared" ref="B64:C69" si="19">1/A64</f>
        <v>3.6343812465927675E-2</v>
      </c>
      <c r="C64">
        <f t="shared" si="19"/>
        <v>27.515000000000001</v>
      </c>
      <c r="D64">
        <v>28</v>
      </c>
      <c r="E64">
        <f t="shared" ref="E64:E69" si="20">273+D64</f>
        <v>301</v>
      </c>
      <c r="F64">
        <v>3.3222591362126247E-3</v>
      </c>
      <c r="G64">
        <v>7.0470281711491776</v>
      </c>
      <c r="H64" s="29">
        <f t="shared" ref="H64:H69" si="21">E64/G64</f>
        <v>42.713040545560233</v>
      </c>
    </row>
    <row r="65" spans="1:10" x14ac:dyDescent="0.25">
      <c r="A65">
        <v>24.632999999999999</v>
      </c>
      <c r="B65" s="27">
        <f t="shared" si="19"/>
        <v>4.0595948524337275E-2</v>
      </c>
      <c r="C65">
        <f t="shared" si="19"/>
        <v>24.632999999999999</v>
      </c>
      <c r="D65">
        <v>30</v>
      </c>
      <c r="E65">
        <f t="shared" si="20"/>
        <v>303</v>
      </c>
      <c r="F65">
        <v>3.3003300330033004E-3</v>
      </c>
      <c r="G65">
        <v>5.990736611098133</v>
      </c>
      <c r="H65" s="29">
        <f t="shared" si="21"/>
        <v>50.578087415607229</v>
      </c>
    </row>
    <row r="66" spans="1:10" x14ac:dyDescent="0.25">
      <c r="A66">
        <v>14.298</v>
      </c>
      <c r="B66" s="27">
        <f t="shared" si="19"/>
        <v>6.9939851727514338E-2</v>
      </c>
      <c r="C66">
        <f t="shared" si="19"/>
        <v>14.298</v>
      </c>
      <c r="D66">
        <v>40</v>
      </c>
      <c r="E66">
        <f t="shared" si="20"/>
        <v>313</v>
      </c>
      <c r="F66">
        <v>3.1948881789137379E-3</v>
      </c>
      <c r="G66">
        <v>2.8832619408203839</v>
      </c>
      <c r="H66" s="29">
        <f t="shared" si="21"/>
        <v>108.55760122541662</v>
      </c>
    </row>
    <row r="67" spans="1:10" x14ac:dyDescent="0.25">
      <c r="A67">
        <v>8.6042000000000005</v>
      </c>
      <c r="B67" s="27">
        <f t="shared" si="19"/>
        <v>0.11622231003463424</v>
      </c>
      <c r="C67">
        <f t="shared" si="19"/>
        <v>8.6042000000000005</v>
      </c>
      <c r="D67">
        <v>50</v>
      </c>
      <c r="E67">
        <f t="shared" si="20"/>
        <v>323</v>
      </c>
      <c r="F67">
        <v>3.0959752321981426E-3</v>
      </c>
      <c r="G67">
        <v>1.5267862845151023</v>
      </c>
      <c r="H67" s="29">
        <f t="shared" si="21"/>
        <v>211.55547654305968</v>
      </c>
    </row>
    <row r="68" spans="1:10" x14ac:dyDescent="0.25">
      <c r="A68">
        <v>5.4191000000000003</v>
      </c>
      <c r="B68" s="27">
        <f t="shared" si="19"/>
        <v>0.18453248694432653</v>
      </c>
      <c r="C68">
        <f t="shared" si="19"/>
        <v>5.4191000000000003</v>
      </c>
      <c r="D68">
        <v>60</v>
      </c>
      <c r="E68">
        <f t="shared" si="20"/>
        <v>333</v>
      </c>
      <c r="F68">
        <v>3.003003003003003E-3</v>
      </c>
      <c r="G68">
        <v>0.87487466498032673</v>
      </c>
      <c r="H68" s="29">
        <f t="shared" si="21"/>
        <v>380.62594944098441</v>
      </c>
    </row>
    <row r="69" spans="1:10" x14ac:dyDescent="0.25">
      <c r="A69">
        <v>4.0898000000000003</v>
      </c>
      <c r="B69" s="27">
        <f t="shared" si="19"/>
        <v>0.2445107340212235</v>
      </c>
      <c r="C69">
        <f t="shared" si="19"/>
        <v>4.0898000000000003</v>
      </c>
      <c r="D69">
        <v>70</v>
      </c>
      <c r="E69">
        <f t="shared" si="20"/>
        <v>343</v>
      </c>
      <c r="F69">
        <v>2.9154518950437317E-3</v>
      </c>
      <c r="G69">
        <v>0.53062159358602357</v>
      </c>
      <c r="H69" s="29">
        <f t="shared" si="21"/>
        <v>646.41168800152377</v>
      </c>
    </row>
    <row r="71" spans="1:10" x14ac:dyDescent="0.25">
      <c r="A71" t="s">
        <v>96</v>
      </c>
    </row>
    <row r="72" spans="1:10" x14ac:dyDescent="0.25">
      <c r="A72" s="2" t="s">
        <v>118</v>
      </c>
      <c r="B72" s="28" t="s">
        <v>119</v>
      </c>
      <c r="C72" s="2" t="s">
        <v>120</v>
      </c>
      <c r="D72" s="2"/>
      <c r="E72" s="2" t="s">
        <v>50</v>
      </c>
      <c r="F72" s="2" t="s">
        <v>77</v>
      </c>
      <c r="G72" s="2" t="s">
        <v>121</v>
      </c>
      <c r="H72" s="30" t="s">
        <v>79</v>
      </c>
      <c r="I72" s="2" t="s">
        <v>83</v>
      </c>
      <c r="J72" s="2" t="s">
        <v>54</v>
      </c>
    </row>
    <row r="73" spans="1:10" x14ac:dyDescent="0.25">
      <c r="A73">
        <v>30.187999999999999</v>
      </c>
      <c r="B73" s="27">
        <f>1/A73</f>
        <v>3.3125745329269908E-2</v>
      </c>
      <c r="C73">
        <f>1/B73</f>
        <v>30.187999999999999</v>
      </c>
      <c r="D73">
        <v>25</v>
      </c>
      <c r="E73">
        <f>273+D73</f>
        <v>298</v>
      </c>
      <c r="F73">
        <v>3.3557046979865771E-3</v>
      </c>
      <c r="G73">
        <v>62.36498227139991</v>
      </c>
      <c r="H73" s="29">
        <f>E73/G73</f>
        <v>4.7783225320767944</v>
      </c>
      <c r="I73" s="1">
        <v>1.89E-3</v>
      </c>
      <c r="J73">
        <v>0.95799999999999996</v>
      </c>
    </row>
    <row r="74" spans="1:10" x14ac:dyDescent="0.25">
      <c r="A74">
        <v>27.838999999999999</v>
      </c>
      <c r="B74" s="27">
        <f t="shared" ref="B74:C79" si="22">1/A74</f>
        <v>3.5920830489600923E-2</v>
      </c>
      <c r="C74">
        <f t="shared" si="22"/>
        <v>27.838999999999999</v>
      </c>
      <c r="D74">
        <v>28</v>
      </c>
      <c r="E74">
        <f t="shared" ref="E74:E79" si="23">273+D74</f>
        <v>301</v>
      </c>
      <c r="F74">
        <v>3.3222591362126247E-3</v>
      </c>
      <c r="G74">
        <v>38.033590255774151</v>
      </c>
      <c r="H74" s="29">
        <f t="shared" ref="H74:H79" si="24">E74/G74</f>
        <v>7.91405696847941</v>
      </c>
    </row>
    <row r="75" spans="1:10" x14ac:dyDescent="0.25">
      <c r="A75">
        <v>25.3</v>
      </c>
      <c r="B75" s="27">
        <f t="shared" si="22"/>
        <v>3.9525691699604744E-2</v>
      </c>
      <c r="C75">
        <f t="shared" si="22"/>
        <v>25.3</v>
      </c>
      <c r="D75">
        <v>30</v>
      </c>
      <c r="E75">
        <f t="shared" si="23"/>
        <v>303</v>
      </c>
      <c r="F75">
        <v>3.3003300330033004E-3</v>
      </c>
      <c r="G75">
        <v>31.948925657553136</v>
      </c>
      <c r="H75" s="29">
        <f t="shared" si="24"/>
        <v>9.4838869778510659</v>
      </c>
    </row>
    <row r="76" spans="1:10" x14ac:dyDescent="0.25">
      <c r="A76">
        <v>14.122999999999999</v>
      </c>
      <c r="B76" s="27">
        <f t="shared" si="22"/>
        <v>7.0806485874106068E-2</v>
      </c>
      <c r="C76">
        <f t="shared" si="22"/>
        <v>14.122999999999999</v>
      </c>
      <c r="D76">
        <v>40</v>
      </c>
      <c r="E76">
        <f t="shared" si="23"/>
        <v>313</v>
      </c>
      <c r="F76">
        <v>3.1948881789137379E-3</v>
      </c>
      <c r="G76">
        <v>15.148838972084812</v>
      </c>
      <c r="H76" s="29">
        <f t="shared" si="24"/>
        <v>20.661649422557982</v>
      </c>
    </row>
    <row r="77" spans="1:10" x14ac:dyDescent="0.25">
      <c r="A77">
        <v>9.1599000000000004</v>
      </c>
      <c r="B77" s="27">
        <f t="shared" si="22"/>
        <v>0.10917149750543127</v>
      </c>
      <c r="C77">
        <f t="shared" si="22"/>
        <v>9.1599000000000004</v>
      </c>
      <c r="D77">
        <v>50</v>
      </c>
      <c r="E77">
        <f t="shared" si="23"/>
        <v>323</v>
      </c>
      <c r="F77">
        <v>3.0959752321981426E-3</v>
      </c>
      <c r="G77">
        <v>7.7501419129166633</v>
      </c>
      <c r="H77" s="29">
        <f t="shared" si="24"/>
        <v>41.676656199246708</v>
      </c>
    </row>
    <row r="78" spans="1:10" x14ac:dyDescent="0.25">
      <c r="A78">
        <v>6.4020999999999999</v>
      </c>
      <c r="B78" s="27">
        <f t="shared" si="22"/>
        <v>0.15619874728604677</v>
      </c>
      <c r="C78">
        <f t="shared" si="22"/>
        <v>6.4020999999999999</v>
      </c>
      <c r="D78">
        <v>60</v>
      </c>
      <c r="E78">
        <f t="shared" si="23"/>
        <v>333</v>
      </c>
      <c r="F78">
        <v>3.003003003003003E-3</v>
      </c>
      <c r="G78">
        <v>4.2981662913580303</v>
      </c>
      <c r="H78" s="29">
        <f t="shared" si="24"/>
        <v>77.474899160959808</v>
      </c>
    </row>
    <row r="79" spans="1:10" x14ac:dyDescent="0.25">
      <c r="A79">
        <v>4.3912000000000004</v>
      </c>
      <c r="B79" s="27">
        <f t="shared" si="22"/>
        <v>0.22772818364000727</v>
      </c>
      <c r="C79">
        <f t="shared" si="22"/>
        <v>4.3912000000000004</v>
      </c>
      <c r="D79">
        <v>70</v>
      </c>
      <c r="E79">
        <f t="shared" si="23"/>
        <v>343</v>
      </c>
      <c r="F79">
        <v>2.9154518950437317E-3</v>
      </c>
      <c r="G79">
        <v>2.574992931715768</v>
      </c>
      <c r="H79" s="29">
        <f t="shared" si="24"/>
        <v>133.2042491361141</v>
      </c>
    </row>
    <row r="81" spans="1:10" x14ac:dyDescent="0.25">
      <c r="A81" t="s">
        <v>98</v>
      </c>
    </row>
    <row r="82" spans="1:10" x14ac:dyDescent="0.25">
      <c r="A82" s="2" t="s">
        <v>118</v>
      </c>
      <c r="B82" s="28" t="s">
        <v>119</v>
      </c>
      <c r="C82" s="2" t="s">
        <v>120</v>
      </c>
      <c r="D82" s="2"/>
      <c r="E82" s="2" t="s">
        <v>50</v>
      </c>
      <c r="F82" s="2" t="s">
        <v>77</v>
      </c>
      <c r="G82" s="2" t="s">
        <v>121</v>
      </c>
      <c r="H82" s="30" t="s">
        <v>79</v>
      </c>
      <c r="I82" s="2" t="s">
        <v>83</v>
      </c>
      <c r="J82" s="2" t="s">
        <v>54</v>
      </c>
    </row>
    <row r="83" spans="1:10" x14ac:dyDescent="0.25">
      <c r="A83">
        <v>30.373999999999999</v>
      </c>
      <c r="B83" s="27">
        <f>1/A83</f>
        <v>3.2922894580891551E-2</v>
      </c>
      <c r="C83">
        <f>1/B83</f>
        <v>30.374000000000002</v>
      </c>
      <c r="D83">
        <v>25</v>
      </c>
      <c r="E83">
        <f>273+D83</f>
        <v>298</v>
      </c>
      <c r="F83">
        <v>3.3557046979865771E-3</v>
      </c>
      <c r="G83">
        <v>457.94097823599668</v>
      </c>
      <c r="H83" s="29">
        <f>E83/G83</f>
        <v>0.65073888156483739</v>
      </c>
      <c r="I83" s="1">
        <v>1.14E-2</v>
      </c>
      <c r="J83">
        <v>0.93300000000000005</v>
      </c>
    </row>
    <row r="84" spans="1:10" x14ac:dyDescent="0.25">
      <c r="A84">
        <v>29.353000000000002</v>
      </c>
      <c r="B84" s="27">
        <f t="shared" ref="B84:C89" si="25">1/A84</f>
        <v>3.4068067999863727E-2</v>
      </c>
      <c r="C84">
        <f t="shared" si="25"/>
        <v>29.353000000000002</v>
      </c>
      <c r="D84">
        <v>28</v>
      </c>
      <c r="E84">
        <f t="shared" ref="E84:E89" si="26">273+D84</f>
        <v>301</v>
      </c>
      <c r="F84">
        <v>3.3222591362126247E-3</v>
      </c>
      <c r="G84">
        <v>330.51197695139678</v>
      </c>
      <c r="H84" s="29">
        <f t="shared" ref="H84:H89" si="27">E84/G84</f>
        <v>0.9107082980059853</v>
      </c>
    </row>
    <row r="85" spans="1:10" x14ac:dyDescent="0.25">
      <c r="A85">
        <v>25.376000000000001</v>
      </c>
      <c r="B85" s="27">
        <f t="shared" si="25"/>
        <v>3.9407313997477933E-2</v>
      </c>
      <c r="C85">
        <f t="shared" si="25"/>
        <v>25.375999999999998</v>
      </c>
      <c r="D85">
        <v>30</v>
      </c>
      <c r="E85">
        <f t="shared" si="26"/>
        <v>303</v>
      </c>
      <c r="F85">
        <v>3.3003300330033004E-3</v>
      </c>
      <c r="G85">
        <v>268.83470918550483</v>
      </c>
      <c r="H85" s="29">
        <f t="shared" si="27"/>
        <v>1.1270866061826861</v>
      </c>
    </row>
    <row r="86" spans="1:10" x14ac:dyDescent="0.25">
      <c r="A86">
        <v>15.063000000000001</v>
      </c>
      <c r="B86" s="27">
        <f t="shared" si="25"/>
        <v>6.638783774812454E-2</v>
      </c>
      <c r="C86">
        <f t="shared" si="25"/>
        <v>15.063000000000001</v>
      </c>
      <c r="D86">
        <v>40</v>
      </c>
      <c r="E86">
        <f t="shared" si="26"/>
        <v>313</v>
      </c>
      <c r="F86">
        <v>3.1948881789137379E-3</v>
      </c>
      <c r="G86">
        <v>120.13566716958356</v>
      </c>
      <c r="H86" s="29">
        <f t="shared" si="27"/>
        <v>2.6053877867775026</v>
      </c>
    </row>
    <row r="87" spans="1:10" x14ac:dyDescent="0.25">
      <c r="A87">
        <v>9.6851000000000003</v>
      </c>
      <c r="B87" s="27">
        <f t="shared" si="25"/>
        <v>0.10325138614985906</v>
      </c>
      <c r="C87">
        <f t="shared" si="25"/>
        <v>9.6851000000000003</v>
      </c>
      <c r="D87">
        <v>50</v>
      </c>
      <c r="E87">
        <f t="shared" si="26"/>
        <v>323</v>
      </c>
      <c r="F87">
        <v>3.0959752321981426E-3</v>
      </c>
      <c r="G87">
        <v>59.277783353658471</v>
      </c>
      <c r="H87" s="29">
        <f t="shared" si="27"/>
        <v>5.4489216992636633</v>
      </c>
    </row>
    <row r="88" spans="1:10" x14ac:dyDescent="0.25">
      <c r="A88">
        <v>6.8322000000000003</v>
      </c>
      <c r="B88" s="27">
        <f t="shared" si="25"/>
        <v>0.14636573870788325</v>
      </c>
      <c r="C88">
        <f t="shared" si="25"/>
        <v>6.8322000000000003</v>
      </c>
      <c r="D88">
        <v>60</v>
      </c>
      <c r="E88">
        <f t="shared" si="26"/>
        <v>333</v>
      </c>
      <c r="F88">
        <v>3.003003003003003E-3</v>
      </c>
      <c r="G88">
        <v>29.686262030391205</v>
      </c>
      <c r="H88" s="29">
        <f t="shared" si="27"/>
        <v>11.217309867409121</v>
      </c>
    </row>
    <row r="89" spans="1:10" x14ac:dyDescent="0.25">
      <c r="A89">
        <v>4.5090000000000003</v>
      </c>
      <c r="B89" s="27">
        <f t="shared" si="25"/>
        <v>0.22177866489243733</v>
      </c>
      <c r="C89">
        <f t="shared" si="25"/>
        <v>4.5090000000000003</v>
      </c>
      <c r="D89">
        <v>70</v>
      </c>
      <c r="E89">
        <f t="shared" si="26"/>
        <v>343</v>
      </c>
      <c r="F89">
        <v>2.9154518950437317E-3</v>
      </c>
      <c r="G89">
        <v>15.72972273427237</v>
      </c>
      <c r="H89" s="29">
        <f t="shared" si="27"/>
        <v>21.805851622079885</v>
      </c>
    </row>
    <row r="91" spans="1:10" x14ac:dyDescent="0.25">
      <c r="A91" t="s">
        <v>100</v>
      </c>
    </row>
    <row r="92" spans="1:10" x14ac:dyDescent="0.25">
      <c r="A92" s="2" t="s">
        <v>118</v>
      </c>
      <c r="B92" s="28" t="s">
        <v>119</v>
      </c>
      <c r="C92" s="2" t="s">
        <v>120</v>
      </c>
      <c r="D92" s="2"/>
      <c r="E92" s="2" t="s">
        <v>50</v>
      </c>
      <c r="F92" s="2" t="s">
        <v>77</v>
      </c>
      <c r="G92" s="2" t="s">
        <v>121</v>
      </c>
      <c r="H92" s="30" t="s">
        <v>79</v>
      </c>
      <c r="I92" s="2" t="s">
        <v>83</v>
      </c>
      <c r="J92" s="2" t="s">
        <v>54</v>
      </c>
    </row>
    <row r="93" spans="1:10" x14ac:dyDescent="0.25">
      <c r="A93">
        <v>29.02</v>
      </c>
      <c r="B93" s="27">
        <f>1/A93</f>
        <v>3.445899379738112E-2</v>
      </c>
      <c r="C93">
        <f>1/B93</f>
        <v>29.019999999999996</v>
      </c>
      <c r="D93">
        <v>25</v>
      </c>
      <c r="E93">
        <f>273+D93</f>
        <v>298</v>
      </c>
      <c r="F93">
        <v>3.3557046979865771E-3</v>
      </c>
      <c r="G93">
        <v>2105</v>
      </c>
      <c r="H93" s="29">
        <f>E93/G93</f>
        <v>0.14156769596199525</v>
      </c>
      <c r="I93" s="1">
        <v>4.6699999999999998E-2</v>
      </c>
      <c r="J93">
        <v>0.92600000000000005</v>
      </c>
    </row>
    <row r="94" spans="1:10" x14ac:dyDescent="0.25">
      <c r="A94">
        <v>28.07</v>
      </c>
      <c r="B94" s="27">
        <f t="shared" ref="B94:C99" si="28">1/A94</f>
        <v>3.5625222657641613E-2</v>
      </c>
      <c r="C94">
        <f t="shared" si="28"/>
        <v>28.069999999999997</v>
      </c>
      <c r="D94">
        <v>28</v>
      </c>
      <c r="E94">
        <f t="shared" ref="E94:E99" si="29">273+D94</f>
        <v>301</v>
      </c>
      <c r="F94">
        <v>3.3222591362126247E-3</v>
      </c>
      <c r="G94">
        <v>1515.2</v>
      </c>
      <c r="H94" s="29">
        <f t="shared" ref="H94:H99" si="30">E94/G94</f>
        <v>0.19865364308342132</v>
      </c>
    </row>
    <row r="95" spans="1:10" x14ac:dyDescent="0.25">
      <c r="A95">
        <v>26.039000000000001</v>
      </c>
      <c r="B95" s="27">
        <f t="shared" si="28"/>
        <v>3.8403932562694421E-2</v>
      </c>
      <c r="C95">
        <f t="shared" si="28"/>
        <v>26.038999999999998</v>
      </c>
      <c r="D95">
        <v>30</v>
      </c>
      <c r="E95">
        <f t="shared" si="29"/>
        <v>303</v>
      </c>
      <c r="F95">
        <v>3.3003300330033004E-3</v>
      </c>
      <c r="G95">
        <v>1122</v>
      </c>
      <c r="H95" s="29">
        <f t="shared" si="30"/>
        <v>0.2700534759358289</v>
      </c>
    </row>
    <row r="96" spans="1:10" x14ac:dyDescent="0.25">
      <c r="A96">
        <v>16.38</v>
      </c>
      <c r="B96" s="27">
        <f t="shared" si="28"/>
        <v>6.1050061050061055E-2</v>
      </c>
      <c r="C96">
        <f t="shared" si="28"/>
        <v>16.38</v>
      </c>
      <c r="D96">
        <v>40</v>
      </c>
      <c r="E96">
        <f t="shared" si="29"/>
        <v>313</v>
      </c>
      <c r="F96">
        <v>3.1948881789137379E-3</v>
      </c>
      <c r="G96">
        <v>624</v>
      </c>
      <c r="H96" s="29">
        <f t="shared" si="30"/>
        <v>0.5016025641025641</v>
      </c>
    </row>
    <row r="97" spans="1:8" x14ac:dyDescent="0.25">
      <c r="A97">
        <v>10.445</v>
      </c>
      <c r="B97" s="27">
        <f t="shared" si="28"/>
        <v>9.5739588319770225E-2</v>
      </c>
      <c r="C97">
        <f t="shared" si="28"/>
        <v>10.445</v>
      </c>
      <c r="D97">
        <v>50</v>
      </c>
      <c r="E97">
        <f t="shared" si="29"/>
        <v>323</v>
      </c>
      <c r="F97">
        <v>3.0959752321981426E-3</v>
      </c>
      <c r="G97">
        <v>286</v>
      </c>
      <c r="H97" s="29">
        <f t="shared" si="30"/>
        <v>1.1293706293706294</v>
      </c>
    </row>
    <row r="98" spans="1:8" x14ac:dyDescent="0.25">
      <c r="A98">
        <v>6.5430999999999999</v>
      </c>
      <c r="B98" s="27">
        <f t="shared" si="28"/>
        <v>0.15283275511607647</v>
      </c>
      <c r="C98">
        <f t="shared" si="28"/>
        <v>6.5431000000000008</v>
      </c>
      <c r="D98">
        <v>60</v>
      </c>
      <c r="E98">
        <f t="shared" si="29"/>
        <v>333</v>
      </c>
      <c r="F98">
        <v>3.003003003003003E-3</v>
      </c>
      <c r="G98">
        <v>108</v>
      </c>
      <c r="H98" s="29">
        <f t="shared" si="30"/>
        <v>3.0833333333333335</v>
      </c>
    </row>
    <row r="99" spans="1:8" x14ac:dyDescent="0.25">
      <c r="A99">
        <v>4.9344000000000001</v>
      </c>
      <c r="B99" s="27">
        <f t="shared" si="28"/>
        <v>0.20265888456549935</v>
      </c>
      <c r="C99">
        <f t="shared" si="28"/>
        <v>4.9344000000000001</v>
      </c>
      <c r="D99">
        <v>70</v>
      </c>
      <c r="E99">
        <f t="shared" si="29"/>
        <v>343</v>
      </c>
      <c r="F99">
        <v>2.9154518950437317E-3</v>
      </c>
      <c r="G99">
        <v>71</v>
      </c>
      <c r="H99" s="29">
        <f t="shared" si="30"/>
        <v>4.830985915492958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C8" sqref="C8"/>
    </sheetView>
  </sheetViews>
  <sheetFormatPr defaultColWidth="11" defaultRowHeight="15.75" x14ac:dyDescent="0.25"/>
  <cols>
    <col min="1" max="1" width="12.5" bestFit="1" customWidth="1"/>
    <col min="2" max="2" width="12.5" customWidth="1"/>
    <col min="3" max="3" width="12.125" bestFit="1" customWidth="1"/>
  </cols>
  <sheetData>
    <row r="1" spans="1:7" x14ac:dyDescent="0.25">
      <c r="A1" s="30" t="s">
        <v>58</v>
      </c>
      <c r="B1" s="2" t="s">
        <v>123</v>
      </c>
      <c r="C1" s="2" t="s">
        <v>83</v>
      </c>
      <c r="D1" s="2" t="s">
        <v>54</v>
      </c>
      <c r="E1" s="2" t="s">
        <v>124</v>
      </c>
      <c r="F1" s="28" t="s">
        <v>125</v>
      </c>
    </row>
    <row r="2" spans="1:7" x14ac:dyDescent="0.25">
      <c r="A2" s="29">
        <v>0</v>
      </c>
      <c r="B2" t="e">
        <f>LN(A2)</f>
        <v>#NUM!</v>
      </c>
      <c r="C2" s="1">
        <v>3.1000000000000001E-5</v>
      </c>
      <c r="D2">
        <v>0.995</v>
      </c>
      <c r="E2" s="1">
        <f>(3*$C$17)/(5*$D$29*$C$40*($C$14^3)*C2)</f>
        <v>2.0433473272168476</v>
      </c>
      <c r="F2" s="27">
        <f>LN(E2)</f>
        <v>0.71458930981292823</v>
      </c>
    </row>
    <row r="3" spans="1:7" x14ac:dyDescent="0.25">
      <c r="A3" s="29">
        <v>0.1</v>
      </c>
      <c r="B3">
        <f t="shared" ref="B3:B11" si="0">LN(A3)</f>
        <v>-2.3025850929940455</v>
      </c>
      <c r="C3" s="1">
        <v>4.1499999999999999E-5</v>
      </c>
      <c r="D3">
        <v>0.98699999999999999</v>
      </c>
      <c r="E3" s="1">
        <f t="shared" ref="E3:E11" si="1">(3*$C$17)/(5*$D$29*$C$40*($C$14^3)*C3)</f>
        <v>1.5263558347884887</v>
      </c>
      <c r="F3" s="27">
        <f t="shared" ref="F3:F11" si="2">LN(E3)</f>
        <v>0.42288308706142191</v>
      </c>
    </row>
    <row r="4" spans="1:7" x14ac:dyDescent="0.25">
      <c r="A4" s="29">
        <v>0.2</v>
      </c>
      <c r="B4">
        <f t="shared" si="0"/>
        <v>-1.6094379124341003</v>
      </c>
      <c r="C4" s="1">
        <v>5.3499999999999999E-5</v>
      </c>
      <c r="D4">
        <v>0.98399999999999999</v>
      </c>
      <c r="E4" s="1">
        <f t="shared" si="1"/>
        <v>1.1839956475462108</v>
      </c>
      <c r="F4" s="27">
        <f t="shared" si="2"/>
        <v>0.16889486039611362</v>
      </c>
    </row>
    <row r="5" spans="1:7" x14ac:dyDescent="0.25">
      <c r="A5" s="29">
        <v>0.3</v>
      </c>
      <c r="B5">
        <f t="shared" si="0"/>
        <v>-1.2039728043259361</v>
      </c>
      <c r="C5" s="1">
        <v>5.2599999999999998E-5</v>
      </c>
      <c r="D5">
        <v>0.98599999999999999</v>
      </c>
      <c r="E5" s="1">
        <f t="shared" si="1"/>
        <v>1.2042541282076478</v>
      </c>
      <c r="F5" s="27">
        <f t="shared" si="2"/>
        <v>0.18586039455441025</v>
      </c>
    </row>
    <row r="6" spans="1:7" x14ac:dyDescent="0.25">
      <c r="A6" s="29">
        <v>0.5</v>
      </c>
      <c r="B6">
        <f t="shared" si="0"/>
        <v>-0.69314718055994529</v>
      </c>
      <c r="C6" s="1">
        <v>1.2300000000000001E-4</v>
      </c>
      <c r="D6">
        <v>0.96899999999999997</v>
      </c>
      <c r="E6" s="1">
        <f t="shared" si="1"/>
        <v>0.51498997677822977</v>
      </c>
      <c r="F6" s="27">
        <f t="shared" si="2"/>
        <v>-0.66360784107434323</v>
      </c>
    </row>
    <row r="7" spans="1:7" x14ac:dyDescent="0.25">
      <c r="A7" s="29">
        <v>0.75</v>
      </c>
      <c r="B7">
        <f t="shared" si="0"/>
        <v>-0.2876820724517809</v>
      </c>
      <c r="C7" s="1">
        <v>2.4000000000000001E-4</v>
      </c>
      <c r="D7">
        <v>0.97</v>
      </c>
      <c r="E7" s="1">
        <f t="shared" si="1"/>
        <v>0.26393236309884283</v>
      </c>
      <c r="F7" s="27">
        <f t="shared" si="2"/>
        <v>-1.3320624090439168</v>
      </c>
    </row>
    <row r="8" spans="1:7" x14ac:dyDescent="0.25">
      <c r="A8" s="29">
        <v>1</v>
      </c>
      <c r="B8">
        <f t="shared" si="0"/>
        <v>0</v>
      </c>
      <c r="C8" s="1">
        <v>4.2400000000000001E-4</v>
      </c>
      <c r="D8">
        <v>0.96799999999999997</v>
      </c>
      <c r="E8" s="1">
        <f t="shared" si="1"/>
        <v>0.14939567722576008</v>
      </c>
      <c r="F8" s="27">
        <f t="shared" si="2"/>
        <v>-1.9011569409338833</v>
      </c>
    </row>
    <row r="9" spans="1:7" x14ac:dyDescent="0.25">
      <c r="A9" s="29">
        <v>2</v>
      </c>
      <c r="B9">
        <f t="shared" si="0"/>
        <v>0.69314718055994529</v>
      </c>
      <c r="C9" s="1">
        <v>1.89E-3</v>
      </c>
      <c r="D9">
        <v>0.95799999999999996</v>
      </c>
      <c r="E9" s="1">
        <f t="shared" si="1"/>
        <v>3.3515220710964168E-2</v>
      </c>
      <c r="F9" s="27">
        <f t="shared" si="2"/>
        <v>-3.3957555937556134</v>
      </c>
    </row>
    <row r="10" spans="1:7" x14ac:dyDescent="0.25">
      <c r="A10" s="29">
        <v>3</v>
      </c>
      <c r="B10">
        <f t="shared" si="0"/>
        <v>1.0986122886681098</v>
      </c>
      <c r="C10" s="1">
        <v>1.14E-2</v>
      </c>
      <c r="D10">
        <v>0.93300000000000005</v>
      </c>
      <c r="E10" s="1">
        <f t="shared" si="1"/>
        <v>5.5564708020809008E-3</v>
      </c>
      <c r="F10" s="27">
        <f t="shared" si="2"/>
        <v>-5.1927921200845129</v>
      </c>
    </row>
    <row r="11" spans="1:7" x14ac:dyDescent="0.25">
      <c r="A11" s="29">
        <v>4</v>
      </c>
      <c r="B11">
        <f t="shared" si="0"/>
        <v>1.3862943611198906</v>
      </c>
      <c r="C11" s="1">
        <v>4.6699999999999998E-2</v>
      </c>
      <c r="D11">
        <v>0.92600000000000005</v>
      </c>
      <c r="E11" s="1">
        <f t="shared" si="1"/>
        <v>1.3563975833773506E-3</v>
      </c>
      <c r="F11" s="27">
        <f t="shared" si="2"/>
        <v>-6.6029229293589147</v>
      </c>
    </row>
    <row r="14" spans="1:7" x14ac:dyDescent="0.25">
      <c r="A14" t="s">
        <v>103</v>
      </c>
      <c r="C14">
        <f>(C15+C16)/2</f>
        <v>2.6349999999999997E-10</v>
      </c>
      <c r="F14" t="s">
        <v>104</v>
      </c>
    </row>
    <row r="15" spans="1:7" x14ac:dyDescent="0.25">
      <c r="A15" t="s">
        <v>105</v>
      </c>
      <c r="C15">
        <v>3.0099999999999999E-10</v>
      </c>
      <c r="D15" t="s">
        <v>65</v>
      </c>
      <c r="E15" t="s">
        <v>106</v>
      </c>
      <c r="F15">
        <v>0.66666666666666663</v>
      </c>
    </row>
    <row r="16" spans="1:7" x14ac:dyDescent="0.25">
      <c r="A16" t="s">
        <v>107</v>
      </c>
      <c r="C16">
        <v>2.26E-10</v>
      </c>
      <c r="D16" t="s">
        <v>65</v>
      </c>
      <c r="E16" t="s">
        <v>108</v>
      </c>
      <c r="F16">
        <v>3.6605636911135934E-10</v>
      </c>
      <c r="G16">
        <v>3.6605636911135933</v>
      </c>
    </row>
    <row r="17" spans="1:6" x14ac:dyDescent="0.25">
      <c r="A17" t="s">
        <v>109</v>
      </c>
      <c r="C17">
        <v>1.3800000000000001E-23</v>
      </c>
      <c r="D17" t="s">
        <v>110</v>
      </c>
      <c r="E17" t="s">
        <v>111</v>
      </c>
      <c r="F17">
        <v>3.6605636911135934E-10</v>
      </c>
    </row>
    <row r="18" spans="1:6" x14ac:dyDescent="0.25">
      <c r="A18" t="s">
        <v>112</v>
      </c>
      <c r="C18">
        <v>18.849555921538759</v>
      </c>
    </row>
    <row r="19" spans="1:6" x14ac:dyDescent="0.25">
      <c r="A19" t="s">
        <v>113</v>
      </c>
      <c r="C19">
        <v>0.81075607776602288</v>
      </c>
    </row>
    <row r="20" spans="1:6" x14ac:dyDescent="0.25">
      <c r="A20" t="s">
        <v>114</v>
      </c>
      <c r="C20">
        <v>1.0798122982635967</v>
      </c>
    </row>
    <row r="22" spans="1:6" x14ac:dyDescent="0.25">
      <c r="A22" t="s">
        <v>115</v>
      </c>
      <c r="C22">
        <v>3.6484023499471032E-15</v>
      </c>
    </row>
    <row r="23" spans="1:6" x14ac:dyDescent="0.25">
      <c r="A23" t="s">
        <v>116</v>
      </c>
      <c r="C23">
        <v>4.8591553421861851E-15</v>
      </c>
    </row>
    <row r="25" spans="1:6" x14ac:dyDescent="0.25">
      <c r="A25" t="s">
        <v>126</v>
      </c>
      <c r="C25">
        <v>1.3800000000000001E-23</v>
      </c>
    </row>
    <row r="26" spans="1:6" x14ac:dyDescent="0.25">
      <c r="A26" t="s">
        <v>127</v>
      </c>
      <c r="C26">
        <v>1.05457</v>
      </c>
      <c r="D26" t="s">
        <v>128</v>
      </c>
    </row>
    <row r="27" spans="1:6" x14ac:dyDescent="0.25">
      <c r="C27">
        <v>6.5821189899999997</v>
      </c>
      <c r="D27" t="s">
        <v>129</v>
      </c>
    </row>
    <row r="28" spans="1:6" x14ac:dyDescent="0.25">
      <c r="A28" t="s">
        <v>130</v>
      </c>
      <c r="C28" t="s">
        <v>131</v>
      </c>
      <c r="D28">
        <v>1.2566370613999999E-6</v>
      </c>
    </row>
    <row r="29" spans="1:6" x14ac:dyDescent="0.25">
      <c r="A29" t="s">
        <v>132</v>
      </c>
      <c r="C29" t="s">
        <v>133</v>
      </c>
      <c r="D29">
        <v>12.566370614359172</v>
      </c>
    </row>
    <row r="30" spans="1:6" x14ac:dyDescent="0.25">
      <c r="A30" t="s">
        <v>134</v>
      </c>
      <c r="C30" t="s">
        <v>135</v>
      </c>
      <c r="D30">
        <v>267522187.44</v>
      </c>
    </row>
    <row r="31" spans="1:6" x14ac:dyDescent="0.25">
      <c r="A31" t="s">
        <v>136</v>
      </c>
      <c r="C31" t="s">
        <v>137</v>
      </c>
      <c r="D31">
        <v>1.05457266E-34</v>
      </c>
    </row>
    <row r="32" spans="1:6" x14ac:dyDescent="0.25">
      <c r="A32" t="s">
        <v>138</v>
      </c>
      <c r="C32" t="s">
        <v>139</v>
      </c>
      <c r="D32">
        <v>1050</v>
      </c>
    </row>
    <row r="33" spans="1:4" x14ac:dyDescent="0.25">
      <c r="A33" t="s">
        <v>140</v>
      </c>
      <c r="C33" t="s">
        <v>141</v>
      </c>
      <c r="D33">
        <v>0.19825999999999999</v>
      </c>
    </row>
    <row r="34" spans="1:4" x14ac:dyDescent="0.25">
      <c r="A34" t="s">
        <v>142</v>
      </c>
      <c r="C34" t="s">
        <v>36</v>
      </c>
      <c r="D34">
        <v>18</v>
      </c>
    </row>
    <row r="35" spans="1:4" x14ac:dyDescent="0.25">
      <c r="A35" t="s">
        <v>143</v>
      </c>
      <c r="C35" t="s">
        <v>144</v>
      </c>
      <c r="D35">
        <v>6.0221419999999998E+23</v>
      </c>
    </row>
    <row r="36" spans="1:4" x14ac:dyDescent="0.25">
      <c r="C36" t="s">
        <v>145</v>
      </c>
      <c r="D36">
        <v>2.6349999999999998</v>
      </c>
    </row>
    <row r="37" spans="1:4" x14ac:dyDescent="0.25">
      <c r="A37" t="s">
        <v>146</v>
      </c>
      <c r="C37" t="s">
        <v>147</v>
      </c>
      <c r="D37">
        <v>2.5881521001934145E-10</v>
      </c>
    </row>
    <row r="39" spans="1:4" x14ac:dyDescent="0.25">
      <c r="A39" t="s">
        <v>148</v>
      </c>
      <c r="C39">
        <v>4.4711171802798185E-52</v>
      </c>
    </row>
    <row r="40" spans="1:4" x14ac:dyDescent="0.25">
      <c r="A40" t="s">
        <v>64</v>
      </c>
      <c r="C40">
        <f>(3/10)*(D30^4)*(D31^2)*((D28/D29)^2)*(1/($D$37^6))</f>
        <v>568557936.46949995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I22" sqref="I22"/>
    </sheetView>
  </sheetViews>
  <sheetFormatPr defaultColWidth="11" defaultRowHeight="15.75" x14ac:dyDescent="0.25"/>
  <cols>
    <col min="4" max="4" width="12.625" bestFit="1" customWidth="1"/>
    <col min="5" max="5" width="12.625" customWidth="1"/>
  </cols>
  <sheetData>
    <row r="1" spans="1:8" x14ac:dyDescent="0.25">
      <c r="A1" s="36" t="s">
        <v>58</v>
      </c>
      <c r="B1" s="28" t="s">
        <v>149</v>
      </c>
      <c r="C1" s="2" t="s">
        <v>2</v>
      </c>
      <c r="D1" s="28" t="s">
        <v>60</v>
      </c>
      <c r="E1" s="2" t="s">
        <v>2</v>
      </c>
      <c r="F1" s="28" t="s">
        <v>150</v>
      </c>
      <c r="G1" s="2" t="s">
        <v>2</v>
      </c>
    </row>
    <row r="2" spans="1:8" x14ac:dyDescent="0.25">
      <c r="A2" s="35">
        <v>0</v>
      </c>
      <c r="B2" s="27">
        <v>44.515650200000003</v>
      </c>
      <c r="C2">
        <v>0.54044857018493775</v>
      </c>
      <c r="D2" s="32">
        <v>31.861742199999998</v>
      </c>
      <c r="E2" s="16">
        <v>1.222221279864858</v>
      </c>
      <c r="F2" s="27">
        <v>39.553855000000006</v>
      </c>
      <c r="G2">
        <v>0.12476020927123629</v>
      </c>
      <c r="H2" s="9"/>
    </row>
    <row r="3" spans="1:8" x14ac:dyDescent="0.25">
      <c r="A3" s="35">
        <v>0.1</v>
      </c>
      <c r="B3" s="27">
        <v>49.114955000000002</v>
      </c>
      <c r="C3">
        <v>1.9399282138227389</v>
      </c>
      <c r="D3" s="32">
        <v>36.192504800000002</v>
      </c>
      <c r="E3" s="16">
        <v>1.4298100814506818</v>
      </c>
      <c r="F3" s="27">
        <v>40.0003168</v>
      </c>
      <c r="G3">
        <v>1.3033443487601773E-4</v>
      </c>
    </row>
    <row r="4" spans="1:8" x14ac:dyDescent="0.25">
      <c r="A4" s="35">
        <v>0.2</v>
      </c>
      <c r="B4" s="27">
        <v>49.342758599999996</v>
      </c>
      <c r="C4">
        <v>0.65793415436259395</v>
      </c>
      <c r="D4" s="32">
        <v>34.197144799999997</v>
      </c>
      <c r="E4" s="16">
        <v>1.1104133554224469</v>
      </c>
      <c r="F4" s="27">
        <v>39.749233999999994</v>
      </c>
      <c r="G4">
        <v>1.6492303645838601E-4</v>
      </c>
    </row>
    <row r="5" spans="1:8" x14ac:dyDescent="0.25">
      <c r="A5" s="35">
        <v>0.3</v>
      </c>
      <c r="B5" s="27">
        <v>49.240496400000005</v>
      </c>
      <c r="C5">
        <v>0.6010606013144123</v>
      </c>
      <c r="D5" s="32">
        <v>35.598885199999998</v>
      </c>
      <c r="E5" s="16">
        <v>1.3941204555443907</v>
      </c>
      <c r="F5" s="27">
        <v>39.524755999999996</v>
      </c>
      <c r="G5">
        <v>1.7628328514278821E-4</v>
      </c>
    </row>
    <row r="6" spans="1:8" x14ac:dyDescent="0.25">
      <c r="A6" s="35">
        <v>0.5</v>
      </c>
      <c r="B6" s="27">
        <v>51.801208400000007</v>
      </c>
      <c r="C6">
        <v>0.91175396492073846</v>
      </c>
      <c r="D6" s="32">
        <v>36.646449199999999</v>
      </c>
      <c r="E6" s="16">
        <v>1.0824643389616646</v>
      </c>
      <c r="F6" s="27">
        <v>40.303777799999999</v>
      </c>
      <c r="G6">
        <v>1.1303560873964579E-4</v>
      </c>
    </row>
    <row r="7" spans="1:8" x14ac:dyDescent="0.25">
      <c r="A7" s="35">
        <v>0.75</v>
      </c>
      <c r="B7" s="27">
        <v>52.525357800000002</v>
      </c>
      <c r="C7">
        <v>0.63255282219104525</v>
      </c>
      <c r="D7" s="32">
        <v>36.4128258</v>
      </c>
      <c r="E7" s="16">
        <v>1.5711089958551501</v>
      </c>
      <c r="F7" s="27">
        <v>38.427307999999996</v>
      </c>
      <c r="G7">
        <v>1.5171332519405302E-4</v>
      </c>
    </row>
    <row r="8" spans="1:8" x14ac:dyDescent="0.25">
      <c r="A8" s="35">
        <v>1</v>
      </c>
      <c r="B8" s="27">
        <v>54.208111400000007</v>
      </c>
      <c r="C8">
        <v>0.61477249653766031</v>
      </c>
      <c r="D8" s="32">
        <v>34.059132399999996</v>
      </c>
      <c r="E8" s="16">
        <v>1.4633572584311085</v>
      </c>
      <c r="F8" s="27">
        <v>39.854821800000003</v>
      </c>
      <c r="G8">
        <v>1.5206925441265659E-4</v>
      </c>
    </row>
    <row r="9" spans="1:8" x14ac:dyDescent="0.25">
      <c r="A9" s="35">
        <v>1.5</v>
      </c>
      <c r="B9" s="27">
        <v>59.4</v>
      </c>
      <c r="C9">
        <v>2.4591126152286678</v>
      </c>
      <c r="D9" s="32"/>
      <c r="E9" s="16"/>
      <c r="F9" s="27"/>
    </row>
    <row r="10" spans="1:8" x14ac:dyDescent="0.25">
      <c r="A10" s="35">
        <v>2</v>
      </c>
      <c r="B10" s="27">
        <v>58.077446999999999</v>
      </c>
      <c r="C10">
        <v>1.2694178593040091</v>
      </c>
      <c r="D10" s="32">
        <v>32.864410599999999</v>
      </c>
      <c r="E10" s="16">
        <v>1.4814507200303588</v>
      </c>
      <c r="F10" s="27">
        <v>37.477017799999999</v>
      </c>
      <c r="G10">
        <v>1.5047610552132695E-4</v>
      </c>
    </row>
    <row r="11" spans="1:8" x14ac:dyDescent="0.25">
      <c r="A11" s="35">
        <v>3</v>
      </c>
      <c r="B11" s="27">
        <v>62.781508200000005</v>
      </c>
      <c r="C11">
        <v>0.55065864550134147</v>
      </c>
      <c r="D11" s="32">
        <v>36.490977399999998</v>
      </c>
      <c r="E11" s="16">
        <v>1.2101893233911498</v>
      </c>
      <c r="F11" s="27">
        <v>36.976514999999999</v>
      </c>
      <c r="G11">
        <v>1.5176044030697981E-4</v>
      </c>
    </row>
    <row r="12" spans="1:8" x14ac:dyDescent="0.25">
      <c r="A12" s="35">
        <v>4</v>
      </c>
      <c r="B12" s="27">
        <v>64.292162000000005</v>
      </c>
      <c r="C12">
        <v>1.4414010681325715</v>
      </c>
      <c r="D12" s="32">
        <v>38.898711800000001</v>
      </c>
      <c r="E12" s="16">
        <v>1.8053470223602728</v>
      </c>
      <c r="F12" s="27">
        <v>35.4858148</v>
      </c>
      <c r="G12">
        <v>1.4585357995406124E-4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1" zoomScaleNormal="111" workbookViewId="0">
      <selection activeCell="B1" sqref="B1:B12"/>
    </sheetView>
  </sheetViews>
  <sheetFormatPr defaultColWidth="11" defaultRowHeight="15.75" x14ac:dyDescent="0.25"/>
  <cols>
    <col min="5" max="5" width="12.125" bestFit="1" customWidth="1"/>
  </cols>
  <sheetData>
    <row r="1" spans="1:3" x14ac:dyDescent="0.25">
      <c r="A1" s="36" t="s">
        <v>13</v>
      </c>
      <c r="B1" s="28" t="s">
        <v>14</v>
      </c>
      <c r="C1" s="2"/>
    </row>
    <row r="2" spans="1:3" x14ac:dyDescent="0.25">
      <c r="A2" s="35">
        <v>0</v>
      </c>
      <c r="B2" s="27">
        <v>0.39014628981784233</v>
      </c>
    </row>
    <row r="3" spans="1:3" x14ac:dyDescent="0.25">
      <c r="A3" s="35">
        <v>0.1</v>
      </c>
      <c r="B3" s="27">
        <v>0.45323131289592111</v>
      </c>
    </row>
    <row r="4" spans="1:3" x14ac:dyDescent="0.25">
      <c r="A4" s="35">
        <v>0.2</v>
      </c>
      <c r="B4" s="27">
        <v>0.46610075670125728</v>
      </c>
    </row>
    <row r="5" spans="1:3" x14ac:dyDescent="0.25">
      <c r="A5" s="35">
        <v>0.3</v>
      </c>
      <c r="B5" s="27">
        <v>0.57144752096381268</v>
      </c>
    </row>
    <row r="6" spans="1:3" x14ac:dyDescent="0.25">
      <c r="A6" s="35">
        <v>0.5</v>
      </c>
      <c r="B6" s="27">
        <v>0.63502630485509037</v>
      </c>
    </row>
    <row r="7" spans="1:3" x14ac:dyDescent="0.25">
      <c r="A7" s="35">
        <v>0.75</v>
      </c>
      <c r="B7" s="27">
        <v>0.94072743523845814</v>
      </c>
    </row>
    <row r="8" spans="1:3" x14ac:dyDescent="0.25">
      <c r="A8" s="35">
        <v>1</v>
      </c>
      <c r="B8" s="27">
        <v>1.169646227730093</v>
      </c>
    </row>
    <row r="9" spans="1:3" x14ac:dyDescent="0.25">
      <c r="A9" s="35">
        <v>1.5</v>
      </c>
      <c r="B9" s="27">
        <v>1.8775962849079793</v>
      </c>
    </row>
    <row r="10" spans="1:3" x14ac:dyDescent="0.25">
      <c r="A10" s="35">
        <v>2</v>
      </c>
      <c r="B10" s="27">
        <v>2.6917229199276393</v>
      </c>
    </row>
    <row r="11" spans="1:3" x14ac:dyDescent="0.25">
      <c r="A11" s="35">
        <v>3</v>
      </c>
      <c r="B11" s="27">
        <v>5.3167918707430566</v>
      </c>
    </row>
    <row r="12" spans="1:3" x14ac:dyDescent="0.25">
      <c r="A12" s="35">
        <v>4</v>
      </c>
      <c r="B12" s="27">
        <v>9.1365782768269703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D1" workbookViewId="0">
      <selection sqref="A1:A12"/>
    </sheetView>
  </sheetViews>
  <sheetFormatPr defaultColWidth="9" defaultRowHeight="15" x14ac:dyDescent="0.25"/>
  <cols>
    <col min="1" max="1" width="7" style="3" bestFit="1" customWidth="1"/>
    <col min="2" max="2" width="9.625" style="3" bestFit="1" customWidth="1"/>
    <col min="3" max="5" width="11.125" style="3" bestFit="1" customWidth="1"/>
    <col min="6" max="6" width="14" style="3" bestFit="1" customWidth="1"/>
    <col min="7" max="7" width="13.875" style="3" bestFit="1" customWidth="1"/>
    <col min="8" max="8" width="11" style="3" bestFit="1" customWidth="1"/>
    <col min="9" max="10" width="9" style="3"/>
    <col min="11" max="11" width="8.875" style="3" bestFit="1" customWidth="1"/>
    <col min="12" max="12" width="8.875" style="3" customWidth="1"/>
    <col min="13" max="13" width="11.125" style="3" bestFit="1" customWidth="1"/>
    <col min="14" max="14" width="10.5" style="3" bestFit="1" customWidth="1"/>
    <col min="15" max="15" width="9" style="3"/>
    <col min="16" max="16" width="8.625" style="3" bestFit="1" customWidth="1"/>
    <col min="17" max="16384" width="9" style="3"/>
  </cols>
  <sheetData>
    <row r="1" spans="1:16" s="21" customFormat="1" x14ac:dyDescent="0.25">
      <c r="A1" s="24" t="s">
        <v>17</v>
      </c>
      <c r="B1" s="21" t="s">
        <v>19</v>
      </c>
      <c r="C1" s="21" t="s">
        <v>20</v>
      </c>
      <c r="D1" s="21" t="s">
        <v>21</v>
      </c>
      <c r="E1" s="21" t="s">
        <v>22</v>
      </c>
      <c r="F1" s="21" t="s">
        <v>23</v>
      </c>
      <c r="G1" s="22" t="s">
        <v>24</v>
      </c>
      <c r="H1" s="21" t="s">
        <v>25</v>
      </c>
      <c r="I1" s="21" t="s">
        <v>26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P1" s="22" t="s">
        <v>173</v>
      </c>
    </row>
    <row r="2" spans="1:16" ht="15.75" x14ac:dyDescent="0.25">
      <c r="A2" s="25">
        <v>0</v>
      </c>
      <c r="B2">
        <v>0.39018775938797989</v>
      </c>
      <c r="F2" s="3">
        <f>B2/$B$2</f>
        <v>1</v>
      </c>
      <c r="G2" s="23">
        <f t="shared" ref="G2:G12" si="0">F2-1</f>
        <v>0</v>
      </c>
      <c r="J2" s="18">
        <f t="shared" ref="J2:J12" si="1">A2*$C$20</f>
        <v>0</v>
      </c>
      <c r="K2" s="18"/>
      <c r="L2" s="18"/>
      <c r="M2" s="18"/>
      <c r="N2" s="18"/>
      <c r="P2" s="23"/>
    </row>
    <row r="3" spans="1:16" ht="15.75" x14ac:dyDescent="0.25">
      <c r="A3" s="25">
        <v>1.1000000000000001E-3</v>
      </c>
      <c r="B3" s="17">
        <v>0.44600000000000001</v>
      </c>
      <c r="C3" s="18">
        <f t="shared" ref="C3:D12" si="2">LN(A3)</f>
        <v>-6.812445099177812</v>
      </c>
      <c r="D3" s="18">
        <f>LN(B3)</f>
        <v>-0.80743632696207301</v>
      </c>
      <c r="E3" s="18">
        <f t="shared" ref="E3:E12" si="3">LN(B3-$B$2)</f>
        <v>-2.8857620678452203</v>
      </c>
      <c r="F3" s="18">
        <f t="shared" ref="F3:F12" si="4">B3/$B$2</f>
        <v>1.1430394451624089</v>
      </c>
      <c r="G3" s="23">
        <f t="shared" si="0"/>
        <v>0.14303944516240885</v>
      </c>
      <c r="H3" s="18">
        <f t="shared" ref="H3:H12" si="5">G3/A3</f>
        <v>130.03585923855348</v>
      </c>
      <c r="I3" s="18">
        <f t="shared" ref="I3:I12" si="6">LN(F3)/A3</f>
        <v>121.53717674594779</v>
      </c>
      <c r="J3" s="18">
        <f t="shared" si="1"/>
        <v>0.12718094792094353</v>
      </c>
      <c r="K3" s="18">
        <f>LN(J3)</f>
        <v>-2.0621444197900609</v>
      </c>
      <c r="L3" s="18">
        <f>LN(G3)</f>
        <v>-1.9446348464626044</v>
      </c>
      <c r="M3" s="18">
        <f t="shared" ref="M3:M12" si="7">LN(J3+$D$24*J3^2+$D$21*J3^$D$22)</f>
        <v>-2.0004939955994154</v>
      </c>
      <c r="N3" s="18">
        <f>(M3-L3)^2</f>
        <v>3.1202445422884935E-3</v>
      </c>
      <c r="P3" s="23">
        <f>EXP(M3)</f>
        <v>0.13526844471257576</v>
      </c>
    </row>
    <row r="4" spans="1:16" ht="15.75" x14ac:dyDescent="0.25">
      <c r="A4" s="25">
        <v>2.2000000000000001E-3</v>
      </c>
      <c r="B4" s="17">
        <v>0.46800000000000003</v>
      </c>
      <c r="C4" s="18">
        <f t="shared" si="2"/>
        <v>-6.1192979186178666</v>
      </c>
      <c r="D4" s="18">
        <f t="shared" si="2"/>
        <v>-0.75928698306449027</v>
      </c>
      <c r="E4" s="18">
        <f t="shared" si="3"/>
        <v>-2.5534565258288091</v>
      </c>
      <c r="F4" s="18">
        <f t="shared" si="4"/>
        <v>1.1994225568071915</v>
      </c>
      <c r="G4" s="23">
        <f t="shared" si="0"/>
        <v>0.19942255680719145</v>
      </c>
      <c r="H4" s="18">
        <f t="shared" si="5"/>
        <v>90.646616730541567</v>
      </c>
      <c r="I4" s="18">
        <f t="shared" si="6"/>
        <v>82.654653780966044</v>
      </c>
      <c r="J4" s="18">
        <f t="shared" si="1"/>
        <v>0.25436189584188706</v>
      </c>
      <c r="K4" s="18">
        <f t="shared" ref="K4:K12" si="8">LN(J4)</f>
        <v>-1.3689972392301155</v>
      </c>
      <c r="L4" s="18">
        <f t="shared" ref="L4:L10" si="9">LN(G4)</f>
        <v>-1.6123293044461933</v>
      </c>
      <c r="M4" s="18">
        <f t="shared" si="7"/>
        <v>-1.2492774444532635</v>
      </c>
      <c r="N4" s="18">
        <f t="shared" ref="N4:N12" si="10">(M4-L4)^2</f>
        <v>0.13180665304432587</v>
      </c>
      <c r="P4" s="23">
        <f t="shared" ref="P4:P12" si="11">EXP(M4)</f>
        <v>0.28671188729849056</v>
      </c>
    </row>
    <row r="5" spans="1:16" ht="15.75" x14ac:dyDescent="0.25">
      <c r="A5" s="25">
        <v>3.3E-3</v>
      </c>
      <c r="B5" s="17">
        <v>0.57499999999999996</v>
      </c>
      <c r="C5" s="18">
        <f t="shared" si="2"/>
        <v>-5.7138328105097029</v>
      </c>
      <c r="D5" s="18">
        <f t="shared" si="2"/>
        <v>-0.55338523818478669</v>
      </c>
      <c r="E5" s="18">
        <f t="shared" si="3"/>
        <v>-1.6884148848901011</v>
      </c>
      <c r="F5" s="18">
        <f t="shared" si="4"/>
        <v>1.4736495088977242</v>
      </c>
      <c r="G5" s="23">
        <f t="shared" si="0"/>
        <v>0.47364950889772417</v>
      </c>
      <c r="H5" s="18">
        <f t="shared" si="5"/>
        <v>143.53015421143158</v>
      </c>
      <c r="I5" s="18">
        <f t="shared" si="6"/>
        <v>117.49757066600871</v>
      </c>
      <c r="J5" s="18">
        <f t="shared" si="1"/>
        <v>0.38154284376283054</v>
      </c>
      <c r="K5" s="18">
        <f t="shared" si="8"/>
        <v>-0.96353213112195135</v>
      </c>
      <c r="L5" s="18">
        <f t="shared" si="9"/>
        <v>-0.74728766350748566</v>
      </c>
      <c r="M5" s="18">
        <f t="shared" si="7"/>
        <v>-0.78893061380168827</v>
      </c>
      <c r="N5" s="18">
        <f t="shared" si="10"/>
        <v>1.7341353092054299E-3</v>
      </c>
      <c r="P5" s="23">
        <f t="shared" si="11"/>
        <v>0.4543303902406029</v>
      </c>
    </row>
    <row r="6" spans="1:16" ht="15.75" x14ac:dyDescent="0.25">
      <c r="A6" s="25">
        <v>5.4999999999999997E-3</v>
      </c>
      <c r="B6" s="17">
        <v>0.64</v>
      </c>
      <c r="C6" s="18">
        <f t="shared" si="2"/>
        <v>-5.2030071867437115</v>
      </c>
      <c r="D6" s="18">
        <f t="shared" si="2"/>
        <v>-0.44628710262841947</v>
      </c>
      <c r="E6" s="18">
        <f t="shared" si="3"/>
        <v>-1.3870456808418015</v>
      </c>
      <c r="F6" s="18">
        <f t="shared" si="4"/>
        <v>1.6402359751209454</v>
      </c>
      <c r="G6" s="23">
        <f t="shared" si="0"/>
        <v>0.64023597512094543</v>
      </c>
      <c r="H6" s="18">
        <f t="shared" si="5"/>
        <v>116.406540931081</v>
      </c>
      <c r="I6" s="18">
        <f t="shared" si="6"/>
        <v>89.970930682581098</v>
      </c>
      <c r="J6" s="18">
        <f t="shared" si="1"/>
        <v>0.63590473960471749</v>
      </c>
      <c r="K6" s="18">
        <f t="shared" si="8"/>
        <v>-0.45270650735596074</v>
      </c>
      <c r="L6" s="18">
        <f t="shared" si="9"/>
        <v>-0.44591845945918579</v>
      </c>
      <c r="M6" s="18">
        <f t="shared" si="7"/>
        <v>-0.17662398508508342</v>
      </c>
      <c r="N6" s="18">
        <f t="shared" si="10"/>
        <v>7.2519513928424081E-2</v>
      </c>
      <c r="P6" s="23">
        <f t="shared" si="11"/>
        <v>0.83809486145048984</v>
      </c>
    </row>
    <row r="7" spans="1:16" ht="15.75" x14ac:dyDescent="0.25">
      <c r="A7" s="25">
        <v>7.4999999999999997E-3</v>
      </c>
      <c r="B7" s="17">
        <v>0.94599999999999995</v>
      </c>
      <c r="C7" s="18">
        <f t="shared" si="2"/>
        <v>-4.8928522584398726</v>
      </c>
      <c r="D7" s="18">
        <f t="shared" si="2"/>
        <v>-5.5512709930258829E-2</v>
      </c>
      <c r="E7" s="18">
        <f t="shared" si="3"/>
        <v>-0.5873247385049104</v>
      </c>
      <c r="F7" s="18">
        <f t="shared" si="4"/>
        <v>2.4244738007256474</v>
      </c>
      <c r="G7" s="23">
        <f t="shared" si="0"/>
        <v>1.4244738007256474</v>
      </c>
      <c r="H7" s="18">
        <f t="shared" si="5"/>
        <v>189.929840096753</v>
      </c>
      <c r="I7" s="18">
        <f t="shared" si="6"/>
        <v>118.08193486031425</v>
      </c>
      <c r="J7" s="18">
        <f t="shared" si="1"/>
        <v>0.8671428267337058</v>
      </c>
      <c r="K7" s="18">
        <f t="shared" si="8"/>
        <v>-0.1425515790521211</v>
      </c>
      <c r="L7" s="18">
        <f t="shared" si="9"/>
        <v>0.35380248287770527</v>
      </c>
      <c r="M7" s="18">
        <f t="shared" si="7"/>
        <v>0.21763630731776595</v>
      </c>
      <c r="N7" s="18">
        <f t="shared" si="10"/>
        <v>1.8541227366620217E-2</v>
      </c>
      <c r="P7" s="23">
        <f t="shared" si="11"/>
        <v>1.2431348663389807</v>
      </c>
    </row>
    <row r="8" spans="1:16" ht="15.75" x14ac:dyDescent="0.25">
      <c r="A8" s="25">
        <v>1.0999999999999999E-2</v>
      </c>
      <c r="B8" s="19">
        <v>1.1870000000000001</v>
      </c>
      <c r="C8" s="18">
        <f t="shared" si="2"/>
        <v>-4.5098600061837661</v>
      </c>
      <c r="D8" s="18">
        <f t="shared" si="2"/>
        <v>0.17142911562753102</v>
      </c>
      <c r="E8" s="18">
        <f t="shared" si="3"/>
        <v>-0.22713621061586545</v>
      </c>
      <c r="F8" s="18">
        <f t="shared" si="4"/>
        <v>3.0421251601071284</v>
      </c>
      <c r="G8" s="23">
        <f t="shared" si="0"/>
        <v>2.0421251601071284</v>
      </c>
      <c r="H8" s="18">
        <f t="shared" si="5"/>
        <v>185.64774182792078</v>
      </c>
      <c r="I8" s="18">
        <f t="shared" si="6"/>
        <v>101.1414851827406</v>
      </c>
      <c r="J8" s="18">
        <f t="shared" si="1"/>
        <v>1.271809479209435</v>
      </c>
      <c r="K8" s="18">
        <f t="shared" si="8"/>
        <v>0.24044067320398455</v>
      </c>
      <c r="L8" s="18">
        <f t="shared" si="9"/>
        <v>0.71399101076674998</v>
      </c>
      <c r="M8" s="18">
        <f t="shared" si="7"/>
        <v>0.73280295706914655</v>
      </c>
      <c r="N8" s="18">
        <f t="shared" si="10"/>
        <v>3.5388932368425223E-4</v>
      </c>
      <c r="P8" s="23">
        <f t="shared" si="11"/>
        <v>2.0809051286601927</v>
      </c>
    </row>
    <row r="9" spans="1:16" ht="15.75" x14ac:dyDescent="0.25">
      <c r="A9" s="25">
        <v>1.4999999999999999E-2</v>
      </c>
      <c r="B9" s="19">
        <v>1.89</v>
      </c>
      <c r="C9" s="18">
        <f t="shared" si="2"/>
        <v>-4.1997050778799272</v>
      </c>
      <c r="D9" s="18">
        <f t="shared" si="2"/>
        <v>0.636576829071551</v>
      </c>
      <c r="E9" s="18">
        <f t="shared" si="3"/>
        <v>0.40533992734805996</v>
      </c>
      <c r="F9" s="18">
        <f t="shared" si="4"/>
        <v>4.8438218640290414</v>
      </c>
      <c r="G9" s="23">
        <f t="shared" si="0"/>
        <v>3.8438218640290414</v>
      </c>
      <c r="H9" s="18">
        <f t="shared" si="5"/>
        <v>256.25479093526945</v>
      </c>
      <c r="I9" s="18">
        <f t="shared" si="6"/>
        <v>105.18027003027777</v>
      </c>
      <c r="J9" s="18">
        <f t="shared" si="1"/>
        <v>1.7342856534674116</v>
      </c>
      <c r="K9" s="18">
        <f t="shared" si="8"/>
        <v>0.55059560150782416</v>
      </c>
      <c r="L9" s="18">
        <f t="shared" si="9"/>
        <v>1.3464671487306754</v>
      </c>
      <c r="M9" s="18">
        <f t="shared" si="7"/>
        <v>1.1759412996530088</v>
      </c>
      <c r="N9" s="18">
        <f t="shared" si="10"/>
        <v>2.9079065203659146E-2</v>
      </c>
      <c r="P9" s="23">
        <f t="shared" si="11"/>
        <v>3.2411924416878559</v>
      </c>
    </row>
    <row r="10" spans="1:16" ht="15.75" x14ac:dyDescent="0.25">
      <c r="A10" s="25">
        <v>2.1999999999999999E-2</v>
      </c>
      <c r="B10" s="19">
        <v>2.9</v>
      </c>
      <c r="C10" s="18">
        <f t="shared" si="2"/>
        <v>-3.8167128256238212</v>
      </c>
      <c r="D10" s="18">
        <f t="shared" si="2"/>
        <v>1.0647107369924282</v>
      </c>
      <c r="E10" s="18">
        <f t="shared" si="3"/>
        <v>0.92020794580864984</v>
      </c>
      <c r="F10" s="18">
        <f t="shared" si="4"/>
        <v>7.4323192622667831</v>
      </c>
      <c r="G10" s="23">
        <f t="shared" si="0"/>
        <v>6.4323192622667831</v>
      </c>
      <c r="H10" s="18">
        <f t="shared" si="5"/>
        <v>292.37814828485381</v>
      </c>
      <c r="I10" s="18">
        <f t="shared" si="6"/>
        <v>91.174452653411095</v>
      </c>
      <c r="J10" s="18">
        <f t="shared" si="1"/>
        <v>2.54361895841887</v>
      </c>
      <c r="K10" s="18">
        <f t="shared" si="8"/>
        <v>0.93358785376392983</v>
      </c>
      <c r="L10" s="18">
        <f t="shared" si="9"/>
        <v>1.8613351671912652</v>
      </c>
      <c r="M10" s="18">
        <f t="shared" si="7"/>
        <v>1.7617988145729695</v>
      </c>
      <c r="N10" s="18">
        <f t="shared" si="10"/>
        <v>9.9074854925537102E-3</v>
      </c>
      <c r="P10" s="23">
        <f t="shared" si="11"/>
        <v>5.8229023008834497</v>
      </c>
    </row>
    <row r="11" spans="1:16" ht="15.75" x14ac:dyDescent="0.25">
      <c r="A11" s="25">
        <v>3.3000000000000002E-2</v>
      </c>
      <c r="B11" s="19">
        <v>5.3250000000000002</v>
      </c>
      <c r="C11" s="18">
        <f t="shared" si="2"/>
        <v>-3.4112477175156566</v>
      </c>
      <c r="D11" s="18">
        <f t="shared" si="2"/>
        <v>1.6724127115954888</v>
      </c>
      <c r="E11" s="18">
        <f t="shared" si="3"/>
        <v>1.5963146256797991</v>
      </c>
      <c r="F11" s="18">
        <f t="shared" si="4"/>
        <v>13.64727588674849</v>
      </c>
      <c r="G11" s="23">
        <f t="shared" si="0"/>
        <v>12.64727588674849</v>
      </c>
      <c r="H11" s="18">
        <f t="shared" si="5"/>
        <v>383.25078444692394</v>
      </c>
      <c r="I11" s="18">
        <f t="shared" si="6"/>
        <v>79.198179787215281</v>
      </c>
      <c r="J11" s="18">
        <f t="shared" si="1"/>
        <v>3.8154284376283059</v>
      </c>
      <c r="K11" s="18">
        <f t="shared" si="8"/>
        <v>1.3390529618720945</v>
      </c>
      <c r="L11" s="18">
        <f>LN(G11)</f>
        <v>2.5374418470624143</v>
      </c>
      <c r="M11" s="18">
        <f t="shared" si="7"/>
        <v>2.4723970722953337</v>
      </c>
      <c r="N11" s="18">
        <f t="shared" si="10"/>
        <v>4.2308227245002441E-3</v>
      </c>
      <c r="P11" s="23">
        <f t="shared" si="11"/>
        <v>11.850820104240405</v>
      </c>
    </row>
    <row r="12" spans="1:16" ht="15.75" x14ac:dyDescent="0.25">
      <c r="A12" s="25">
        <v>4.3999999999999997E-2</v>
      </c>
      <c r="B12" s="17">
        <v>9.4629999999999992</v>
      </c>
      <c r="C12" s="18">
        <f t="shared" si="2"/>
        <v>-3.1235656450638758</v>
      </c>
      <c r="D12" s="18">
        <f t="shared" si="2"/>
        <v>2.2473894575260958</v>
      </c>
      <c r="E12" s="18">
        <f t="shared" si="3"/>
        <v>2.205282275672912</v>
      </c>
      <c r="F12" s="18">
        <f t="shared" si="4"/>
        <v>24.252426613389851</v>
      </c>
      <c r="G12" s="23">
        <f t="shared" si="0"/>
        <v>23.252426613389851</v>
      </c>
      <c r="H12" s="18">
        <f t="shared" si="5"/>
        <v>528.46424121340578</v>
      </c>
      <c r="I12" s="18">
        <f t="shared" si="6"/>
        <v>72.466288157016166</v>
      </c>
      <c r="J12" s="18">
        <f t="shared" si="1"/>
        <v>5.08723791683774</v>
      </c>
      <c r="K12" s="18">
        <f t="shared" si="8"/>
        <v>1.6267350343238751</v>
      </c>
      <c r="L12" s="18">
        <f t="shared" ref="L12" si="12">LN(G12)</f>
        <v>3.1464094970555276</v>
      </c>
      <c r="M12" s="18">
        <f t="shared" si="7"/>
        <v>3.1652921876836526</v>
      </c>
      <c r="N12" s="18">
        <f t="shared" si="10"/>
        <v>3.5655600535747879E-4</v>
      </c>
      <c r="P12" s="23">
        <f t="shared" si="11"/>
        <v>23.695666603374359</v>
      </c>
    </row>
    <row r="13" spans="1:16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6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6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6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0" t="s">
        <v>18</v>
      </c>
      <c r="N17" s="18">
        <f>SUM(N3:N12)</f>
        <v>0.27164959294061897</v>
      </c>
    </row>
    <row r="19" spans="2:14" x14ac:dyDescent="0.25">
      <c r="C19" s="4" t="s">
        <v>32</v>
      </c>
      <c r="D19" s="4"/>
    </row>
    <row r="20" spans="2:14" x14ac:dyDescent="0.25">
      <c r="C20" s="4">
        <v>115.61904356449411</v>
      </c>
      <c r="D20" s="4"/>
    </row>
    <row r="21" spans="2:14" x14ac:dyDescent="0.25">
      <c r="B21" s="6" t="s">
        <v>33</v>
      </c>
      <c r="C21" s="6" t="s">
        <v>34</v>
      </c>
      <c r="D21" s="6">
        <v>6.4281905540789817E-5</v>
      </c>
    </row>
    <row r="22" spans="2:14" x14ac:dyDescent="0.25">
      <c r="B22" s="6" t="s">
        <v>35</v>
      </c>
      <c r="C22" s="6" t="s">
        <v>36</v>
      </c>
      <c r="D22" s="6">
        <v>7</v>
      </c>
    </row>
    <row r="23" spans="2:14" x14ac:dyDescent="0.25">
      <c r="B23" s="6"/>
      <c r="C23" s="6" t="s">
        <v>37</v>
      </c>
      <c r="D23" s="6">
        <v>2</v>
      </c>
    </row>
    <row r="24" spans="2:14" x14ac:dyDescent="0.25">
      <c r="C24" s="3" t="s">
        <v>38</v>
      </c>
      <c r="D24" s="3">
        <v>0.5</v>
      </c>
    </row>
    <row r="26" spans="2:14" x14ac:dyDescent="0.25">
      <c r="C26" s="4" t="s">
        <v>39</v>
      </c>
      <c r="D26" s="4"/>
      <c r="E26" s="4"/>
    </row>
    <row r="27" spans="2:14" x14ac:dyDescent="0.25">
      <c r="C27" s="7">
        <f>3.4/D22</f>
        <v>0.48571428571428571</v>
      </c>
      <c r="D27" s="4"/>
      <c r="E27" s="4"/>
    </row>
    <row r="28" spans="2:14" x14ac:dyDescent="0.25">
      <c r="C28" s="4" t="s">
        <v>40</v>
      </c>
      <c r="D28" s="4"/>
      <c r="E28" s="4"/>
    </row>
    <row r="29" spans="2:14" x14ac:dyDescent="0.25">
      <c r="C29" s="4" t="s">
        <v>41</v>
      </c>
      <c r="D29" s="4"/>
      <c r="E29" s="4"/>
    </row>
    <row r="30" spans="2:14" x14ac:dyDescent="0.25">
      <c r="C30" s="4" t="s">
        <v>42</v>
      </c>
      <c r="D30" s="4"/>
      <c r="E30" s="4"/>
    </row>
    <row r="31" spans="2:14" x14ac:dyDescent="0.25">
      <c r="C31" s="4" t="s">
        <v>43</v>
      </c>
      <c r="D31" s="4"/>
      <c r="E31" s="4"/>
    </row>
    <row r="32" spans="2:14" x14ac:dyDescent="0.25">
      <c r="C32" s="4" t="s">
        <v>44</v>
      </c>
      <c r="D32" s="4"/>
      <c r="E3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zoomScale="89" zoomScaleNormal="89" workbookViewId="0">
      <selection sqref="A1:A32"/>
    </sheetView>
  </sheetViews>
  <sheetFormatPr defaultColWidth="11" defaultRowHeight="15.75" x14ac:dyDescent="0.25"/>
  <cols>
    <col min="1" max="1" width="14.125" bestFit="1" customWidth="1"/>
    <col min="2" max="2" width="12.125" bestFit="1" customWidth="1"/>
  </cols>
  <sheetData>
    <row r="1" spans="1:34" s="2" customFormat="1" x14ac:dyDescent="0.25">
      <c r="A1" s="30" t="s">
        <v>0</v>
      </c>
      <c r="B1" s="2" t="s">
        <v>1</v>
      </c>
      <c r="C1" s="2" t="s">
        <v>152</v>
      </c>
      <c r="D1" s="2" t="s">
        <v>151</v>
      </c>
      <c r="E1" s="2" t="s">
        <v>3</v>
      </c>
      <c r="F1" s="2" t="s">
        <v>153</v>
      </c>
      <c r="G1" s="2" t="s">
        <v>154</v>
      </c>
      <c r="H1" s="2" t="s">
        <v>4</v>
      </c>
      <c r="I1" s="2" t="s">
        <v>156</v>
      </c>
      <c r="J1" s="14" t="s">
        <v>155</v>
      </c>
      <c r="K1" s="2" t="s">
        <v>5</v>
      </c>
      <c r="L1" s="2" t="s">
        <v>157</v>
      </c>
      <c r="M1" s="14" t="s">
        <v>158</v>
      </c>
      <c r="N1" s="2" t="s">
        <v>6</v>
      </c>
      <c r="O1" s="14" t="s">
        <v>159</v>
      </c>
      <c r="P1" s="14" t="s">
        <v>160</v>
      </c>
      <c r="Q1" s="2" t="s">
        <v>7</v>
      </c>
      <c r="R1" s="14" t="s">
        <v>161</v>
      </c>
      <c r="S1" s="14" t="s">
        <v>162</v>
      </c>
      <c r="T1" s="2" t="s">
        <v>8</v>
      </c>
      <c r="U1" s="14" t="s">
        <v>163</v>
      </c>
      <c r="V1" s="14" t="s">
        <v>164</v>
      </c>
      <c r="W1" s="2" t="s">
        <v>9</v>
      </c>
      <c r="X1" s="14" t="s">
        <v>165</v>
      </c>
      <c r="Y1" s="14" t="s">
        <v>166</v>
      </c>
      <c r="Z1" s="2" t="s">
        <v>10</v>
      </c>
      <c r="AA1" s="14" t="s">
        <v>167</v>
      </c>
      <c r="AB1" s="14" t="s">
        <v>168</v>
      </c>
      <c r="AC1" s="2" t="s">
        <v>11</v>
      </c>
      <c r="AD1" s="14" t="s">
        <v>169</v>
      </c>
      <c r="AE1" s="14" t="s">
        <v>170</v>
      </c>
      <c r="AF1" s="2" t="s">
        <v>12</v>
      </c>
      <c r="AG1" s="14" t="s">
        <v>171</v>
      </c>
      <c r="AH1" s="14" t="s">
        <v>172</v>
      </c>
    </row>
    <row r="2" spans="1:34" x14ac:dyDescent="0.25">
      <c r="A2" s="29">
        <v>1.4599999999999999E-3</v>
      </c>
      <c r="B2" s="1">
        <v>0.39256222222222198</v>
      </c>
      <c r="C2" s="1">
        <v>8.007336219575982E-2</v>
      </c>
      <c r="D2" s="1">
        <v>0.39024095779777002</v>
      </c>
      <c r="E2" s="1">
        <v>0.52446043650793694</v>
      </c>
      <c r="F2" s="1">
        <v>3.0970825519080581E-2</v>
      </c>
      <c r="G2" s="1"/>
      <c r="H2" s="1">
        <v>0.91797733333333298</v>
      </c>
      <c r="I2" s="1">
        <v>0.14750048711783992</v>
      </c>
      <c r="J2" s="1"/>
      <c r="K2" s="1">
        <v>1.1495972222222199</v>
      </c>
      <c r="L2" s="1">
        <v>3.5483526850889228E-2</v>
      </c>
      <c r="M2" s="1"/>
      <c r="N2" s="1">
        <v>2.2992000000000004</v>
      </c>
      <c r="O2" s="1">
        <v>7.8653311013162863E-2</v>
      </c>
      <c r="P2" s="1">
        <v>2.3116632733673033</v>
      </c>
      <c r="Q2" s="1">
        <v>5.2065761904761896</v>
      </c>
      <c r="R2" s="1">
        <v>0.10729838457932785</v>
      </c>
      <c r="S2" s="1"/>
      <c r="T2" s="1">
        <v>9.2546333333333308</v>
      </c>
      <c r="U2" s="1">
        <v>1.2571426043921097</v>
      </c>
      <c r="V2" s="1">
        <v>9.3483410507662192</v>
      </c>
      <c r="W2" s="1">
        <v>30.410330158730201</v>
      </c>
      <c r="X2" s="1">
        <v>12.102904614641526</v>
      </c>
      <c r="Y2" s="1">
        <v>31.1354139798284</v>
      </c>
      <c r="Z2" s="1">
        <v>60.856847619047599</v>
      </c>
      <c r="AA2" s="1">
        <v>27.354821892634909</v>
      </c>
      <c r="AB2" s="1">
        <v>63.840229578771201</v>
      </c>
      <c r="AC2" s="1">
        <v>1554.5</v>
      </c>
      <c r="AD2" s="1">
        <v>237.60206929514175</v>
      </c>
      <c r="AE2" s="1">
        <v>501.66912367349602</v>
      </c>
      <c r="AF2" s="1">
        <v>2067.5066666666698</v>
      </c>
      <c r="AG2" s="1">
        <v>132.33908887567742</v>
      </c>
      <c r="AH2">
        <v>2137.8495330077799</v>
      </c>
    </row>
    <row r="3" spans="1:34" x14ac:dyDescent="0.25">
      <c r="A3" s="29">
        <v>1.5900000000000001E-3</v>
      </c>
      <c r="B3" s="1">
        <v>0.39714999999999995</v>
      </c>
      <c r="C3" s="1">
        <v>5.7743657660387318E-2</v>
      </c>
      <c r="D3" s="1">
        <v>0.390236284432739</v>
      </c>
      <c r="E3" s="1">
        <v>0.52505242063492097</v>
      </c>
      <c r="F3" s="1">
        <v>2.7276125702403807E-2</v>
      </c>
      <c r="G3" s="1"/>
      <c r="H3" s="1">
        <v>0.909260333333333</v>
      </c>
      <c r="I3" s="1">
        <v>0.17885839951698596</v>
      </c>
      <c r="J3" s="1"/>
      <c r="K3" s="1">
        <v>1.1500666666666699</v>
      </c>
      <c r="L3" s="1">
        <v>9.2995555449350301E-2</v>
      </c>
      <c r="M3" s="1"/>
      <c r="N3" s="1">
        <v>2.2807666666666671</v>
      </c>
      <c r="O3" s="1">
        <v>8.5978530911953746E-2</v>
      </c>
      <c r="P3" s="1">
        <v>2.3110643913581956</v>
      </c>
      <c r="Q3" s="1">
        <v>5.1228333333333333</v>
      </c>
      <c r="R3" s="1">
        <v>0.17815073517795088</v>
      </c>
      <c r="S3" s="1"/>
      <c r="T3" s="1">
        <v>9.2619333333333351</v>
      </c>
      <c r="U3" s="1">
        <v>0.76029126947798276</v>
      </c>
      <c r="V3" s="1">
        <v>9.3401866367723532</v>
      </c>
      <c r="W3" s="1">
        <v>30.2365015873016</v>
      </c>
      <c r="X3" s="1">
        <v>5.0667470607656897</v>
      </c>
      <c r="Y3" s="1">
        <v>30.8741636285189</v>
      </c>
      <c r="Z3" s="1">
        <v>60.527742857142897</v>
      </c>
      <c r="AA3" s="1">
        <v>13.194593114016223</v>
      </c>
      <c r="AB3" s="1">
        <v>63.119802826044399</v>
      </c>
      <c r="AC3" s="1">
        <v>769.26</v>
      </c>
      <c r="AD3" s="1">
        <v>112.05435927858109</v>
      </c>
      <c r="AE3" s="1">
        <v>485.043300889259</v>
      </c>
      <c r="AF3" s="1">
        <v>2015.4266666666699</v>
      </c>
      <c r="AG3" s="1">
        <v>95.899275863330217</v>
      </c>
      <c r="AH3">
        <v>2067.48330961288</v>
      </c>
    </row>
    <row r="4" spans="1:34" x14ac:dyDescent="0.25">
      <c r="A4" s="29">
        <v>2.5100000000000001E-3</v>
      </c>
      <c r="B4" s="1">
        <v>0.39178666666666667</v>
      </c>
      <c r="C4" s="1">
        <v>4.1033651366219344E-2</v>
      </c>
      <c r="D4" s="1">
        <v>0.39023161106770898</v>
      </c>
      <c r="E4" s="1">
        <v>0.52564440476190499</v>
      </c>
      <c r="F4" s="1">
        <v>1.7317386574705138E-2</v>
      </c>
      <c r="G4" s="1"/>
      <c r="H4" s="1">
        <v>0.90590999999999999</v>
      </c>
      <c r="I4" s="1">
        <v>8.9036206680203886E-2</v>
      </c>
      <c r="J4" s="1">
        <v>0.87093425357653664</v>
      </c>
      <c r="K4" s="1">
        <v>1.1505361111111101</v>
      </c>
      <c r="L4" s="1">
        <v>7.5326685473638397E-2</v>
      </c>
      <c r="M4" s="1"/>
      <c r="N4" s="1">
        <v>2.3147333333333333</v>
      </c>
      <c r="O4" s="1">
        <v>6.265890022796268E-2</v>
      </c>
      <c r="P4" s="1">
        <v>2.3103162280355809</v>
      </c>
      <c r="Q4" s="1">
        <v>5.2746333333333331</v>
      </c>
      <c r="R4" s="1">
        <v>9.4779258162204408E-2</v>
      </c>
      <c r="S4" s="1"/>
      <c r="T4" s="1">
        <v>9.2346999999999984</v>
      </c>
      <c r="U4" s="1">
        <v>0.79178354996805012</v>
      </c>
      <c r="V4" s="1">
        <v>9.3320322227784818</v>
      </c>
      <c r="W4" s="1">
        <v>30.062673015872999</v>
      </c>
      <c r="X4" s="1">
        <v>3.7928684102902581</v>
      </c>
      <c r="Y4" s="1">
        <v>30.612913277209501</v>
      </c>
      <c r="Z4" s="1">
        <v>60.198638095238103</v>
      </c>
      <c r="AA4" s="1">
        <v>10.224202337808283</v>
      </c>
      <c r="AB4" s="1">
        <v>62.399376073317498</v>
      </c>
      <c r="AC4" s="1">
        <v>507.93333333333334</v>
      </c>
      <c r="AD4" s="1">
        <v>60.34878190798694</v>
      </c>
      <c r="AE4" s="1">
        <v>468.41747810502198</v>
      </c>
      <c r="AF4" s="1">
        <v>1940.2333333333333</v>
      </c>
      <c r="AG4" s="1">
        <v>82.55289886558262</v>
      </c>
      <c r="AH4">
        <v>1980.1095119890858</v>
      </c>
    </row>
    <row r="5" spans="1:34" x14ac:dyDescent="0.25">
      <c r="A5" s="29">
        <v>3.98E-3</v>
      </c>
      <c r="B5" s="1">
        <v>0.40134999999999998</v>
      </c>
      <c r="C5" s="1">
        <v>9.214799690353194E-3</v>
      </c>
      <c r="D5" s="1">
        <v>0.39022693770267902</v>
      </c>
      <c r="E5" s="1">
        <v>0.52605666666666673</v>
      </c>
      <c r="F5" s="1">
        <v>7.5796533195420304E-3</v>
      </c>
      <c r="G5" s="1">
        <v>0.52896506703218238</v>
      </c>
      <c r="H5" s="1">
        <v>0.89476333333333335</v>
      </c>
      <c r="I5" s="1">
        <v>5.4988261272545941E-2</v>
      </c>
      <c r="J5" s="1">
        <v>0.8708815534628872</v>
      </c>
      <c r="K5" s="1">
        <v>1.1510055555555601</v>
      </c>
      <c r="L5" s="1">
        <v>7.3315538447028941E-2</v>
      </c>
      <c r="M5" s="1"/>
      <c r="N5" s="1">
        <v>2.2942000000000005</v>
      </c>
      <c r="O5" s="1">
        <v>7.1607704427200589E-2</v>
      </c>
      <c r="P5" s="1">
        <v>2.3093016897557845</v>
      </c>
      <c r="Q5" s="1">
        <v>5.2415000000000003</v>
      </c>
      <c r="R5" s="1">
        <v>5.9164938941910432E-2</v>
      </c>
      <c r="S5" s="1"/>
      <c r="T5" s="1">
        <v>9.2642666666666678</v>
      </c>
      <c r="U5" s="1">
        <v>0.84776050142582715</v>
      </c>
      <c r="V5" s="1">
        <v>9.3209929137900893</v>
      </c>
      <c r="W5" s="1">
        <v>29.888844444444398</v>
      </c>
      <c r="X5" s="1">
        <v>3.2302602750311653</v>
      </c>
      <c r="Y5" s="1">
        <v>30.351662925900001</v>
      </c>
      <c r="Z5" s="1">
        <v>59.869533333333301</v>
      </c>
      <c r="AA5" s="1">
        <v>9.7142537427111559</v>
      </c>
      <c r="AB5" s="1">
        <v>61.678949320590696</v>
      </c>
      <c r="AC5" s="1">
        <v>433.63333333333333</v>
      </c>
      <c r="AD5" s="1">
        <v>46.869140285598419</v>
      </c>
      <c r="AE5" s="1">
        <v>451.79165532078503</v>
      </c>
      <c r="AF5" s="1">
        <v>1917.9666666666667</v>
      </c>
      <c r="AG5" s="1">
        <v>79.842372487573584</v>
      </c>
      <c r="AH5">
        <v>1934.4790586751446</v>
      </c>
    </row>
    <row r="6" spans="1:34" x14ac:dyDescent="0.25">
      <c r="A6" s="29">
        <v>6.3099999999999996E-3</v>
      </c>
      <c r="B6" s="1">
        <v>0.39258666666666664</v>
      </c>
      <c r="C6" s="1">
        <v>1.6554975418619951E-2</v>
      </c>
      <c r="D6" s="1">
        <v>0.39022226433764801</v>
      </c>
      <c r="E6" s="1">
        <v>0.5275833333333334</v>
      </c>
      <c r="F6" s="1">
        <v>2.0337982801754077E-2</v>
      </c>
      <c r="G6" s="1">
        <v>0.52895847868485824</v>
      </c>
      <c r="H6" s="1">
        <v>0.86787333333333339</v>
      </c>
      <c r="I6" s="1">
        <v>2.7002840179836212E-2</v>
      </c>
      <c r="J6" s="1">
        <v>0.87080675953018649</v>
      </c>
      <c r="K6" s="1">
        <v>1.151475</v>
      </c>
      <c r="L6" s="1">
        <v>5.3853886685281217E-2</v>
      </c>
      <c r="M6" s="1"/>
      <c r="N6" s="1">
        <v>2.3126333333333333</v>
      </c>
      <c r="O6" s="1">
        <v>4.2527337612933695E-2</v>
      </c>
      <c r="P6" s="1">
        <v>2.3079546472739327</v>
      </c>
      <c r="Q6" s="1">
        <v>5.1612</v>
      </c>
      <c r="R6" s="1">
        <v>6.5522896761361221E-2</v>
      </c>
      <c r="S6" s="1"/>
      <c r="T6" s="1">
        <v>9.2521000000000004</v>
      </c>
      <c r="U6" s="1">
        <v>0.78788366527044584</v>
      </c>
      <c r="V6" s="1">
        <v>9.3061895486538653</v>
      </c>
      <c r="W6" s="1">
        <v>29.643666666666668</v>
      </c>
      <c r="X6" s="1">
        <v>2.9931638964665943</v>
      </c>
      <c r="Y6" s="1">
        <v>30.024417583215129</v>
      </c>
      <c r="Z6" s="1">
        <v>59.282666666666664</v>
      </c>
      <c r="AA6" s="1">
        <v>9.2571381886868451</v>
      </c>
      <c r="AB6" s="1">
        <v>60.788664851669971</v>
      </c>
      <c r="AC6" s="1">
        <v>412.83333333333331</v>
      </c>
      <c r="AD6" s="1">
        <v>40.295773696229993</v>
      </c>
      <c r="AE6" s="1">
        <v>435.16583253654898</v>
      </c>
      <c r="AF6" s="1">
        <v>1885.5</v>
      </c>
      <c r="AG6" s="1">
        <v>67.844847507628273</v>
      </c>
      <c r="AH6">
        <v>1873.8826467988047</v>
      </c>
    </row>
    <row r="7" spans="1:34" x14ac:dyDescent="0.25">
      <c r="A7" s="29">
        <v>0.01</v>
      </c>
      <c r="B7" s="1">
        <v>0.38546333333333332</v>
      </c>
      <c r="C7" s="1">
        <v>1.4008340769381332E-2</v>
      </c>
      <c r="D7" s="1">
        <v>0.39021759097261799</v>
      </c>
      <c r="E7" s="1">
        <v>0.52671000000000001</v>
      </c>
      <c r="F7" s="1">
        <v>1.6558079598794052E-2</v>
      </c>
      <c r="G7" s="1">
        <v>0.52894849213193629</v>
      </c>
      <c r="H7" s="1">
        <v>0.87458666666666673</v>
      </c>
      <c r="I7" s="1">
        <v>3.1581636190109681E-2</v>
      </c>
      <c r="J7" s="1">
        <v>0.8707007090339941</v>
      </c>
      <c r="K7" s="1">
        <v>1.1544333333333334</v>
      </c>
      <c r="L7" s="1">
        <v>3.9892201967023311E-2</v>
      </c>
      <c r="M7" s="1">
        <v>1.1565611886297662</v>
      </c>
      <c r="N7" s="1">
        <v>2.287433333333333</v>
      </c>
      <c r="O7" s="1">
        <v>3.2992743309872057E-2</v>
      </c>
      <c r="P7" s="1">
        <v>2.306172728826247</v>
      </c>
      <c r="Q7" s="1">
        <v>5.2331666666666674</v>
      </c>
      <c r="R7" s="1">
        <v>5.5569186105650543E-2</v>
      </c>
      <c r="S7" s="1">
        <v>5.238603745837505</v>
      </c>
      <c r="T7" s="1">
        <v>9.2497666666666678</v>
      </c>
      <c r="U7" s="1">
        <v>0.81038950374358321</v>
      </c>
      <c r="V7" s="1">
        <v>9.286374704365544</v>
      </c>
      <c r="W7" s="1">
        <v>29.553999999999998</v>
      </c>
      <c r="X7" s="1">
        <v>2.9078688072194732</v>
      </c>
      <c r="Y7" s="1">
        <v>29.85668468644057</v>
      </c>
      <c r="Z7" s="1">
        <v>59.139666666666663</v>
      </c>
      <c r="AA7" s="1">
        <v>9.0311480690133923</v>
      </c>
      <c r="AB7" s="1">
        <v>60.310107121259023</v>
      </c>
      <c r="AC7" s="1">
        <v>403.83</v>
      </c>
      <c r="AD7" s="1">
        <v>38.755202661492213</v>
      </c>
      <c r="AE7" s="1">
        <v>416.6967082167273</v>
      </c>
      <c r="AF7" s="1">
        <v>1826.8333333333333</v>
      </c>
      <c r="AG7" s="1">
        <v>64.048740121185148</v>
      </c>
      <c r="AH7">
        <v>1795.8681106513638</v>
      </c>
    </row>
    <row r="8" spans="1:34" x14ac:dyDescent="0.25">
      <c r="A8" s="29">
        <v>1.5800000000000002E-2</v>
      </c>
      <c r="B8" s="1">
        <v>0.39125666666666664</v>
      </c>
      <c r="C8" s="1">
        <v>9.5406155170641126E-3</v>
      </c>
      <c r="D8" s="1">
        <v>0.39021291760758797</v>
      </c>
      <c r="E8" s="1">
        <v>0.52952333333333335</v>
      </c>
      <c r="F8" s="1">
        <v>1.4064615569261446E-2</v>
      </c>
      <c r="G8" s="1">
        <v>0.52893328067156997</v>
      </c>
      <c r="H8" s="1">
        <v>0.87241333333333326</v>
      </c>
      <c r="I8" s="1">
        <v>3.4325594111553434E-2</v>
      </c>
      <c r="J8" s="1">
        <v>0.8705514338629895</v>
      </c>
      <c r="K8" s="1">
        <v>1.1405000000000001</v>
      </c>
      <c r="L8" s="1">
        <v>4.0775768948400397E-2</v>
      </c>
      <c r="M8" s="1">
        <v>1.1565008616555099</v>
      </c>
      <c r="N8" s="1">
        <v>2.2928000000000002</v>
      </c>
      <c r="O8" s="1">
        <v>2.8600058274998893E-2</v>
      </c>
      <c r="P8" s="1">
        <v>2.3038167937992871</v>
      </c>
      <c r="Q8" s="1">
        <v>5.183533333333334</v>
      </c>
      <c r="R8" s="1">
        <v>7.1524688822190124E-2</v>
      </c>
      <c r="S8" s="1">
        <v>5.2275313894813831</v>
      </c>
      <c r="T8" s="1">
        <v>9.2073666666666671</v>
      </c>
      <c r="U8" s="1">
        <v>0.8463755516580409</v>
      </c>
      <c r="V8" s="1">
        <v>9.2600702069719887</v>
      </c>
      <c r="W8" s="1">
        <v>29.413666666666668</v>
      </c>
      <c r="X8" s="1">
        <v>2.8570346709676251</v>
      </c>
      <c r="Y8" s="1">
        <v>29.63786994133579</v>
      </c>
      <c r="Z8" s="1">
        <v>59.154666666666664</v>
      </c>
      <c r="AA8" s="1">
        <v>9.2119054549594139</v>
      </c>
      <c r="AB8" s="1">
        <v>59.69723347277106</v>
      </c>
      <c r="AC8" s="1">
        <v>399.71333333333331</v>
      </c>
      <c r="AD8" s="1">
        <v>37.604191403500678</v>
      </c>
      <c r="AE8" s="1">
        <v>403.73518501920762</v>
      </c>
      <c r="AF8" s="1">
        <v>1725.4</v>
      </c>
      <c r="AG8" s="1">
        <v>58.082211849526985</v>
      </c>
      <c r="AH8">
        <v>1697.5838690264654</v>
      </c>
    </row>
    <row r="9" spans="1:34" x14ac:dyDescent="0.25">
      <c r="A9" s="29">
        <v>2.5100000000000001E-2</v>
      </c>
      <c r="B9" s="1">
        <v>0.39541999999999999</v>
      </c>
      <c r="C9" s="1">
        <v>7.5264223461969718E-3</v>
      </c>
      <c r="D9" s="1">
        <v>0.39020824424255701</v>
      </c>
      <c r="E9" s="1">
        <v>0.52593666666666661</v>
      </c>
      <c r="F9" s="1">
        <v>1.9940439090228397E-3</v>
      </c>
      <c r="G9" s="1">
        <v>0.52891068147579645</v>
      </c>
      <c r="H9" s="1">
        <v>0.8730500000000001</v>
      </c>
      <c r="I9" s="1">
        <v>2.0529564859814563E-2</v>
      </c>
      <c r="J9" s="1">
        <v>0.87033724910283061</v>
      </c>
      <c r="K9" s="1">
        <v>1.1582666666666666</v>
      </c>
      <c r="L9" s="1">
        <v>4.1804159814278992E-2</v>
      </c>
      <c r="M9" s="1">
        <v>1.1564070515471565</v>
      </c>
      <c r="N9" s="1">
        <v>2.3062000000000005</v>
      </c>
      <c r="O9" s="1">
        <v>2.4077444493411978E-2</v>
      </c>
      <c r="P9" s="1">
        <v>2.3006638310669913</v>
      </c>
      <c r="Q9" s="1">
        <v>5.1649333333333338</v>
      </c>
      <c r="R9" s="1">
        <v>7.9391988120828552E-2</v>
      </c>
      <c r="S9" s="1">
        <v>5.212768102912154</v>
      </c>
      <c r="T9" s="1">
        <v>9.1936666666666653</v>
      </c>
      <c r="U9" s="1">
        <v>0.84784781325686143</v>
      </c>
      <c r="V9" s="1">
        <v>9.2245387665918575</v>
      </c>
      <c r="W9" s="1">
        <v>29.272333333333332</v>
      </c>
      <c r="X9" s="1">
        <v>2.8307037012807292</v>
      </c>
      <c r="Y9" s="1">
        <v>29.348157957957717</v>
      </c>
      <c r="Z9" s="1">
        <v>58.874000000000002</v>
      </c>
      <c r="AA9" s="1">
        <v>9.1937742159209748</v>
      </c>
      <c r="AB9" s="1">
        <v>58.901510435370611</v>
      </c>
      <c r="AC9" s="1">
        <v>392.47</v>
      </c>
      <c r="AD9" s="1">
        <v>36.20052071448697</v>
      </c>
      <c r="AE9" s="1">
        <v>387.17627268832678</v>
      </c>
      <c r="AF9" s="1">
        <v>1591.9333333333332</v>
      </c>
      <c r="AG9" s="1">
        <v>45.727830086769316</v>
      </c>
      <c r="AH9">
        <v>1575.6734668331401</v>
      </c>
    </row>
    <row r="10" spans="1:34" x14ac:dyDescent="0.25">
      <c r="A10" s="29">
        <v>3.9800000000000002E-2</v>
      </c>
      <c r="B10" s="1">
        <v>0.3972633333333333</v>
      </c>
      <c r="C10" s="1">
        <v>6.0642238671664407E-3</v>
      </c>
      <c r="D10" s="1">
        <v>0.390203570877527</v>
      </c>
      <c r="E10" s="1">
        <v>0.52969000000000011</v>
      </c>
      <c r="F10" s="1">
        <v>3.6451383147054024E-3</v>
      </c>
      <c r="G10" s="1">
        <v>0.52887628355627614</v>
      </c>
      <c r="H10" s="1">
        <v>0.86575000000000002</v>
      </c>
      <c r="I10" s="1">
        <v>1.9065742401840356E-2</v>
      </c>
      <c r="J10" s="1">
        <v>0.87003453635855466</v>
      </c>
      <c r="K10" s="1">
        <v>1.1575666666666666</v>
      </c>
      <c r="L10" s="1">
        <v>4.1597449173931086E-2</v>
      </c>
      <c r="M10" s="1">
        <v>1.1562632855600792</v>
      </c>
      <c r="N10" s="1">
        <v>2.3004666666666669</v>
      </c>
      <c r="O10" s="1">
        <v>1.9812145545374731E-2</v>
      </c>
      <c r="P10" s="1">
        <v>2.2965030275856915</v>
      </c>
      <c r="Q10" s="1">
        <v>5.1637666666666666</v>
      </c>
      <c r="R10" s="1">
        <v>7.6002419552128705E-2</v>
      </c>
      <c r="S10" s="1">
        <v>5.1934101098561971</v>
      </c>
      <c r="T10" s="1">
        <v>9.1986999999999988</v>
      </c>
      <c r="U10" s="1">
        <v>0.84515125470730723</v>
      </c>
      <c r="V10" s="1">
        <v>9.1773712152557714</v>
      </c>
      <c r="W10" s="1">
        <v>29.028666666666666</v>
      </c>
      <c r="X10" s="1">
        <v>2.7238220899643482</v>
      </c>
      <c r="Y10" s="1">
        <v>28.972429190909359</v>
      </c>
      <c r="Z10" s="1">
        <v>58.340333333333334</v>
      </c>
      <c r="AA10" s="1">
        <v>8.9634805429835325</v>
      </c>
      <c r="AB10" s="1">
        <v>57.89082943097992</v>
      </c>
      <c r="AC10" s="1">
        <v>378.17333333333329</v>
      </c>
      <c r="AD10" s="1">
        <v>33.662124281024134</v>
      </c>
      <c r="AE10" s="1">
        <v>366.79693637956501</v>
      </c>
      <c r="AF10" s="1">
        <v>1436.6333333333332</v>
      </c>
      <c r="AG10" s="1">
        <v>35.871173818417361</v>
      </c>
      <c r="AH10">
        <v>1432.3870426287469</v>
      </c>
    </row>
    <row r="11" spans="1:34" x14ac:dyDescent="0.25">
      <c r="A11" s="29">
        <v>6.3100000000000003E-2</v>
      </c>
      <c r="B11" s="1">
        <v>0.3978633333333334</v>
      </c>
      <c r="C11" s="1">
        <v>5.0115411246885325E-3</v>
      </c>
      <c r="D11" s="1">
        <v>0.39019889751249698</v>
      </c>
      <c r="E11" s="1">
        <v>0.53103999999999996</v>
      </c>
      <c r="F11" s="1">
        <v>3.8148700283670797E-3</v>
      </c>
      <c r="G11" s="1">
        <v>0.5288243743565294</v>
      </c>
      <c r="H11" s="1">
        <v>0.86142333333333332</v>
      </c>
      <c r="I11" s="1">
        <v>1.7436491747035692E-2</v>
      </c>
      <c r="J11" s="1">
        <v>0.86960570798939085</v>
      </c>
      <c r="K11" s="1">
        <v>1.1577333333333333</v>
      </c>
      <c r="L11" s="1">
        <v>4.1531206473098173E-2</v>
      </c>
      <c r="M11" s="1">
        <v>1.1560423949696381</v>
      </c>
      <c r="N11" s="1">
        <v>2.2953999999999999</v>
      </c>
      <c r="O11" s="1">
        <v>2.1848798593973064E-2</v>
      </c>
      <c r="P11" s="1">
        <v>2.2910029864159451</v>
      </c>
      <c r="Q11" s="1">
        <v>5.1565666666666665</v>
      </c>
      <c r="R11" s="1">
        <v>7.5608141830831185E-2</v>
      </c>
      <c r="S11" s="1">
        <v>5.1680102251924875</v>
      </c>
      <c r="T11" s="1">
        <v>9.1675333333333349</v>
      </c>
      <c r="U11" s="1">
        <v>0.83646803551865678</v>
      </c>
      <c r="V11" s="1">
        <v>9.1147762922438815</v>
      </c>
      <c r="W11" s="1">
        <v>28.770333333333333</v>
      </c>
      <c r="X11" s="1">
        <v>2.6706984313304791</v>
      </c>
      <c r="Y11" s="1">
        <v>28.48727545296871</v>
      </c>
      <c r="Z11" s="1">
        <v>57.514666666666663</v>
      </c>
      <c r="AA11" s="1">
        <v>8.6678238009574446</v>
      </c>
      <c r="AB11" s="1">
        <v>56.61446547453798</v>
      </c>
      <c r="AC11" s="1">
        <v>352.7833333333333</v>
      </c>
      <c r="AD11" s="1">
        <v>29.486512924461717</v>
      </c>
      <c r="AE11" s="1">
        <v>342.31697805519678</v>
      </c>
      <c r="AF11" s="1">
        <v>1267.1666666666667</v>
      </c>
      <c r="AG11" s="1">
        <v>26.344280425001383</v>
      </c>
      <c r="AH11">
        <v>1270.9390144553413</v>
      </c>
    </row>
    <row r="12" spans="1:34" x14ac:dyDescent="0.25">
      <c r="A12" s="29">
        <v>0.1</v>
      </c>
      <c r="B12" s="1">
        <v>0.39679999999999999</v>
      </c>
      <c r="C12" s="1">
        <v>4.296370561299394E-3</v>
      </c>
      <c r="D12" s="1">
        <v>0.39019422414746602</v>
      </c>
      <c r="E12" s="1">
        <v>0.52992666666666677</v>
      </c>
      <c r="F12" s="1">
        <v>4.4629188256615788E-3</v>
      </c>
      <c r="G12" s="1">
        <v>0.52874614465821013</v>
      </c>
      <c r="H12" s="1">
        <v>0.85886666666666667</v>
      </c>
      <c r="I12" s="1">
        <v>1.7623223629946713E-2</v>
      </c>
      <c r="J12" s="1">
        <v>0.86899926004285621</v>
      </c>
      <c r="K12" s="1">
        <v>1.1541333333333335</v>
      </c>
      <c r="L12" s="1">
        <v>4.1207617958064241E-2</v>
      </c>
      <c r="M12" s="1">
        <v>1.1557034242150603</v>
      </c>
      <c r="N12" s="1">
        <v>2.2923</v>
      </c>
      <c r="O12" s="1">
        <v>2.1000000000000001E-2</v>
      </c>
      <c r="P12" s="1">
        <v>2.2837517758620045</v>
      </c>
      <c r="Q12" s="1">
        <v>5.1399666666666661</v>
      </c>
      <c r="R12" s="1">
        <v>8.031573804540279E-2</v>
      </c>
      <c r="S12" s="1">
        <v>5.1348139920136209</v>
      </c>
      <c r="T12" s="1">
        <v>9.1217333333333315</v>
      </c>
      <c r="U12" s="1">
        <v>0.81337637932537454</v>
      </c>
      <c r="V12" s="1">
        <v>9.0321443229448235</v>
      </c>
      <c r="W12" s="1">
        <v>28.274333333333331</v>
      </c>
      <c r="X12" s="1">
        <v>2.5122217479973945</v>
      </c>
      <c r="Y12" s="1">
        <v>27.867325915098771</v>
      </c>
      <c r="Z12" s="1">
        <v>56.237000000000002</v>
      </c>
      <c r="AA12" s="1">
        <v>8.2338050337212465</v>
      </c>
      <c r="AB12" s="1">
        <v>55.021737036146632</v>
      </c>
      <c r="AC12" s="1">
        <v>319.01666666666671</v>
      </c>
      <c r="AD12" s="1">
        <v>24.675527237415775</v>
      </c>
      <c r="AE12" s="1">
        <v>313.88262339481474</v>
      </c>
      <c r="AF12" s="1">
        <v>1089.2333333333333</v>
      </c>
      <c r="AG12" s="1">
        <v>18.68915312271919</v>
      </c>
      <c r="AH12">
        <v>1098.2022288089763</v>
      </c>
    </row>
    <row r="13" spans="1:34" x14ac:dyDescent="0.25">
      <c r="A13" s="29">
        <v>0.158</v>
      </c>
      <c r="B13" s="1">
        <v>0.39685666666666664</v>
      </c>
      <c r="C13" s="1">
        <v>3.8127869655206867E-3</v>
      </c>
      <c r="D13" s="1">
        <v>0.390189550782436</v>
      </c>
      <c r="E13" s="1">
        <v>0.52951999999999999</v>
      </c>
      <c r="F13" s="1">
        <v>4.0929492219343739E-3</v>
      </c>
      <c r="G13" s="1">
        <v>0.52862920157893378</v>
      </c>
      <c r="H13" s="1">
        <v>0.85583333333333333</v>
      </c>
      <c r="I13" s="1">
        <v>1.754154148807275E-2</v>
      </c>
      <c r="J13" s="1">
        <v>0.86814877498159837</v>
      </c>
      <c r="K13" s="1">
        <v>1.1536333333333333</v>
      </c>
      <c r="L13" s="1">
        <v>4.1130780579890676E-2</v>
      </c>
      <c r="M13" s="1">
        <v>1.1551874047657522</v>
      </c>
      <c r="N13" s="1">
        <v>2.2861666666666665</v>
      </c>
      <c r="O13" s="1">
        <v>1.7437252586854839E-2</v>
      </c>
      <c r="P13" s="1">
        <v>2.2742800571369726</v>
      </c>
      <c r="Q13" s="1">
        <v>5.1194333333333333</v>
      </c>
      <c r="R13" s="1">
        <v>8.488473230079599E-2</v>
      </c>
      <c r="S13" s="1">
        <v>5.091899750683675</v>
      </c>
      <c r="T13" s="1">
        <v>9.0394333333333332</v>
      </c>
      <c r="U13" s="1">
        <v>0.78982102684370548</v>
      </c>
      <c r="V13" s="1">
        <v>8.9244404777714177</v>
      </c>
      <c r="W13" s="1">
        <v>27.503333333333334</v>
      </c>
      <c r="X13" s="1">
        <v>2.3312710648437585</v>
      </c>
      <c r="Y13" s="1">
        <v>27.090013592165903</v>
      </c>
      <c r="Z13" s="1">
        <v>54.391666666666666</v>
      </c>
      <c r="AA13" s="1">
        <v>7.6439678250965324</v>
      </c>
      <c r="AB13" s="1">
        <v>53.074558708531967</v>
      </c>
      <c r="AC13" s="1">
        <v>283.38333333333333</v>
      </c>
      <c r="AD13" s="1">
        <v>20.236539010194146</v>
      </c>
      <c r="AE13" s="1">
        <v>282.28298318971252</v>
      </c>
      <c r="AF13" s="1">
        <v>909.91666666666663</v>
      </c>
      <c r="AG13" s="1">
        <v>12.502300232801609</v>
      </c>
      <c r="AH13">
        <v>924.19625229603207</v>
      </c>
    </row>
    <row r="14" spans="1:34" x14ac:dyDescent="0.25">
      <c r="A14" s="29">
        <v>0.251</v>
      </c>
      <c r="B14" s="1">
        <v>0.39047000000000004</v>
      </c>
      <c r="C14" s="1">
        <v>3.8026482000486626E-3</v>
      </c>
      <c r="D14" s="1">
        <v>0.39018317828624671</v>
      </c>
      <c r="E14" s="1">
        <v>0.52880333333333329</v>
      </c>
      <c r="F14" s="1">
        <v>4.1767225322148459E-3</v>
      </c>
      <c r="G14" s="1">
        <v>0.52845111861853533</v>
      </c>
      <c r="H14" s="1">
        <v>0.85389999999999999</v>
      </c>
      <c r="I14" s="1">
        <v>1.6652009888699117E-2</v>
      </c>
      <c r="J14" s="1">
        <v>0.86693484713182911</v>
      </c>
      <c r="K14" s="1">
        <v>1.1524333333333334</v>
      </c>
      <c r="L14" s="1">
        <v>4.1019114785399435E-2</v>
      </c>
      <c r="M14" s="1">
        <v>1.1543869205738553</v>
      </c>
      <c r="N14" s="1">
        <v>2.2777000000000003</v>
      </c>
      <c r="O14" s="1">
        <v>1.7721267825224447E-2</v>
      </c>
      <c r="P14" s="1">
        <v>2.2617090796274515</v>
      </c>
      <c r="Q14" s="1">
        <v>5.075333333333333</v>
      </c>
      <c r="R14" s="1">
        <v>8.0091454669715512E-2</v>
      </c>
      <c r="S14" s="1">
        <v>5.0356557183205304</v>
      </c>
      <c r="T14" s="1">
        <v>8.9051333333333336</v>
      </c>
      <c r="U14" s="1">
        <v>0.75342785616436858</v>
      </c>
      <c r="V14" s="1">
        <v>8.782449025318952</v>
      </c>
      <c r="W14" s="1">
        <v>26.459666666666667</v>
      </c>
      <c r="X14" s="1">
        <v>2.1052234507951386</v>
      </c>
      <c r="Y14" s="1">
        <v>26.111988648144283</v>
      </c>
      <c r="Z14" s="1">
        <v>51.566000000000003</v>
      </c>
      <c r="AA14" s="1">
        <v>6.7848009796406963</v>
      </c>
      <c r="AB14" s="1">
        <v>50.689788379372374</v>
      </c>
      <c r="AC14" s="1">
        <v>239.28333333333333</v>
      </c>
      <c r="AD14" s="1">
        <v>15.216203351836636</v>
      </c>
      <c r="AE14" s="1">
        <v>247.99198132432656</v>
      </c>
      <c r="AF14" s="1">
        <v>723.56</v>
      </c>
      <c r="AG14" s="1">
        <v>6.6284563311025391</v>
      </c>
      <c r="AH14">
        <v>755.24965332417935</v>
      </c>
    </row>
    <row r="15" spans="1:34" x14ac:dyDescent="0.25">
      <c r="A15" s="29">
        <v>0.39800000000000002</v>
      </c>
      <c r="B15" s="1">
        <v>0.39044000000000001</v>
      </c>
      <c r="C15" s="1">
        <v>3.226954188291704E-3</v>
      </c>
      <c r="D15" s="1">
        <v>0.39018085228951266</v>
      </c>
      <c r="E15" s="1">
        <v>0.52837666666666672</v>
      </c>
      <c r="F15" s="1">
        <v>3.8957426905676185E-3</v>
      </c>
      <c r="G15" s="1">
        <v>0.52818431002756616</v>
      </c>
      <c r="H15" s="1">
        <v>0.85348000000000002</v>
      </c>
      <c r="I15" s="1">
        <v>1.7071263378359965E-2</v>
      </c>
      <c r="J15" s="1">
        <v>0.86523186387455597</v>
      </c>
      <c r="K15" s="1">
        <v>1.1510666666666667</v>
      </c>
      <c r="L15" s="1">
        <v>4.109502538156061E-2</v>
      </c>
      <c r="M15" s="1">
        <v>1.153164723322702</v>
      </c>
      <c r="N15" s="1">
        <v>2.2653666666666665</v>
      </c>
      <c r="O15" s="1">
        <v>1.4971342996241607E-2</v>
      </c>
      <c r="P15" s="1">
        <v>2.2453421557705142</v>
      </c>
      <c r="Q15" s="1">
        <v>5.002933333333333</v>
      </c>
      <c r="R15" s="1">
        <v>7.7343871408434253E-2</v>
      </c>
      <c r="S15" s="1">
        <v>4.9635467259498718</v>
      </c>
      <c r="T15" s="1">
        <v>8.712133333333334</v>
      </c>
      <c r="U15" s="1">
        <v>0.70512656625916736</v>
      </c>
      <c r="V15" s="1">
        <v>8.5998993461093427</v>
      </c>
      <c r="W15" s="1">
        <v>25.083333333333332</v>
      </c>
      <c r="X15" s="1">
        <v>1.8535843055490602</v>
      </c>
      <c r="Y15" s="1">
        <v>24.923140708596307</v>
      </c>
      <c r="Z15" s="1">
        <v>48.382666666666665</v>
      </c>
      <c r="AA15" s="1">
        <v>6.0183697774212774</v>
      </c>
      <c r="AB15" s="1">
        <v>47.872429075747235</v>
      </c>
      <c r="AC15" s="1">
        <v>204.55333333333334</v>
      </c>
      <c r="AD15" s="1">
        <v>11.892373373067484</v>
      </c>
      <c r="AE15" s="1">
        <v>212.99240226366922</v>
      </c>
      <c r="AF15" s="1">
        <v>584.77333333333343</v>
      </c>
      <c r="AG15" s="1">
        <v>5.45347697447336</v>
      </c>
      <c r="AH15">
        <v>602.19850030908071</v>
      </c>
    </row>
    <row r="16" spans="1:34" x14ac:dyDescent="0.25">
      <c r="A16" s="29">
        <v>0.63100000000000001</v>
      </c>
      <c r="B16" s="1">
        <v>0.39024333333333333</v>
      </c>
      <c r="C16" s="1">
        <v>3.1690920536400382E-3</v>
      </c>
      <c r="D16" s="1">
        <v>0.39017734799501724</v>
      </c>
      <c r="E16" s="1">
        <v>0.52754666666666672</v>
      </c>
      <c r="F16" s="1">
        <v>4.2458188583331903E-3</v>
      </c>
      <c r="G16" s="1">
        <v>0.52778451136154514</v>
      </c>
      <c r="H16" s="1">
        <v>0.85267000000000004</v>
      </c>
      <c r="I16" s="1">
        <v>1.6490828764296035E-2</v>
      </c>
      <c r="J16" s="1">
        <v>0.86284448985901674</v>
      </c>
      <c r="K16" s="1">
        <v>1.1509</v>
      </c>
      <c r="L16" s="1">
        <v>4.0648903224236373E-2</v>
      </c>
      <c r="M16" s="1">
        <v>1.1512975482203758</v>
      </c>
      <c r="N16" s="1">
        <v>2.2433333333333336</v>
      </c>
      <c r="O16" s="1">
        <v>1.5011144008517286E-2</v>
      </c>
      <c r="P16" s="1">
        <v>2.2240864268912279</v>
      </c>
      <c r="Q16" s="1">
        <v>4.9289000000000005</v>
      </c>
      <c r="R16" s="1">
        <v>7.1385526077303196E-2</v>
      </c>
      <c r="S16" s="1">
        <v>4.871645856547687</v>
      </c>
      <c r="T16" s="1">
        <v>8.4612000000000016</v>
      </c>
      <c r="U16" s="1">
        <v>0.64951448790615351</v>
      </c>
      <c r="V16" s="1">
        <v>8.3675423098000792</v>
      </c>
      <c r="W16" s="1">
        <v>23.475666666666669</v>
      </c>
      <c r="X16" s="1">
        <v>1.5759674630031058</v>
      </c>
      <c r="Y16" s="1">
        <v>23.507175053129444</v>
      </c>
      <c r="Z16" s="1">
        <v>44.631999999999998</v>
      </c>
      <c r="AA16" s="1">
        <v>5.1939511934557112</v>
      </c>
      <c r="AB16" s="1">
        <v>44.614390851731201</v>
      </c>
      <c r="AC16" s="1">
        <v>172.30666666666664</v>
      </c>
      <c r="AD16" s="1">
        <v>9.0890342965820334</v>
      </c>
      <c r="AE16" s="1">
        <v>178.77914615819785</v>
      </c>
      <c r="AF16" s="1">
        <v>466.80333333333334</v>
      </c>
      <c r="AG16" s="1">
        <v>3.9010482921617076</v>
      </c>
      <c r="AH16">
        <v>469.61019673849466</v>
      </c>
    </row>
    <row r="17" spans="1:34" x14ac:dyDescent="0.25">
      <c r="A17" s="29">
        <v>1</v>
      </c>
      <c r="B17" s="1">
        <v>0.38997333333333334</v>
      </c>
      <c r="C17" s="1">
        <v>3.275995183824972E-3</v>
      </c>
      <c r="D17" s="1">
        <v>0.3901720745201957</v>
      </c>
      <c r="E17" s="1">
        <v>0.5267333333333335</v>
      </c>
      <c r="F17" s="1">
        <v>4.0500630996456255E-3</v>
      </c>
      <c r="G17" s="1">
        <v>0.52718835548246212</v>
      </c>
      <c r="H17" s="1">
        <v>0.84998000000000007</v>
      </c>
      <c r="I17" s="1">
        <v>1.577944337843807E-2</v>
      </c>
      <c r="J17" s="1">
        <v>0.85951756423446435</v>
      </c>
      <c r="K17" s="1">
        <v>1.1481333333333335</v>
      </c>
      <c r="L17" s="1">
        <v>4.0183592561033009E-2</v>
      </c>
      <c r="M17" s="1">
        <v>1.1484571391128222</v>
      </c>
      <c r="N17" s="1">
        <v>2.2132666666666667</v>
      </c>
      <c r="O17" s="1">
        <v>1.60676002495014E-2</v>
      </c>
      <c r="P17" s="1">
        <v>2.1967029443593749</v>
      </c>
      <c r="Q17" s="1">
        <v>4.7936000000000005</v>
      </c>
      <c r="R17" s="1">
        <v>6.4186291371288853E-2</v>
      </c>
      <c r="S17" s="1">
        <v>4.7559535883370927</v>
      </c>
      <c r="T17" s="1">
        <v>8.1076333333333341</v>
      </c>
      <c r="U17" s="1">
        <v>0.58503626763170635</v>
      </c>
      <c r="V17" s="1">
        <v>8.0768966848271191</v>
      </c>
      <c r="W17" s="1">
        <v>21.694666666666667</v>
      </c>
      <c r="X17" s="1">
        <v>1.3380453820571425</v>
      </c>
      <c r="Y17" s="1">
        <v>21.868486380895899</v>
      </c>
      <c r="Z17" s="1">
        <v>40.587000000000003</v>
      </c>
      <c r="AA17" s="1">
        <v>4.3977324081091309</v>
      </c>
      <c r="AB17" s="1">
        <v>40.954910884339192</v>
      </c>
      <c r="AC17" s="1">
        <v>143.4</v>
      </c>
      <c r="AD17" s="1">
        <v>6.810846741289466</v>
      </c>
      <c r="AE17" s="1">
        <v>146.84654766089227</v>
      </c>
      <c r="AF17" s="1">
        <v>367.77333333333331</v>
      </c>
      <c r="AG17" s="1">
        <v>2.4827023806955015</v>
      </c>
      <c r="AH17">
        <v>359.54511613287514</v>
      </c>
    </row>
    <row r="18" spans="1:34" x14ac:dyDescent="0.25">
      <c r="A18" s="29">
        <v>1.58</v>
      </c>
      <c r="B18" s="1">
        <v>0.3900466666666666</v>
      </c>
      <c r="C18" s="1">
        <v>2.8792668819992624E-3</v>
      </c>
      <c r="D18" s="1">
        <v>0.39016420034575361</v>
      </c>
      <c r="E18" s="1">
        <v>0.52534999999999998</v>
      </c>
      <c r="F18" s="1">
        <v>3.9601809722957741E-3</v>
      </c>
      <c r="G18" s="1">
        <v>0.52631115695221498</v>
      </c>
      <c r="H18" s="1">
        <v>0.84724999999999995</v>
      </c>
      <c r="I18" s="1">
        <v>1.5537777618865996E-2</v>
      </c>
      <c r="J18" s="1">
        <v>0.85494659666223938</v>
      </c>
      <c r="K18" s="1">
        <v>1.1418333333333333</v>
      </c>
      <c r="L18" s="1">
        <v>3.8881243692957076E-2</v>
      </c>
      <c r="M18" s="1">
        <v>1.1441900558559823</v>
      </c>
      <c r="N18" s="1">
        <v>2.1717333333333335</v>
      </c>
      <c r="O18" s="1">
        <v>1.2528545184675081E-2</v>
      </c>
      <c r="P18" s="1">
        <v>2.1619872370681033</v>
      </c>
      <c r="Q18" s="1">
        <v>4.6315666666666662</v>
      </c>
      <c r="R18" s="1">
        <v>5.6170642787056406E-2</v>
      </c>
      <c r="S18" s="1">
        <v>4.6133498026770514</v>
      </c>
      <c r="T18" s="1">
        <v>7.7023000000000001</v>
      </c>
      <c r="U18" s="1">
        <v>0.51884452713055906</v>
      </c>
      <c r="V18" s="1">
        <v>7.7231341077261284</v>
      </c>
      <c r="W18" s="1">
        <v>19.748000000000001</v>
      </c>
      <c r="X18" s="1">
        <v>1.0998595364863644</v>
      </c>
      <c r="Y18" s="1">
        <v>20.043667601096676</v>
      </c>
      <c r="Z18" s="1">
        <v>36.420999999999999</v>
      </c>
      <c r="AA18" s="1">
        <v>3.6675763568511202</v>
      </c>
      <c r="AB18" s="1">
        <v>36.997412302775203</v>
      </c>
      <c r="AC18" s="1">
        <v>117.65333333333332</v>
      </c>
      <c r="AD18" s="1">
        <v>5.3045274163784955</v>
      </c>
      <c r="AE18" s="1">
        <v>118.43859907398668</v>
      </c>
      <c r="AF18" s="1">
        <v>286.20333333333332</v>
      </c>
      <c r="AG18" s="1">
        <v>1.7818186714078899</v>
      </c>
      <c r="AH18">
        <v>271.76016994721277</v>
      </c>
    </row>
    <row r="19" spans="1:34" x14ac:dyDescent="0.25">
      <c r="A19" s="29">
        <v>2.5099999999999998</v>
      </c>
      <c r="B19" s="1">
        <v>0.3900433333333333</v>
      </c>
      <c r="C19" s="1">
        <v>2.9712081343752765E-3</v>
      </c>
      <c r="D19" s="1">
        <v>0.39015221752050211</v>
      </c>
      <c r="E19" s="1">
        <v>0.52358666666666676</v>
      </c>
      <c r="F19" s="1">
        <v>3.9228150323177002E-3</v>
      </c>
      <c r="G19" s="1">
        <v>0.5250065637031972</v>
      </c>
      <c r="H19" s="1">
        <v>0.84113333333333329</v>
      </c>
      <c r="I19" s="1">
        <v>1.5228125659814851E-2</v>
      </c>
      <c r="J19" s="1">
        <v>0.84860686053583567</v>
      </c>
      <c r="K19" s="1">
        <v>1.1347333333333334</v>
      </c>
      <c r="L19" s="1">
        <v>3.8365884729940868E-2</v>
      </c>
      <c r="M19" s="1">
        <v>1.1377031767568464</v>
      </c>
      <c r="N19" s="1">
        <v>2.1191333333333335</v>
      </c>
      <c r="O19" s="1">
        <v>1.1582218171739827E-2</v>
      </c>
      <c r="P19" s="1">
        <v>2.1176618130028535</v>
      </c>
      <c r="Q19" s="1">
        <v>4.4320000000000004</v>
      </c>
      <c r="R19" s="1">
        <v>4.8044978926002367E-2</v>
      </c>
      <c r="S19" s="1">
        <v>4.4374008849875413</v>
      </c>
      <c r="T19" s="1">
        <v>7.2255333333333329</v>
      </c>
      <c r="U19" s="1">
        <v>0.45338176089374305</v>
      </c>
      <c r="V19" s="1">
        <v>7.2953348219219709</v>
      </c>
      <c r="W19" s="1">
        <v>17.755666666666666</v>
      </c>
      <c r="X19" s="1">
        <v>0.88803703626469199</v>
      </c>
      <c r="Y19" s="1">
        <v>18.046864104724417</v>
      </c>
      <c r="Z19" s="1">
        <v>31.951333333333331</v>
      </c>
      <c r="AA19" s="1">
        <v>2.9440865778332257</v>
      </c>
      <c r="AB19" s="1">
        <v>32.785741274493127</v>
      </c>
      <c r="AC19" s="1">
        <v>95.236666666666665</v>
      </c>
      <c r="AD19" s="1">
        <v>3.9514834485854098</v>
      </c>
      <c r="AE19" s="1">
        <v>93.670400883771279</v>
      </c>
      <c r="AF19" s="1">
        <v>220.99666666666667</v>
      </c>
      <c r="AG19" s="1">
        <v>1.2210560092713922</v>
      </c>
      <c r="AH19">
        <v>202.46567918798317</v>
      </c>
    </row>
    <row r="20" spans="1:34" x14ac:dyDescent="0.25">
      <c r="A20" s="29">
        <v>3.98</v>
      </c>
      <c r="B20" s="1">
        <v>0.38994999999999996</v>
      </c>
      <c r="C20" s="1">
        <v>2.9302616492957248E-3</v>
      </c>
      <c r="D20" s="1">
        <v>0.39013426402851714</v>
      </c>
      <c r="E20" s="1">
        <v>0.52202666666666675</v>
      </c>
      <c r="F20" s="1">
        <v>3.800361093954689E-3</v>
      </c>
      <c r="G20" s="1">
        <v>0.52311944815373412</v>
      </c>
      <c r="H20" s="1">
        <v>0.8348000000000001</v>
      </c>
      <c r="I20" s="1">
        <v>1.4417317133687995E-2</v>
      </c>
      <c r="J20" s="1">
        <v>0.84006042821716487</v>
      </c>
      <c r="K20" s="1">
        <v>1.1249333333333333</v>
      </c>
      <c r="L20" s="1">
        <v>3.6861196098034836E-2</v>
      </c>
      <c r="M20" s="1">
        <v>1.1280979240548918</v>
      </c>
      <c r="N20" s="1">
        <v>2.0558000000000001</v>
      </c>
      <c r="O20" s="1">
        <v>1.1853410198475902E-2</v>
      </c>
      <c r="P20" s="1">
        <v>2.0627499665476687</v>
      </c>
      <c r="Q20" s="1">
        <v>4.2060999999999993</v>
      </c>
      <c r="R20" s="1">
        <v>4.0320507602624962E-2</v>
      </c>
      <c r="S20" s="1">
        <v>4.2282293063571599</v>
      </c>
      <c r="T20" s="1">
        <v>6.7105333333333332</v>
      </c>
      <c r="U20" s="1">
        <v>0.39217208099393197</v>
      </c>
      <c r="V20" s="1">
        <v>6.801106649431274</v>
      </c>
      <c r="W20" s="1">
        <v>15.725</v>
      </c>
      <c r="X20" s="1">
        <v>0.71004389535671208</v>
      </c>
      <c r="Y20" s="1">
        <v>15.978428874271025</v>
      </c>
      <c r="Z20" s="1">
        <v>27.719333333333331</v>
      </c>
      <c r="AA20" s="1">
        <v>2.3513176684101516</v>
      </c>
      <c r="AB20" s="1">
        <v>28.531651868645671</v>
      </c>
      <c r="AC20" s="1">
        <v>76.384</v>
      </c>
      <c r="AD20" s="1">
        <v>2.9745591830275182</v>
      </c>
      <c r="AE20" s="1">
        <v>73.121715393105205</v>
      </c>
      <c r="AF20" s="1">
        <v>168.52333333333334</v>
      </c>
      <c r="AG20" s="1">
        <v>0.7326739459753645</v>
      </c>
      <c r="AH20">
        <v>149.86323235564419</v>
      </c>
    </row>
    <row r="21" spans="1:34" x14ac:dyDescent="0.25">
      <c r="A21" s="29">
        <v>6.31</v>
      </c>
      <c r="B21" s="1">
        <v>0.3899866666666667</v>
      </c>
      <c r="C21" s="1">
        <v>2.8618311930960778E-3</v>
      </c>
      <c r="D21" s="1">
        <v>0.39010733235602651</v>
      </c>
      <c r="E21" s="1">
        <v>0.51851666666666663</v>
      </c>
      <c r="F21" s="1">
        <v>3.9346382016365788E-3</v>
      </c>
      <c r="G21" s="1">
        <v>0.52043354089235938</v>
      </c>
      <c r="H21" s="1">
        <v>0.82523666666666673</v>
      </c>
      <c r="I21" s="1">
        <v>1.3397054817301369E-2</v>
      </c>
      <c r="J21" s="1">
        <v>0.82871529424266177</v>
      </c>
      <c r="K21" s="1">
        <v>1.1092</v>
      </c>
      <c r="L21" s="1">
        <v>3.4964172138538245E-2</v>
      </c>
      <c r="M21" s="1">
        <v>1.1140821878778235</v>
      </c>
      <c r="N21" s="1">
        <v>1.9826333333333332</v>
      </c>
      <c r="O21" s="1">
        <v>1.0411585427355008E-2</v>
      </c>
      <c r="P21" s="1">
        <v>1.995776802894246</v>
      </c>
      <c r="Q21" s="1">
        <v>3.9534000000000002</v>
      </c>
      <c r="R21" s="1">
        <v>3.3142319371663426E-2</v>
      </c>
      <c r="S21" s="1">
        <v>3.9851966214190284</v>
      </c>
      <c r="T21" s="1">
        <v>6.1503666666666659</v>
      </c>
      <c r="U21" s="1">
        <v>0.32654262270712009</v>
      </c>
      <c r="V21" s="1">
        <v>6.248058606987783</v>
      </c>
      <c r="W21" s="1">
        <v>13.780333333333333</v>
      </c>
      <c r="X21" s="1">
        <v>0.55874154231729645</v>
      </c>
      <c r="Y21" s="1">
        <v>13.914052308677686</v>
      </c>
      <c r="Z21" s="1">
        <v>23.728000000000002</v>
      </c>
      <c r="AA21" s="1">
        <v>1.8552813802763179</v>
      </c>
      <c r="AB21" s="1">
        <v>24.375964542325935</v>
      </c>
      <c r="AC21" s="1">
        <v>60.747</v>
      </c>
      <c r="AD21" s="1">
        <v>2.2247016279342571</v>
      </c>
      <c r="AE21" s="1">
        <v>56.472220740470121</v>
      </c>
      <c r="AF21" s="1">
        <v>127.68666666666667</v>
      </c>
      <c r="AG21" s="1">
        <v>0.56880967330421206</v>
      </c>
      <c r="AH21">
        <v>110.4345176116623</v>
      </c>
    </row>
    <row r="22" spans="1:34" x14ac:dyDescent="0.25">
      <c r="A22" s="29">
        <v>10</v>
      </c>
      <c r="B22" s="1">
        <v>0.38974999999999999</v>
      </c>
      <c r="C22" s="1">
        <v>2.8926804178823406E-3</v>
      </c>
      <c r="D22" s="1">
        <v>0.39006706607941127</v>
      </c>
      <c r="E22" s="1">
        <v>0.51515333333333335</v>
      </c>
      <c r="F22" s="1">
        <v>3.8230717725119749E-3</v>
      </c>
      <c r="G22" s="1">
        <v>0.51671573258140724</v>
      </c>
      <c r="H22" s="1">
        <v>0.81278666666666655</v>
      </c>
      <c r="I22" s="1">
        <v>1.2274744170223848E-2</v>
      </c>
      <c r="J22" s="1">
        <v>0.81402906886228943</v>
      </c>
      <c r="K22" s="1">
        <v>1.0883999999999998</v>
      </c>
      <c r="L22" s="1">
        <v>3.2749096679654151E-2</v>
      </c>
      <c r="M22" s="1">
        <v>1.0941609587757395</v>
      </c>
      <c r="N22" s="1">
        <v>1.9005666666666667</v>
      </c>
      <c r="O22" s="1">
        <v>9.8889388263407769E-3</v>
      </c>
      <c r="P22" s="1">
        <v>1.9159978120818739</v>
      </c>
      <c r="Q22" s="1">
        <v>3.6766000000000001</v>
      </c>
      <c r="R22" s="1">
        <v>2.6706241467741833E-2</v>
      </c>
      <c r="S22" s="1">
        <v>3.7114511625832987</v>
      </c>
      <c r="T22" s="1">
        <v>5.5800333333333327</v>
      </c>
      <c r="U22" s="1">
        <v>0.27371128544102402</v>
      </c>
      <c r="V22" s="1">
        <v>5.6534357102614745</v>
      </c>
      <c r="W22" s="1">
        <v>11.938666666666666</v>
      </c>
      <c r="X22" s="1">
        <v>0.43995353289990879</v>
      </c>
      <c r="Y22" s="1">
        <v>11.936959701008469</v>
      </c>
      <c r="Z22" s="1">
        <v>20.051333333333332</v>
      </c>
      <c r="AA22" s="1">
        <v>1.4241844839923108</v>
      </c>
      <c r="AB22" s="1">
        <v>20.462833467280486</v>
      </c>
      <c r="AC22" s="1">
        <v>47.887666666666661</v>
      </c>
      <c r="AD22" s="1">
        <v>1.7034285361522441</v>
      </c>
      <c r="AE22" s="1">
        <v>43.288090575571061</v>
      </c>
      <c r="AF22" s="1">
        <v>96.275999999999996</v>
      </c>
      <c r="AG22" s="1">
        <v>0.61235147859161199</v>
      </c>
      <c r="AH22">
        <v>81.265672344628896</v>
      </c>
    </row>
    <row r="23" spans="1:34" x14ac:dyDescent="0.25">
      <c r="A23" s="29">
        <v>15.8</v>
      </c>
      <c r="B23" s="1">
        <v>0.38980333333333328</v>
      </c>
      <c r="C23" s="1">
        <v>2.8625998284387789E-3</v>
      </c>
      <c r="D23" s="1">
        <v>0.39000752095712776</v>
      </c>
      <c r="E23" s="1">
        <v>0.51109333333333329</v>
      </c>
      <c r="F23" s="1">
        <v>3.8065309374518074E-3</v>
      </c>
      <c r="G23" s="1">
        <v>0.51179120291571256</v>
      </c>
      <c r="H23" s="1">
        <v>0.79728999999999994</v>
      </c>
      <c r="I23" s="1">
        <v>1.1373285951444871E-2</v>
      </c>
      <c r="J23" s="1">
        <v>0.79572688356557464</v>
      </c>
      <c r="K23" s="1">
        <v>1.0624666666666667</v>
      </c>
      <c r="L23" s="1">
        <v>3.0807484660567649E-2</v>
      </c>
      <c r="M23" s="1">
        <v>1.0670339191009006</v>
      </c>
      <c r="N23" s="1">
        <v>1.8100333333333336</v>
      </c>
      <c r="O23" s="1">
        <v>9.2592896295798192E-3</v>
      </c>
      <c r="P23" s="1">
        <v>1.8240910393943881</v>
      </c>
      <c r="Q23" s="1">
        <v>3.3837666666666664</v>
      </c>
      <c r="R23" s="1">
        <v>1.9805835279308681E-2</v>
      </c>
      <c r="S23" s="1">
        <v>3.415240360773919</v>
      </c>
      <c r="T23" s="1">
        <v>5.0040999999999993</v>
      </c>
      <c r="U23" s="1">
        <v>0.22550951938517663</v>
      </c>
      <c r="V23" s="1">
        <v>5.0440653136214184</v>
      </c>
      <c r="W23" s="1">
        <v>10.2286</v>
      </c>
      <c r="X23" s="1">
        <v>0.33982931009552453</v>
      </c>
      <c r="Y23" s="1">
        <v>10.125586120659015</v>
      </c>
      <c r="Z23" s="1">
        <v>16.754999999999999</v>
      </c>
      <c r="AA23" s="1">
        <v>1.1006075594870317</v>
      </c>
      <c r="AB23" s="1">
        <v>16.920558354116508</v>
      </c>
      <c r="AC23" s="1">
        <v>37.553333333333335</v>
      </c>
      <c r="AD23" s="1">
        <v>1.3251971341820976</v>
      </c>
      <c r="AE23" s="1">
        <v>33.081905107362317</v>
      </c>
      <c r="AF23" s="1">
        <v>72.272333333333322</v>
      </c>
      <c r="AG23" s="1">
        <v>0.45201560936665797</v>
      </c>
      <c r="AH23">
        <v>59.987498570759584</v>
      </c>
    </row>
    <row r="24" spans="1:34" x14ac:dyDescent="0.25">
      <c r="A24" s="29">
        <v>25.1</v>
      </c>
      <c r="B24" s="1">
        <v>0.38965666666666671</v>
      </c>
      <c r="C24" s="1">
        <v>2.8101621147384186E-3</v>
      </c>
      <c r="D24" s="1">
        <v>0.38991821263924487</v>
      </c>
      <c r="E24" s="1">
        <v>0.50667666666666666</v>
      </c>
      <c r="F24" s="1">
        <v>3.8276029632714459E-3</v>
      </c>
      <c r="G24" s="1">
        <v>0.50546179172382888</v>
      </c>
      <c r="H24" s="1">
        <v>0.77944666666666673</v>
      </c>
      <c r="I24" s="1">
        <v>1.0393395873234981E-2</v>
      </c>
      <c r="J24" s="1">
        <v>0.77337598868461632</v>
      </c>
      <c r="K24" s="1">
        <v>1.0319800000000001</v>
      </c>
      <c r="L24" s="1">
        <v>2.8618975057351947E-2</v>
      </c>
      <c r="M24" s="1">
        <v>1.0311738776640096</v>
      </c>
      <c r="N24" s="1">
        <v>1.7104999999999999</v>
      </c>
      <c r="O24" s="1">
        <v>8.4760446750434901E-3</v>
      </c>
      <c r="P24" s="1">
        <v>1.7195455622025695</v>
      </c>
      <c r="Q24" s="1">
        <v>3.0831999999999993</v>
      </c>
      <c r="R24" s="1">
        <v>1.4699773240881418E-2</v>
      </c>
      <c r="S24" s="1">
        <v>3.1005888725176058</v>
      </c>
      <c r="T24" s="1">
        <v>4.4404666666666666</v>
      </c>
      <c r="U24" s="1">
        <v>0.1855609543459448</v>
      </c>
      <c r="V24" s="1">
        <v>4.4349982679407765</v>
      </c>
      <c r="W24" s="1">
        <v>8.6884999999999994</v>
      </c>
      <c r="X24" s="1">
        <v>0.26484236821173501</v>
      </c>
      <c r="Y24" s="1">
        <v>8.4952401392168539</v>
      </c>
      <c r="Z24" s="1">
        <v>13.852</v>
      </c>
      <c r="AA24" s="1">
        <v>0.8368598050649424</v>
      </c>
      <c r="AB24" s="1">
        <v>13.755109970177859</v>
      </c>
      <c r="AC24" s="1">
        <v>29.461333333333332</v>
      </c>
      <c r="AD24" s="1">
        <v>1.0938483035188706</v>
      </c>
      <c r="AE24" s="1">
        <v>25.149960296507224</v>
      </c>
      <c r="AF24" s="1">
        <v>54.594999999999999</v>
      </c>
      <c r="AG24" s="1">
        <v>0.42031694390463653</v>
      </c>
      <c r="AH24">
        <v>44.296611043606106</v>
      </c>
    </row>
    <row r="25" spans="1:34" x14ac:dyDescent="0.25">
      <c r="A25" s="29">
        <v>39.799999999999997</v>
      </c>
      <c r="B25" s="1">
        <v>0.38957333333333327</v>
      </c>
      <c r="C25" s="1">
        <v>2.7480316187733001E-3</v>
      </c>
      <c r="D25" s="1">
        <v>0.3897872764232882</v>
      </c>
      <c r="E25" s="1">
        <v>0.50114333333333339</v>
      </c>
      <c r="F25" s="1">
        <v>3.7883036367804979E-3</v>
      </c>
      <c r="G25" s="1">
        <v>0.49793370858599084</v>
      </c>
      <c r="H25" s="1">
        <v>0.75949999999999995</v>
      </c>
      <c r="I25" s="1">
        <v>9.4474564478135119E-3</v>
      </c>
      <c r="J25" s="1">
        <v>0.74773742826547274</v>
      </c>
      <c r="K25" s="1">
        <v>0.99726666666666675</v>
      </c>
      <c r="L25" s="1">
        <v>2.6342635487825547E-2</v>
      </c>
      <c r="M25" s="1">
        <v>0.98735744719577012</v>
      </c>
      <c r="N25" s="1">
        <v>1.6034333333333333</v>
      </c>
      <c r="O25" s="1">
        <v>7.7227657682407656E-3</v>
      </c>
      <c r="P25" s="1">
        <v>1.6065210787763227</v>
      </c>
      <c r="Q25" s="1">
        <v>2.7831666666666663</v>
      </c>
      <c r="R25" s="1">
        <v>1.1076902896467806E-2</v>
      </c>
      <c r="S25" s="1">
        <v>2.7841500820918963</v>
      </c>
      <c r="T25" s="1">
        <v>3.9086666666666665</v>
      </c>
      <c r="U25" s="1">
        <v>0.15238292044860038</v>
      </c>
      <c r="V25" s="1">
        <v>3.8611227048872214</v>
      </c>
      <c r="W25" s="1">
        <v>7.3220666666666663</v>
      </c>
      <c r="X25" s="1">
        <v>0.20291050024853602</v>
      </c>
      <c r="Y25" s="1">
        <v>7.0972782586648036</v>
      </c>
      <c r="Z25" s="1">
        <v>11.363</v>
      </c>
      <c r="AA25" s="1">
        <v>0.63307608810737226</v>
      </c>
      <c r="AB25" s="1">
        <v>11.048025441974703</v>
      </c>
      <c r="AC25" s="1">
        <v>23.056000000000001</v>
      </c>
      <c r="AD25" s="1">
        <v>0.85541003812986283</v>
      </c>
      <c r="AE25" s="1">
        <v>19.153924155823123</v>
      </c>
      <c r="AF25" s="1">
        <v>40.837666666666664</v>
      </c>
      <c r="AG25" s="1">
        <v>0.65845889098037935</v>
      </c>
      <c r="AH25">
        <v>32.980632058070789</v>
      </c>
    </row>
    <row r="26" spans="1:34" x14ac:dyDescent="0.25">
      <c r="A26" s="29">
        <v>63.1</v>
      </c>
      <c r="B26" s="1">
        <v>0.38948333333333335</v>
      </c>
      <c r="C26" s="1">
        <v>2.7575613219735337E-3</v>
      </c>
      <c r="D26" s="1">
        <v>0.38959706207292943</v>
      </c>
      <c r="E26" s="1">
        <v>0.49506666666666665</v>
      </c>
      <c r="F26" s="1">
        <v>3.78180439002924E-3</v>
      </c>
      <c r="G26" s="1">
        <v>0.48959292620225281</v>
      </c>
      <c r="H26" s="1">
        <v>0.73708666666666667</v>
      </c>
      <c r="I26" s="1">
        <v>8.530983400392822E-3</v>
      </c>
      <c r="J26" s="1">
        <v>0.71979145213995022</v>
      </c>
      <c r="K26" s="1">
        <v>0.95857000000000003</v>
      </c>
      <c r="L26" s="1">
        <v>2.4140723546185048E-2</v>
      </c>
      <c r="M26" s="1">
        <v>0.93765966914114629</v>
      </c>
      <c r="N26" s="1">
        <v>1.4918333333333333</v>
      </c>
      <c r="O26" s="1">
        <v>6.9099766843150855E-3</v>
      </c>
      <c r="P26" s="1">
        <v>1.488522028615439</v>
      </c>
      <c r="Q26" s="1">
        <v>2.4915333333333334</v>
      </c>
      <c r="R26" s="1">
        <v>8.2874067784265652E-3</v>
      </c>
      <c r="S26" s="1">
        <v>2.4770983444169321</v>
      </c>
      <c r="T26" s="1">
        <v>3.4117000000000002</v>
      </c>
      <c r="U26" s="1">
        <v>0.12423406671816456</v>
      </c>
      <c r="V26" s="1">
        <v>3.3400690704136173</v>
      </c>
      <c r="W26" s="1">
        <v>6.1400333333333332</v>
      </c>
      <c r="X26" s="1">
        <v>0.15616574884113063</v>
      </c>
      <c r="Y26" s="1">
        <v>5.926706357282181</v>
      </c>
      <c r="Z26" s="1">
        <v>9.2927333333333344</v>
      </c>
      <c r="AA26" s="1">
        <v>0.49276666666666646</v>
      </c>
      <c r="AB26" s="1">
        <v>8.7781575989539462</v>
      </c>
      <c r="AC26" s="1">
        <v>17.952000000000002</v>
      </c>
      <c r="AD26" s="1">
        <v>0.64165748911185727</v>
      </c>
      <c r="AE26" s="1">
        <v>14.638741992737469</v>
      </c>
      <c r="AF26" s="1">
        <v>31.617000000000001</v>
      </c>
      <c r="AG26" s="1">
        <v>0.4802877609655834</v>
      </c>
      <c r="AH26">
        <v>24.813530891766543</v>
      </c>
    </row>
    <row r="27" spans="1:34" x14ac:dyDescent="0.25">
      <c r="A27" s="29">
        <v>100</v>
      </c>
      <c r="B27" s="1">
        <v>0.38943333333333341</v>
      </c>
      <c r="C27" s="1">
        <v>2.7692678535028831E-3</v>
      </c>
      <c r="D27" s="1">
        <v>0.38932573799065018</v>
      </c>
      <c r="E27" s="1">
        <v>0.48814666666666673</v>
      </c>
      <c r="F27" s="1">
        <v>3.7538661551940167E-3</v>
      </c>
      <c r="G27" s="1">
        <v>0.48108284431901788</v>
      </c>
      <c r="H27" s="1">
        <v>0.71218666666666663</v>
      </c>
      <c r="I27" s="1">
        <v>7.5327049885445816E-3</v>
      </c>
      <c r="J27" s="1">
        <v>0.69109651105353986</v>
      </c>
      <c r="K27" s="1">
        <v>0.91593999999999998</v>
      </c>
      <c r="L27" s="1">
        <v>2.1737467653799969E-2</v>
      </c>
      <c r="M27" s="1">
        <v>0.88604884915064297</v>
      </c>
      <c r="N27" s="1">
        <v>1.3792666666666664</v>
      </c>
      <c r="O27" s="1">
        <v>6.2204858688405078E-3</v>
      </c>
      <c r="P27" s="1">
        <v>1.3702325421739248</v>
      </c>
      <c r="Q27" s="1">
        <v>2.2151999999999998</v>
      </c>
      <c r="R27" s="1">
        <v>6.7419087307181106E-3</v>
      </c>
      <c r="S27" s="1">
        <v>2.1904900397710056</v>
      </c>
      <c r="T27" s="1">
        <v>2.9614666666666669</v>
      </c>
      <c r="U27" s="1">
        <v>0.10131010698729803</v>
      </c>
      <c r="V27" s="1">
        <v>2.8844382735313436</v>
      </c>
      <c r="W27" s="1">
        <v>5.1516999999999999</v>
      </c>
      <c r="X27" s="1">
        <v>0.12759582020322349</v>
      </c>
      <c r="Y27" s="1">
        <v>4.9695208925879628</v>
      </c>
      <c r="Z27" s="1">
        <v>7.6008666666666658</v>
      </c>
      <c r="AA27" s="1">
        <v>0.39623575614076595</v>
      </c>
      <c r="AB27" s="1">
        <v>6.9133057037703018</v>
      </c>
      <c r="AC27" s="1">
        <v>13.967666666666666</v>
      </c>
      <c r="AD27" s="1">
        <v>0.50648637143011499</v>
      </c>
      <c r="AE27" s="1">
        <v>11.26089013522761</v>
      </c>
      <c r="AF27" s="1">
        <v>24.408999999999999</v>
      </c>
      <c r="AG27" s="1">
        <v>0.32686439594017169</v>
      </c>
      <c r="AH27">
        <v>18.936871683086331</v>
      </c>
    </row>
    <row r="28" spans="1:34" x14ac:dyDescent="0.25">
      <c r="A28" s="29">
        <v>159</v>
      </c>
      <c r="B28" s="1">
        <v>0.38933000000000001</v>
      </c>
      <c r="C28" s="1">
        <v>2.7795503233436817E-3</v>
      </c>
      <c r="D28" s="1">
        <v>0.38895082638300288</v>
      </c>
      <c r="E28" s="1">
        <v>0.48033999999999999</v>
      </c>
      <c r="F28" s="1">
        <v>3.7181581461793642E-3</v>
      </c>
      <c r="G28" s="1">
        <v>0.47313734810433866</v>
      </c>
      <c r="H28" s="1">
        <v>0.68445333333333325</v>
      </c>
      <c r="I28" s="1">
        <v>6.4742730179620138E-3</v>
      </c>
      <c r="J28" s="1">
        <v>0.6631517423110348</v>
      </c>
      <c r="K28" s="1">
        <v>0.86953666666666674</v>
      </c>
      <c r="L28" s="1">
        <v>1.9326175973993873E-2</v>
      </c>
      <c r="M28" s="1">
        <v>0.8373641416539005</v>
      </c>
      <c r="N28" s="1">
        <v>1.2686999999999999</v>
      </c>
      <c r="O28" s="1">
        <v>5.5075705472861025E-3</v>
      </c>
      <c r="P28" s="1">
        <v>1.2569414128074896</v>
      </c>
      <c r="Q28" s="1">
        <v>1.9603333333333333</v>
      </c>
      <c r="R28" s="1">
        <v>5.7626190033506488E-3</v>
      </c>
      <c r="S28" s="1">
        <v>1.933715350933439</v>
      </c>
      <c r="T28" s="1">
        <v>2.5650333333333335</v>
      </c>
      <c r="U28" s="1">
        <v>8.3905687795550923E-2</v>
      </c>
      <c r="V28" s="1">
        <v>2.5007123066501782</v>
      </c>
      <c r="W28" s="1">
        <v>4.3491666666666671</v>
      </c>
      <c r="X28" s="1">
        <v>9.3165736429464421E-2</v>
      </c>
      <c r="Y28" s="1">
        <v>4.20535453262828</v>
      </c>
      <c r="Z28" s="1">
        <v>6.2341999999999995</v>
      </c>
      <c r="AA28" s="1">
        <v>0.31885003266948769</v>
      </c>
      <c r="AB28" s="1">
        <v>5.4135294088119759</v>
      </c>
      <c r="AC28" s="1">
        <v>11.002333333333334</v>
      </c>
      <c r="AD28" s="1">
        <v>0.37285847776930653</v>
      </c>
      <c r="AE28" s="1">
        <v>8.7571826489808959</v>
      </c>
      <c r="AF28" s="1">
        <v>18.885333333333332</v>
      </c>
      <c r="AG28" s="1">
        <v>0.11130937866046051</v>
      </c>
      <c r="AH28">
        <v>14.735452687715158</v>
      </c>
    </row>
    <row r="29" spans="1:34" x14ac:dyDescent="0.25">
      <c r="A29" s="29">
        <v>251</v>
      </c>
      <c r="B29" s="1">
        <v>0.38912000000000008</v>
      </c>
      <c r="C29" s="1">
        <v>2.7626617599698982E-3</v>
      </c>
      <c r="D29" s="1">
        <v>0.38844047507589763</v>
      </c>
      <c r="E29" s="1">
        <v>0.47160666666666673</v>
      </c>
      <c r="F29" s="1">
        <v>3.6622822271243768E-3</v>
      </c>
      <c r="G29" s="1">
        <v>0.46615229774574429</v>
      </c>
      <c r="H29" s="1">
        <v>0.65401333333333334</v>
      </c>
      <c r="I29" s="1">
        <v>5.4333824128662582E-3</v>
      </c>
      <c r="J29" s="1">
        <v>0.63806076694369196</v>
      </c>
      <c r="K29" s="1">
        <v>0.82007333333333343</v>
      </c>
      <c r="L29" s="1">
        <v>1.7063263983710098E-2</v>
      </c>
      <c r="M29" s="1">
        <v>0.79445703026464154</v>
      </c>
      <c r="N29" s="1">
        <v>1.1620666666666666</v>
      </c>
      <c r="O29" s="1">
        <v>4.7456412750134193E-3</v>
      </c>
      <c r="P29" s="1">
        <v>1.1506223941856168</v>
      </c>
      <c r="Q29" s="1">
        <v>1.7355</v>
      </c>
      <c r="R29" s="1">
        <v>5.5500750745672654E-3</v>
      </c>
      <c r="S29" s="1">
        <v>1.706886185943344</v>
      </c>
      <c r="T29" s="1">
        <v>2.2497999999999996</v>
      </c>
      <c r="U29" s="1">
        <v>7.1329119813252462E-2</v>
      </c>
      <c r="V29" s="1">
        <v>2.1806223631266115</v>
      </c>
      <c r="W29" s="1">
        <v>3.6616666666666666</v>
      </c>
      <c r="X29" s="1">
        <v>8.045587472508002E-2</v>
      </c>
      <c r="Y29" s="1">
        <v>3.5937072397939502</v>
      </c>
      <c r="Z29" s="1">
        <v>5.134266666666667</v>
      </c>
      <c r="AA29" s="1">
        <v>0.25710330176366403</v>
      </c>
      <c r="AB29" s="1">
        <v>4.2017456363404975</v>
      </c>
      <c r="AC29" s="1">
        <v>4.2683</v>
      </c>
      <c r="AD29" s="1">
        <v>1.7098621377175411</v>
      </c>
      <c r="AE29" s="1">
        <v>6.8746170516767044</v>
      </c>
      <c r="AF29" s="1">
        <v>14.632333333333333</v>
      </c>
      <c r="AG29" s="1">
        <v>0.13542197425496025</v>
      </c>
      <c r="AH29">
        <v>11.682260130644634</v>
      </c>
    </row>
    <row r="30" spans="1:34" x14ac:dyDescent="0.25">
      <c r="A30" s="29">
        <v>398</v>
      </c>
      <c r="B30" s="1">
        <v>0.38855000000000001</v>
      </c>
      <c r="C30" s="1">
        <v>2.6833374741168873E-3</v>
      </c>
      <c r="D30" s="1">
        <v>0.38778684721910739</v>
      </c>
      <c r="E30" s="1">
        <v>0.46208666666666665</v>
      </c>
      <c r="F30" s="1">
        <v>3.5914914883807057E-3</v>
      </c>
      <c r="G30" s="1">
        <v>0.46051303651330477</v>
      </c>
      <c r="H30" s="1">
        <v>0.62008000000000008</v>
      </c>
      <c r="I30" s="1">
        <v>4.4651577053149236E-3</v>
      </c>
      <c r="J30" s="1">
        <v>0.61615106966009292</v>
      </c>
      <c r="K30" s="1">
        <v>0.76798666666666671</v>
      </c>
      <c r="L30" s="1">
        <v>1.500367103226556E-2</v>
      </c>
      <c r="M30" s="1">
        <v>0.75997369128364356</v>
      </c>
      <c r="N30" s="1">
        <v>1.0617333333333334</v>
      </c>
      <c r="O30" s="1">
        <v>4.0703535200001936E-3</v>
      </c>
      <c r="P30" s="1">
        <v>1.0559191887800243</v>
      </c>
      <c r="Q30" s="1">
        <v>1.5473999999999999</v>
      </c>
      <c r="R30" s="1">
        <v>4.6184412955022416E-3</v>
      </c>
      <c r="S30" s="1">
        <v>1.5152700827762229</v>
      </c>
      <c r="T30" s="1">
        <v>1.9482333333333335</v>
      </c>
      <c r="U30" s="1">
        <v>5.9243912017279174E-2</v>
      </c>
      <c r="V30" s="1">
        <v>1.9239629650872425</v>
      </c>
      <c r="W30" s="1">
        <v>3.0703333333333336</v>
      </c>
      <c r="X30" s="1">
        <v>6.6746094350988841E-2</v>
      </c>
      <c r="Y30" s="1">
        <v>3.1181344086400187</v>
      </c>
      <c r="Z30" s="1">
        <v>4.2265333333333341</v>
      </c>
      <c r="AA30" s="1">
        <v>0.2145127372545613</v>
      </c>
      <c r="AB30" s="1">
        <v>3.2491459115432146</v>
      </c>
      <c r="AC30" s="1">
        <v>1.7017333333333335</v>
      </c>
      <c r="AD30" s="1">
        <v>2.047537816771923E-2</v>
      </c>
      <c r="AE30" s="1">
        <v>5.4866587279322578</v>
      </c>
      <c r="AF30" s="1">
        <v>11.365666666666666</v>
      </c>
      <c r="AG30" s="1">
        <v>8.9796683927884813E-2</v>
      </c>
      <c r="AH30">
        <v>9.5036167437844803</v>
      </c>
    </row>
    <row r="31" spans="1:34" x14ac:dyDescent="0.25">
      <c r="A31" s="29">
        <v>631</v>
      </c>
      <c r="B31" s="1">
        <v>0.38743666666666665</v>
      </c>
      <c r="C31" s="1">
        <v>2.5839526139445901E-3</v>
      </c>
      <c r="D31" s="1">
        <v>0.38699513488368786</v>
      </c>
      <c r="E31" s="1">
        <v>0.45136333333333328</v>
      </c>
      <c r="F31" s="1">
        <v>3.5132621751174558E-3</v>
      </c>
      <c r="G31" s="1">
        <v>0.45619090919858468</v>
      </c>
      <c r="H31" s="1">
        <v>0.58283000000000007</v>
      </c>
      <c r="I31" s="1">
        <v>3.6984636449928026E-3</v>
      </c>
      <c r="J31" s="1">
        <v>0.59808316510313664</v>
      </c>
      <c r="K31" s="1">
        <v>0.71144666666666667</v>
      </c>
      <c r="L31" s="1">
        <v>1.331236559660896E-2</v>
      </c>
      <c r="M31" s="1">
        <v>0.73380908016930024</v>
      </c>
      <c r="N31" s="1">
        <v>0.97351333333333334</v>
      </c>
      <c r="O31" s="1">
        <v>3.6257704162165447E-3</v>
      </c>
      <c r="P31" s="1">
        <v>0.97392190316907012</v>
      </c>
      <c r="Q31" s="1">
        <v>1.3608</v>
      </c>
      <c r="R31" s="1">
        <v>4.107310555582608E-3</v>
      </c>
      <c r="S31" s="1">
        <v>1.3566081955705265</v>
      </c>
      <c r="T31" s="1">
        <v>1.6783666666666668</v>
      </c>
      <c r="U31" s="1">
        <v>4.9747707931566479E-2</v>
      </c>
      <c r="V31" s="1">
        <v>1.7210859660293791</v>
      </c>
      <c r="W31" s="1">
        <v>2.5653999999999999</v>
      </c>
      <c r="X31" s="1">
        <v>5.563275414118312E-2</v>
      </c>
      <c r="Y31" s="1">
        <v>2.7503090676463167</v>
      </c>
      <c r="Z31" s="1">
        <v>3.4118333333333335</v>
      </c>
      <c r="AA31" s="1">
        <v>0.15733888408287514</v>
      </c>
      <c r="AB31" s="1">
        <v>2.5034271090323341</v>
      </c>
      <c r="AC31" s="1">
        <v>1.1604333333333334</v>
      </c>
      <c r="AD31" s="1">
        <v>3.2849826652679272E-3</v>
      </c>
      <c r="AE31" s="1">
        <v>4.4608092621054514</v>
      </c>
      <c r="AF31" s="1">
        <v>8.6422666666666679</v>
      </c>
      <c r="AG31" s="1">
        <v>6.0976315985070063E-2</v>
      </c>
      <c r="AH31">
        <v>7.9431667040998706</v>
      </c>
    </row>
    <row r="32" spans="1:34" x14ac:dyDescent="0.25">
      <c r="A32" s="38">
        <v>1000</v>
      </c>
      <c r="B32" s="1">
        <v>0.38495999999999997</v>
      </c>
      <c r="C32" s="1">
        <v>2.462870953447085E-3</v>
      </c>
      <c r="D32" s="1">
        <v>0.38610237378393375</v>
      </c>
      <c r="E32" s="1">
        <v>0.43825999999999998</v>
      </c>
      <c r="F32" s="1">
        <v>3.381064920997517E-3</v>
      </c>
      <c r="G32" s="1">
        <v>0.45301972410070313</v>
      </c>
      <c r="H32" s="1">
        <v>0.54022333333333339</v>
      </c>
      <c r="I32" s="1">
        <v>4.3853290767183195E-4</v>
      </c>
      <c r="J32" s="1">
        <v>0.58375433001892962</v>
      </c>
      <c r="K32" s="1">
        <v>0.65478666666666674</v>
      </c>
      <c r="L32" s="1">
        <v>1.3060670392866944E-2</v>
      </c>
      <c r="M32" s="1">
        <v>0.71487647366495821</v>
      </c>
      <c r="N32" s="1">
        <v>0.88683333333333336</v>
      </c>
      <c r="O32" s="1">
        <v>3.2557248723509226E-3</v>
      </c>
      <c r="P32" s="1">
        <v>0.90491812023504981</v>
      </c>
      <c r="Q32" s="1">
        <v>1.1547000000000001</v>
      </c>
      <c r="R32" s="1">
        <v>8.5035286793189637E-3</v>
      </c>
      <c r="S32" s="1">
        <v>1.2278855038044971</v>
      </c>
      <c r="T32" s="1">
        <v>1.4072666666666667</v>
      </c>
      <c r="U32" s="1">
        <v>3.6938928577375421E-2</v>
      </c>
      <c r="V32" s="1">
        <v>1.5631148503664187</v>
      </c>
      <c r="W32" s="1">
        <v>2.0659999999999998</v>
      </c>
      <c r="X32" s="1">
        <v>4.3159703428082064E-2</v>
      </c>
      <c r="Y32" s="1">
        <v>2.4680252946102073</v>
      </c>
      <c r="Z32" s="1">
        <v>1.3065866666666666</v>
      </c>
      <c r="AA32" s="1">
        <v>0.5691407910565226</v>
      </c>
      <c r="AB32" s="1">
        <v>1.9237386777304861</v>
      </c>
      <c r="AC32" s="1">
        <v>0.77124333333333328</v>
      </c>
      <c r="AD32" s="1">
        <v>8.2436163854895037E-3</v>
      </c>
      <c r="AE32" s="1">
        <v>3.7039520305254996</v>
      </c>
      <c r="AF32" s="1">
        <v>5.497933333333334</v>
      </c>
      <c r="AG32" s="1">
        <v>9.6564888949233381E-3</v>
      </c>
      <c r="AH32">
        <v>6.8264756369195077</v>
      </c>
    </row>
    <row r="35" spans="14:44" s="2" customFormat="1" x14ac:dyDescent="0.25">
      <c r="N35" s="14"/>
      <c r="R35" s="14"/>
      <c r="S35" s="14"/>
      <c r="U35" s="14"/>
      <c r="V35" s="14"/>
      <c r="W35" s="14"/>
      <c r="Z35" s="14"/>
      <c r="AA35" s="14"/>
      <c r="AB35" s="14"/>
      <c r="AD35" s="14"/>
      <c r="AE35" s="14"/>
      <c r="AF35" s="14"/>
      <c r="AH35" s="14"/>
      <c r="AI35" s="14"/>
      <c r="AK35" s="14"/>
      <c r="AL35" s="14"/>
      <c r="AN35" s="14"/>
      <c r="AO35" s="14"/>
      <c r="AQ35" s="14"/>
      <c r="AR35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1" sqref="C1:E12"/>
    </sheetView>
  </sheetViews>
  <sheetFormatPr defaultColWidth="11" defaultRowHeight="15.75" x14ac:dyDescent="0.25"/>
  <cols>
    <col min="8" max="8" width="12.125" bestFit="1" customWidth="1"/>
  </cols>
  <sheetData>
    <row r="1" spans="1:12" x14ac:dyDescent="0.25">
      <c r="A1" s="30" t="s">
        <v>45</v>
      </c>
      <c r="B1" s="30" t="s">
        <v>46</v>
      </c>
      <c r="C1" s="28" t="s">
        <v>47</v>
      </c>
      <c r="D1" s="28" t="s">
        <v>48</v>
      </c>
      <c r="E1" s="28" t="s">
        <v>15</v>
      </c>
    </row>
    <row r="2" spans="1:12" x14ac:dyDescent="0.25">
      <c r="A2" s="29">
        <v>0</v>
      </c>
      <c r="B2" s="29">
        <v>0</v>
      </c>
      <c r="C2" s="27">
        <v>0.39018775938797989</v>
      </c>
      <c r="D2" s="27">
        <v>0</v>
      </c>
      <c r="E2" s="27"/>
    </row>
    <row r="3" spans="1:12" x14ac:dyDescent="0.25">
      <c r="A3" s="29">
        <v>0.1</v>
      </c>
      <c r="B3" s="29">
        <v>1.0500000000000002E-3</v>
      </c>
      <c r="C3" s="27">
        <v>0.5289780484055624</v>
      </c>
      <c r="D3" s="27">
        <v>0.3557012891313629</v>
      </c>
      <c r="E3" s="27">
        <v>0.4350268260659117</v>
      </c>
      <c r="I3" s="2"/>
      <c r="J3" s="2"/>
      <c r="K3" s="2"/>
      <c r="L3" s="2"/>
    </row>
    <row r="4" spans="1:12" x14ac:dyDescent="0.25">
      <c r="A4" s="29">
        <v>0.2</v>
      </c>
      <c r="B4" s="29">
        <v>2.1000000000000003E-3</v>
      </c>
      <c r="C4" s="27">
        <v>0.871</v>
      </c>
      <c r="D4" s="27">
        <v>1.2322586473911614</v>
      </c>
      <c r="E4" s="27">
        <v>1.00521994367451</v>
      </c>
    </row>
    <row r="5" spans="1:12" x14ac:dyDescent="0.25">
      <c r="A5" s="29">
        <v>0.3</v>
      </c>
      <c r="B5" s="29">
        <v>3.15E-3</v>
      </c>
      <c r="C5" s="27">
        <v>1.157</v>
      </c>
      <c r="D5" s="27">
        <v>1.9652390987733339</v>
      </c>
      <c r="E5" s="27">
        <v>1.7115522941864174</v>
      </c>
    </row>
    <row r="6" spans="1:12" x14ac:dyDescent="0.25">
      <c r="A6" s="29">
        <v>0.5</v>
      </c>
      <c r="B6" s="29">
        <v>5.2500000000000003E-3</v>
      </c>
      <c r="C6" s="27">
        <v>2.3130000000000002</v>
      </c>
      <c r="D6" s="27">
        <v>4.9279153288355424</v>
      </c>
      <c r="E6" s="27">
        <v>3.5538231946626149</v>
      </c>
    </row>
    <row r="7" spans="1:12" x14ac:dyDescent="0.25">
      <c r="A7" s="29">
        <v>0.75</v>
      </c>
      <c r="B7" s="29">
        <v>7.8750000000000001E-3</v>
      </c>
      <c r="C7" s="27">
        <v>5.2732288067490742</v>
      </c>
      <c r="D7" s="27">
        <v>12.51459311542801</v>
      </c>
      <c r="E7" s="27">
        <v>6.8753147452961763</v>
      </c>
    </row>
    <row r="8" spans="1:12" x14ac:dyDescent="0.25">
      <c r="A8" s="29">
        <v>1</v>
      </c>
      <c r="B8" s="29">
        <v>1.0500000000000001E-2</v>
      </c>
      <c r="C8" s="27">
        <v>9.3641356696936224</v>
      </c>
      <c r="D8" s="27">
        <v>22.999050314601163</v>
      </c>
      <c r="E8" s="27">
        <v>12.229449759363597</v>
      </c>
    </row>
    <row r="9" spans="1:12" x14ac:dyDescent="0.25">
      <c r="A9" s="29">
        <v>1.5</v>
      </c>
      <c r="B9" s="29">
        <v>1.575E-2</v>
      </c>
      <c r="C9" s="39">
        <v>30.540965349700347</v>
      </c>
      <c r="D9" s="27">
        <v>77.272484502344923</v>
      </c>
      <c r="E9" s="27">
        <v>41.229088453835388</v>
      </c>
    </row>
    <row r="10" spans="1:12" x14ac:dyDescent="0.25">
      <c r="A10" s="29">
        <v>2</v>
      </c>
      <c r="B10" s="29">
        <v>2.1000000000000001E-2</v>
      </c>
      <c r="C10" s="27">
        <v>62.4</v>
      </c>
      <c r="D10" s="27">
        <v>158.92300757429217</v>
      </c>
      <c r="E10" s="27">
        <v>149.67244001037099</v>
      </c>
    </row>
    <row r="11" spans="1:12" x14ac:dyDescent="0.25">
      <c r="A11" s="29">
        <v>3</v>
      </c>
      <c r="B11" s="29">
        <v>3.15E-2</v>
      </c>
      <c r="C11" s="39">
        <v>457.94097823599668</v>
      </c>
      <c r="D11" s="27">
        <v>1172.6426046636868</v>
      </c>
      <c r="E11" s="27">
        <v>1385.2703313758996</v>
      </c>
    </row>
    <row r="12" spans="1:12" x14ac:dyDescent="0.25">
      <c r="A12" s="29">
        <v>4</v>
      </c>
      <c r="B12" s="29">
        <v>4.2000000000000003E-2</v>
      </c>
      <c r="C12" s="27">
        <v>2105</v>
      </c>
      <c r="D12" s="27">
        <v>5393.838636921234</v>
      </c>
      <c r="E12" s="27">
        <v>7502.6839707226909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="107" zoomScaleNormal="107" workbookViewId="0">
      <selection activeCell="F6" sqref="F6"/>
    </sheetView>
  </sheetViews>
  <sheetFormatPr defaultColWidth="11" defaultRowHeight="15.75" x14ac:dyDescent="0.25"/>
  <cols>
    <col min="3" max="3" width="10.875" style="29"/>
    <col min="5" max="5" width="10.875" style="27"/>
  </cols>
  <sheetData>
    <row r="1" spans="1:5" x14ac:dyDescent="0.25">
      <c r="A1" t="s">
        <v>76</v>
      </c>
    </row>
    <row r="2" spans="1:5" x14ac:dyDescent="0.25">
      <c r="A2" s="2" t="s">
        <v>49</v>
      </c>
      <c r="B2" s="2" t="s">
        <v>50</v>
      </c>
      <c r="C2" s="30" t="s">
        <v>51</v>
      </c>
      <c r="D2" s="2" t="s">
        <v>52</v>
      </c>
      <c r="E2" s="28" t="s">
        <v>53</v>
      </c>
    </row>
    <row r="3" spans="1:5" x14ac:dyDescent="0.25">
      <c r="A3">
        <v>25</v>
      </c>
      <c r="B3">
        <f>A3+273</f>
        <v>298</v>
      </c>
      <c r="C3" s="29">
        <f>1/B3</f>
        <v>3.3557046979865771E-3</v>
      </c>
      <c r="D3">
        <v>0.40200000000000002</v>
      </c>
      <c r="E3" s="27">
        <f>LN(D3)</f>
        <v>-0.91130319036311591</v>
      </c>
    </row>
    <row r="4" spans="1:5" x14ac:dyDescent="0.25">
      <c r="A4">
        <v>28</v>
      </c>
      <c r="B4">
        <f t="shared" ref="B4:B10" si="0">A4+273</f>
        <v>301</v>
      </c>
      <c r="C4" s="29">
        <f t="shared" ref="C4:C10" si="1">1/B4</f>
        <v>3.3222591362126247E-3</v>
      </c>
      <c r="D4">
        <v>0.3276</v>
      </c>
      <c r="E4" s="27">
        <f t="shared" ref="E4:E10" si="2">LN(D4)</f>
        <v>-1.1159619270032226</v>
      </c>
    </row>
    <row r="5" spans="1:5" x14ac:dyDescent="0.25">
      <c r="A5">
        <v>30</v>
      </c>
      <c r="B5">
        <f t="shared" si="0"/>
        <v>303</v>
      </c>
      <c r="C5" s="29">
        <f t="shared" si="1"/>
        <v>3.3003300330033004E-3</v>
      </c>
      <c r="D5">
        <v>0.27800000000000002</v>
      </c>
      <c r="E5" s="27">
        <f t="shared" si="2"/>
        <v>-1.2801341652914999</v>
      </c>
    </row>
    <row r="6" spans="1:5" x14ac:dyDescent="0.25">
      <c r="A6">
        <v>40</v>
      </c>
      <c r="B6">
        <f t="shared" si="0"/>
        <v>313</v>
      </c>
      <c r="C6" s="29">
        <f t="shared" si="1"/>
        <v>3.1948881789137379E-3</v>
      </c>
      <c r="D6">
        <v>0.17133333333333334</v>
      </c>
      <c r="E6" s="27">
        <f t="shared" si="2"/>
        <v>-1.7641443021950816</v>
      </c>
    </row>
    <row r="7" spans="1:5" x14ac:dyDescent="0.25">
      <c r="A7">
        <v>45</v>
      </c>
      <c r="B7">
        <f t="shared" si="0"/>
        <v>318</v>
      </c>
      <c r="C7" s="29">
        <f t="shared" si="1"/>
        <v>3.1446540880503146E-3</v>
      </c>
      <c r="D7">
        <v>0.11799999999999999</v>
      </c>
      <c r="E7" s="27">
        <f t="shared" si="2"/>
        <v>-2.1370706545164722</v>
      </c>
    </row>
    <row r="8" spans="1:5" x14ac:dyDescent="0.25">
      <c r="A8">
        <v>50</v>
      </c>
      <c r="B8">
        <f t="shared" si="0"/>
        <v>323</v>
      </c>
      <c r="C8" s="29">
        <f t="shared" si="1"/>
        <v>3.0959752321981426E-3</v>
      </c>
      <c r="D8">
        <v>9.6599999999999991E-2</v>
      </c>
      <c r="E8" s="27">
        <f t="shared" si="2"/>
        <v>-2.3371765377636646</v>
      </c>
    </row>
    <row r="9" spans="1:5" x14ac:dyDescent="0.25">
      <c r="A9">
        <v>60</v>
      </c>
      <c r="B9">
        <f t="shared" si="0"/>
        <v>333</v>
      </c>
      <c r="C9" s="29">
        <f t="shared" si="1"/>
        <v>3.003003003003003E-3</v>
      </c>
      <c r="D9">
        <v>5.3800000000000001E-2</v>
      </c>
      <c r="E9" s="27">
        <f t="shared" si="2"/>
        <v>-2.9224818118143983</v>
      </c>
    </row>
    <row r="10" spans="1:5" x14ac:dyDescent="0.25">
      <c r="A10">
        <v>70</v>
      </c>
      <c r="B10">
        <f t="shared" si="0"/>
        <v>343</v>
      </c>
      <c r="C10" s="29">
        <f t="shared" si="1"/>
        <v>2.9154518950437317E-3</v>
      </c>
      <c r="D10">
        <v>3.9800000000000002E-2</v>
      </c>
      <c r="E10" s="27">
        <f t="shared" si="2"/>
        <v>-3.2238883666917451</v>
      </c>
    </row>
    <row r="12" spans="1:5" x14ac:dyDescent="0.25">
      <c r="A12" t="s">
        <v>86</v>
      </c>
    </row>
    <row r="13" spans="1:5" x14ac:dyDescent="0.25">
      <c r="A13" s="2" t="s">
        <v>49</v>
      </c>
      <c r="B13" s="2" t="s">
        <v>50</v>
      </c>
      <c r="C13" s="30" t="s">
        <v>51</v>
      </c>
      <c r="D13" s="2" t="s">
        <v>52</v>
      </c>
      <c r="E13" s="28" t="s">
        <v>53</v>
      </c>
    </row>
    <row r="14" spans="1:5" x14ac:dyDescent="0.25">
      <c r="A14">
        <v>25</v>
      </c>
      <c r="B14">
        <v>298</v>
      </c>
      <c r="C14" s="29">
        <v>3.3557046979865771E-3</v>
      </c>
      <c r="D14">
        <v>0.871</v>
      </c>
      <c r="E14" s="27">
        <v>-0.13811330212963427</v>
      </c>
    </row>
    <row r="15" spans="1:5" x14ac:dyDescent="0.25">
      <c r="A15">
        <v>28</v>
      </c>
      <c r="B15">
        <v>301</v>
      </c>
      <c r="C15" s="29">
        <v>3.3222591362126247E-3</v>
      </c>
      <c r="D15">
        <v>0.68300000000000005</v>
      </c>
      <c r="E15" s="27">
        <v>-0.38126041941134692</v>
      </c>
    </row>
    <row r="16" spans="1:5" x14ac:dyDescent="0.25">
      <c r="A16">
        <v>30</v>
      </c>
      <c r="B16" s="17">
        <v>303</v>
      </c>
      <c r="C16" s="29">
        <v>3.3003300330033004E-3</v>
      </c>
      <c r="D16">
        <v>0.56000000000000005</v>
      </c>
      <c r="E16" s="27">
        <v>-0.57981849525294205</v>
      </c>
    </row>
    <row r="17" spans="1:6" x14ac:dyDescent="0.25">
      <c r="A17">
        <v>40</v>
      </c>
      <c r="B17">
        <v>313</v>
      </c>
      <c r="C17" s="29">
        <v>3.1948881789137379E-3</v>
      </c>
      <c r="D17">
        <v>0.28499999999999998</v>
      </c>
      <c r="E17" s="27">
        <v>-1.2552660987134867</v>
      </c>
      <c r="F17" s="2"/>
    </row>
    <row r="18" spans="1:6" x14ac:dyDescent="0.25">
      <c r="A18">
        <v>45</v>
      </c>
      <c r="B18">
        <v>318</v>
      </c>
      <c r="C18" s="29">
        <v>3.1446540880503146E-3</v>
      </c>
      <c r="D18">
        <v>0.2235</v>
      </c>
      <c r="E18" s="27">
        <v>-1.4983438649285135</v>
      </c>
    </row>
    <row r="19" spans="1:6" x14ac:dyDescent="0.25">
      <c r="A19">
        <v>50</v>
      </c>
      <c r="B19">
        <v>323</v>
      </c>
      <c r="C19" s="29">
        <v>3.0959752321981426E-3</v>
      </c>
      <c r="D19">
        <v>0.16200000000000001</v>
      </c>
      <c r="E19" s="27">
        <v>-1.820158943749753</v>
      </c>
    </row>
    <row r="20" spans="1:6" x14ac:dyDescent="0.25">
      <c r="A20">
        <v>60</v>
      </c>
      <c r="B20">
        <v>333</v>
      </c>
      <c r="C20" s="29">
        <v>3.003003003003003E-3</v>
      </c>
      <c r="D20">
        <v>9.8000000000000004E-2</v>
      </c>
      <c r="E20" s="27">
        <v>-2.322787800311565</v>
      </c>
    </row>
    <row r="21" spans="1:6" x14ac:dyDescent="0.25">
      <c r="A21">
        <v>70</v>
      </c>
      <c r="B21">
        <v>343</v>
      </c>
      <c r="C21" s="29">
        <v>2.9154518950437317E-3</v>
      </c>
      <c r="D21" s="5">
        <v>6.4000000000000001E-2</v>
      </c>
      <c r="E21" s="27">
        <v>-2.7488721956224653</v>
      </c>
    </row>
    <row r="22" spans="1:6" x14ac:dyDescent="0.25">
      <c r="D22" s="5"/>
    </row>
    <row r="23" spans="1:6" x14ac:dyDescent="0.25">
      <c r="A23" t="s">
        <v>90</v>
      </c>
      <c r="D23" s="5"/>
    </row>
    <row r="24" spans="1:6" x14ac:dyDescent="0.25">
      <c r="A24" s="2" t="s">
        <v>49</v>
      </c>
      <c r="B24" s="2" t="s">
        <v>50</v>
      </c>
      <c r="C24" s="30" t="s">
        <v>51</v>
      </c>
      <c r="D24" s="26" t="s">
        <v>52</v>
      </c>
      <c r="E24" s="28" t="s">
        <v>53</v>
      </c>
    </row>
    <row r="25" spans="1:6" x14ac:dyDescent="0.25">
      <c r="A25">
        <v>25</v>
      </c>
      <c r="B25">
        <v>298</v>
      </c>
      <c r="C25" s="29">
        <v>3.3557046979865771E-3</v>
      </c>
      <c r="D25" s="5">
        <v>2.31</v>
      </c>
      <c r="E25" s="27">
        <v>0.83724752453370221</v>
      </c>
    </row>
    <row r="26" spans="1:6" x14ac:dyDescent="0.25">
      <c r="A26">
        <v>28</v>
      </c>
      <c r="B26">
        <v>301</v>
      </c>
      <c r="C26" s="29">
        <v>3.3222591362126247E-3</v>
      </c>
      <c r="D26" s="5">
        <v>1.7280000000000002</v>
      </c>
      <c r="E26" s="27">
        <v>0.54696467038186403</v>
      </c>
    </row>
    <row r="27" spans="1:6" x14ac:dyDescent="0.25">
      <c r="A27">
        <v>30</v>
      </c>
      <c r="B27">
        <v>303</v>
      </c>
      <c r="C27" s="29">
        <v>3.3003300330033004E-3</v>
      </c>
      <c r="D27" s="5">
        <v>1.34</v>
      </c>
      <c r="E27" s="27">
        <v>0.29266961396282004</v>
      </c>
    </row>
    <row r="28" spans="1:6" x14ac:dyDescent="0.25">
      <c r="A28">
        <v>40</v>
      </c>
      <c r="B28">
        <v>313</v>
      </c>
      <c r="C28" s="29">
        <v>3.1948881789137379E-3</v>
      </c>
      <c r="D28" s="5">
        <v>0.77333333333333332</v>
      </c>
      <c r="E28" s="27">
        <v>-0.25704510298989114</v>
      </c>
    </row>
    <row r="29" spans="1:6" x14ac:dyDescent="0.25">
      <c r="A29">
        <v>45</v>
      </c>
      <c r="B29">
        <v>318</v>
      </c>
      <c r="C29" s="29">
        <v>3.1446540880503146E-3</v>
      </c>
      <c r="D29" s="5">
        <v>0.49</v>
      </c>
      <c r="E29" s="27">
        <v>-0.71334988787746478</v>
      </c>
    </row>
    <row r="30" spans="1:6" x14ac:dyDescent="0.25">
      <c r="A30">
        <v>50</v>
      </c>
      <c r="B30">
        <v>323</v>
      </c>
      <c r="C30" s="29">
        <v>3.0959752321981426E-3</v>
      </c>
      <c r="D30" s="5">
        <v>0.40100000000000002</v>
      </c>
      <c r="E30" s="27">
        <v>-0.91379385167556781</v>
      </c>
    </row>
    <row r="31" spans="1:6" x14ac:dyDescent="0.25">
      <c r="A31">
        <v>60</v>
      </c>
      <c r="B31">
        <v>333</v>
      </c>
      <c r="C31" s="29">
        <v>3.003003003003003E-3</v>
      </c>
      <c r="D31" s="5">
        <v>0.223</v>
      </c>
      <c r="E31" s="27">
        <v>-1.5005835075220182</v>
      </c>
    </row>
    <row r="32" spans="1:6" x14ac:dyDescent="0.25">
      <c r="A32">
        <v>70</v>
      </c>
      <c r="B32">
        <v>343</v>
      </c>
      <c r="C32" s="29">
        <v>2.9154518950437317E-3</v>
      </c>
      <c r="D32">
        <v>0.14599999999999999</v>
      </c>
      <c r="E32" s="27">
        <v>-1.9241486572738007</v>
      </c>
    </row>
    <row r="34" spans="1:5" x14ac:dyDescent="0.25">
      <c r="A34" t="s">
        <v>94</v>
      </c>
    </row>
    <row r="35" spans="1:5" x14ac:dyDescent="0.25">
      <c r="A35" s="2" t="s">
        <v>49</v>
      </c>
      <c r="B35" s="2" t="s">
        <v>50</v>
      </c>
      <c r="C35" s="30" t="s">
        <v>51</v>
      </c>
      <c r="D35" s="2" t="s">
        <v>52</v>
      </c>
      <c r="E35" s="28" t="s">
        <v>53</v>
      </c>
    </row>
    <row r="36" spans="1:5" x14ac:dyDescent="0.25">
      <c r="A36">
        <v>25</v>
      </c>
      <c r="B36">
        <v>298</v>
      </c>
      <c r="C36" s="29">
        <v>3.3557046979865771E-3</v>
      </c>
      <c r="D36">
        <v>9.5649999999999995</v>
      </c>
      <c r="E36" s="27">
        <v>2.258110602892216</v>
      </c>
    </row>
    <row r="37" spans="1:5" x14ac:dyDescent="0.25">
      <c r="A37">
        <v>28</v>
      </c>
      <c r="B37">
        <v>301</v>
      </c>
      <c r="C37" s="29">
        <v>3.3222591362126247E-3</v>
      </c>
      <c r="D37">
        <v>7.0469999999999997</v>
      </c>
      <c r="E37" s="27">
        <v>1.9526019943448853</v>
      </c>
    </row>
    <row r="38" spans="1:5" x14ac:dyDescent="0.25">
      <c r="A38">
        <v>30</v>
      </c>
      <c r="B38">
        <v>303</v>
      </c>
      <c r="C38" s="29">
        <v>3.3003300330033004E-3</v>
      </c>
      <c r="D38">
        <v>5.9909999999999997</v>
      </c>
      <c r="E38" s="27">
        <v>1.7902583431017878</v>
      </c>
    </row>
    <row r="39" spans="1:5" x14ac:dyDescent="0.25">
      <c r="A39">
        <v>40</v>
      </c>
      <c r="B39">
        <v>313</v>
      </c>
      <c r="C39" s="29">
        <v>3.1948881789137379E-3</v>
      </c>
      <c r="D39">
        <v>2.883</v>
      </c>
      <c r="E39" s="27">
        <v>1.0588314186562651</v>
      </c>
    </row>
    <row r="40" spans="1:5" x14ac:dyDescent="0.25">
      <c r="A40">
        <v>45</v>
      </c>
      <c r="B40">
        <v>318</v>
      </c>
      <c r="C40" s="29">
        <v>3.1446540880503146E-3</v>
      </c>
      <c r="D40">
        <v>2.2050241000000002</v>
      </c>
      <c r="E40" s="27">
        <v>0.79073843854429604</v>
      </c>
    </row>
    <row r="41" spans="1:5" x14ac:dyDescent="0.25">
      <c r="A41">
        <v>50</v>
      </c>
      <c r="B41">
        <v>323</v>
      </c>
      <c r="C41" s="29">
        <v>3.0959752321981426E-3</v>
      </c>
      <c r="D41">
        <v>1.5269999999999999</v>
      </c>
      <c r="E41" s="27">
        <v>0.42330502623649535</v>
      </c>
    </row>
    <row r="42" spans="1:5" x14ac:dyDescent="0.25">
      <c r="A42">
        <v>60</v>
      </c>
      <c r="B42">
        <v>333</v>
      </c>
      <c r="C42" s="29">
        <v>3.003003003003003E-3</v>
      </c>
      <c r="D42">
        <v>0.875</v>
      </c>
      <c r="E42" s="27">
        <v>-0.13353139262452263</v>
      </c>
    </row>
    <row r="43" spans="1:5" x14ac:dyDescent="0.25">
      <c r="A43">
        <v>70</v>
      </c>
      <c r="B43">
        <v>343</v>
      </c>
      <c r="C43" s="29">
        <v>2.9154518950437317E-3</v>
      </c>
      <c r="D43">
        <v>0.53100000000000003</v>
      </c>
      <c r="E43" s="27">
        <v>-0.63299325774019821</v>
      </c>
    </row>
    <row r="45" spans="1:5" x14ac:dyDescent="0.25">
      <c r="A45" t="s">
        <v>96</v>
      </c>
    </row>
    <row r="46" spans="1:5" x14ac:dyDescent="0.25">
      <c r="A46" s="2" t="s">
        <v>49</v>
      </c>
      <c r="B46" s="2" t="s">
        <v>50</v>
      </c>
      <c r="C46" s="30" t="s">
        <v>51</v>
      </c>
      <c r="D46" s="2" t="s">
        <v>52</v>
      </c>
      <c r="E46" s="28" t="s">
        <v>53</v>
      </c>
    </row>
    <row r="47" spans="1:5" x14ac:dyDescent="0.25">
      <c r="A47">
        <v>25</v>
      </c>
      <c r="B47">
        <v>298</v>
      </c>
      <c r="C47" s="29">
        <v>3.3557046979865771E-3</v>
      </c>
      <c r="D47">
        <v>62.4</v>
      </c>
      <c r="E47" s="27">
        <v>4.133565275375382</v>
      </c>
    </row>
    <row r="48" spans="1:5" x14ac:dyDescent="0.25">
      <c r="A48">
        <v>28</v>
      </c>
      <c r="B48">
        <v>301</v>
      </c>
      <c r="C48" s="29">
        <v>3.3222591362126247E-3</v>
      </c>
      <c r="D48">
        <v>38.033999999999999</v>
      </c>
      <c r="E48" s="27">
        <v>3.6384804965300841</v>
      </c>
    </row>
    <row r="49" spans="1:5" x14ac:dyDescent="0.25">
      <c r="A49">
        <v>30</v>
      </c>
      <c r="B49">
        <v>303</v>
      </c>
      <c r="C49" s="29">
        <v>3.3003300330033004E-3</v>
      </c>
      <c r="D49">
        <v>31.949000000000002</v>
      </c>
      <c r="E49" s="27">
        <v>3.4641408814291847</v>
      </c>
    </row>
    <row r="50" spans="1:5" x14ac:dyDescent="0.25">
      <c r="A50">
        <v>40</v>
      </c>
      <c r="B50">
        <v>313</v>
      </c>
      <c r="C50" s="29">
        <v>3.1948881789137379E-3</v>
      </c>
      <c r="D50">
        <v>15.148999999999999</v>
      </c>
      <c r="E50" s="27">
        <v>2.7179345231761864</v>
      </c>
    </row>
    <row r="51" spans="1:5" x14ac:dyDescent="0.25">
      <c r="A51">
        <v>45</v>
      </c>
      <c r="B51">
        <v>318</v>
      </c>
      <c r="C51" s="29">
        <v>3.1446540880503146E-3</v>
      </c>
      <c r="D51">
        <v>11.4495</v>
      </c>
      <c r="E51" s="27">
        <v>2.4379460609244976</v>
      </c>
    </row>
    <row r="52" spans="1:5" x14ac:dyDescent="0.25">
      <c r="A52">
        <v>50</v>
      </c>
      <c r="B52">
        <v>323</v>
      </c>
      <c r="C52" s="29">
        <v>3.0959752321981426E-3</v>
      </c>
      <c r="D52">
        <v>7.75</v>
      </c>
      <c r="E52" s="27">
        <v>2.0476928433652555</v>
      </c>
    </row>
    <row r="53" spans="1:5" x14ac:dyDescent="0.25">
      <c r="A53">
        <v>60</v>
      </c>
      <c r="B53">
        <v>333</v>
      </c>
      <c r="C53" s="29">
        <v>3.003003003003003E-3</v>
      </c>
      <c r="D53">
        <v>4.298</v>
      </c>
      <c r="E53" s="27">
        <v>1.4581497982203186</v>
      </c>
    </row>
    <row r="54" spans="1:5" x14ac:dyDescent="0.25">
      <c r="A54">
        <v>70</v>
      </c>
      <c r="B54">
        <v>343</v>
      </c>
      <c r="C54" s="29">
        <v>2.9154518950437317E-3</v>
      </c>
      <c r="D54">
        <v>2.5750000000000002</v>
      </c>
      <c r="E54" s="27">
        <v>0.9458495341156995</v>
      </c>
    </row>
    <row r="56" spans="1:5" x14ac:dyDescent="0.25">
      <c r="A56" t="s">
        <v>98</v>
      </c>
    </row>
    <row r="57" spans="1:5" x14ac:dyDescent="0.25">
      <c r="A57" s="2" t="s">
        <v>49</v>
      </c>
      <c r="B57" s="2" t="s">
        <v>50</v>
      </c>
      <c r="C57" s="30" t="s">
        <v>51</v>
      </c>
      <c r="D57" s="2" t="s">
        <v>52</v>
      </c>
      <c r="E57" s="28" t="s">
        <v>53</v>
      </c>
    </row>
    <row r="58" spans="1:5" x14ac:dyDescent="0.25">
      <c r="A58">
        <v>25</v>
      </c>
      <c r="B58">
        <v>298</v>
      </c>
      <c r="C58" s="29">
        <v>3.3557046979865771E-3</v>
      </c>
      <c r="D58">
        <v>457.94099999999997</v>
      </c>
      <c r="E58" s="27">
        <v>6.1267403548553538</v>
      </c>
    </row>
    <row r="59" spans="1:5" x14ac:dyDescent="0.25">
      <c r="A59">
        <v>28</v>
      </c>
      <c r="B59">
        <v>301</v>
      </c>
      <c r="C59" s="29">
        <v>3.3222591362126247E-3</v>
      </c>
      <c r="D59">
        <v>330.512</v>
      </c>
      <c r="E59" s="27">
        <v>5.8006429672558966</v>
      </c>
    </row>
    <row r="60" spans="1:5" x14ac:dyDescent="0.25">
      <c r="A60">
        <v>30</v>
      </c>
      <c r="B60">
        <v>303</v>
      </c>
      <c r="C60" s="29">
        <v>3.3003300330033004E-3</v>
      </c>
      <c r="D60">
        <v>268.83499999999998</v>
      </c>
      <c r="E60" s="27">
        <v>5.5940978085059587</v>
      </c>
    </row>
    <row r="61" spans="1:5" x14ac:dyDescent="0.25">
      <c r="A61">
        <v>40</v>
      </c>
      <c r="B61">
        <v>313</v>
      </c>
      <c r="C61" s="29">
        <v>3.1948881789137379E-3</v>
      </c>
      <c r="D61">
        <v>120.136</v>
      </c>
      <c r="E61" s="27">
        <v>4.7886244343779794</v>
      </c>
    </row>
    <row r="62" spans="1:5" x14ac:dyDescent="0.25">
      <c r="A62">
        <v>45</v>
      </c>
      <c r="B62">
        <v>318</v>
      </c>
      <c r="C62" s="29">
        <v>3.1446540880503146E-3</v>
      </c>
      <c r="D62">
        <v>89.706999999999994</v>
      </c>
      <c r="E62" s="27">
        <v>4.4965488039240764</v>
      </c>
    </row>
    <row r="63" spans="1:5" x14ac:dyDescent="0.25">
      <c r="A63">
        <v>50</v>
      </c>
      <c r="B63">
        <v>323</v>
      </c>
      <c r="C63" s="29">
        <v>3.0959752321981426E-3</v>
      </c>
      <c r="D63">
        <v>59.277999999999999</v>
      </c>
      <c r="E63" s="27">
        <v>4.0822382422270529</v>
      </c>
    </row>
    <row r="64" spans="1:5" x14ac:dyDescent="0.25">
      <c r="A64">
        <v>60</v>
      </c>
      <c r="B64">
        <v>333</v>
      </c>
      <c r="C64" s="29">
        <v>3.003003003003003E-3</v>
      </c>
      <c r="D64">
        <v>29.686</v>
      </c>
      <c r="E64" s="27">
        <v>3.390675554202573</v>
      </c>
    </row>
    <row r="65" spans="1:5" x14ac:dyDescent="0.25">
      <c r="A65">
        <v>70</v>
      </c>
      <c r="B65">
        <v>343</v>
      </c>
      <c r="C65" s="29">
        <v>2.9154518950437317E-3</v>
      </c>
      <c r="D65">
        <v>15.73</v>
      </c>
      <c r="E65" s="27">
        <v>2.7555697170701863</v>
      </c>
    </row>
    <row r="67" spans="1:5" x14ac:dyDescent="0.25">
      <c r="A67" t="s">
        <v>100</v>
      </c>
    </row>
    <row r="68" spans="1:5" x14ac:dyDescent="0.25">
      <c r="A68" s="2" t="s">
        <v>49</v>
      </c>
      <c r="B68" s="2" t="s">
        <v>50</v>
      </c>
      <c r="C68" s="30" t="s">
        <v>51</v>
      </c>
      <c r="D68" s="2" t="s">
        <v>52</v>
      </c>
      <c r="E68" s="28" t="s">
        <v>53</v>
      </c>
    </row>
    <row r="69" spans="1:5" x14ac:dyDescent="0.25">
      <c r="A69">
        <v>25</v>
      </c>
      <c r="B69">
        <v>298</v>
      </c>
      <c r="C69" s="29">
        <v>3.3557046979865771E-3</v>
      </c>
      <c r="D69">
        <v>2105</v>
      </c>
      <c r="E69" s="27">
        <v>7.6520707461164816</v>
      </c>
    </row>
    <row r="70" spans="1:5" x14ac:dyDescent="0.25">
      <c r="A70">
        <v>28</v>
      </c>
      <c r="B70">
        <v>301</v>
      </c>
      <c r="C70" s="29">
        <v>3.3222591362126247E-3</v>
      </c>
      <c r="D70">
        <v>1515.2</v>
      </c>
      <c r="E70" s="27">
        <v>7.3233027224318139</v>
      </c>
    </row>
    <row r="71" spans="1:5" x14ac:dyDescent="0.25">
      <c r="A71">
        <v>30</v>
      </c>
      <c r="B71">
        <v>303</v>
      </c>
      <c r="C71" s="29">
        <v>3.3003300330033004E-3</v>
      </c>
      <c r="D71">
        <v>1122</v>
      </c>
      <c r="E71" s="27">
        <v>7.0228680860826413</v>
      </c>
    </row>
    <row r="72" spans="1:5" x14ac:dyDescent="0.25">
      <c r="A72">
        <v>40</v>
      </c>
      <c r="B72">
        <v>313</v>
      </c>
      <c r="C72" s="29">
        <v>3.1948881789137379E-3</v>
      </c>
      <c r="D72">
        <v>624</v>
      </c>
      <c r="E72" s="27">
        <v>6.4361503683694279</v>
      </c>
    </row>
    <row r="73" spans="1:5" x14ac:dyDescent="0.25">
      <c r="A73">
        <v>45</v>
      </c>
      <c r="B73">
        <v>318</v>
      </c>
      <c r="C73" s="29">
        <v>3.1446540880503146E-3</v>
      </c>
      <c r="D73">
        <v>375</v>
      </c>
      <c r="E73" s="27">
        <v>5.9269260259704106</v>
      </c>
    </row>
    <row r="74" spans="1:5" x14ac:dyDescent="0.25">
      <c r="A74">
        <v>50</v>
      </c>
      <c r="B74">
        <v>323</v>
      </c>
      <c r="C74" s="29">
        <v>3.0959752321981426E-3</v>
      </c>
      <c r="D74">
        <v>286</v>
      </c>
      <c r="E74" s="27">
        <v>5.6559918108198524</v>
      </c>
    </row>
    <row r="75" spans="1:5" x14ac:dyDescent="0.25">
      <c r="A75">
        <v>60</v>
      </c>
      <c r="B75">
        <v>333</v>
      </c>
      <c r="C75" s="29">
        <v>3.003003003003003E-3</v>
      </c>
      <c r="D75">
        <v>108</v>
      </c>
      <c r="E75" s="27">
        <v>4.6821312271242199</v>
      </c>
    </row>
    <row r="76" spans="1:5" x14ac:dyDescent="0.25">
      <c r="A76">
        <v>70</v>
      </c>
      <c r="B76">
        <v>343</v>
      </c>
      <c r="C76" s="29">
        <v>2.9154518950437317E-3</v>
      </c>
      <c r="D76">
        <v>71</v>
      </c>
      <c r="E76" s="27">
        <v>4.2626798770413155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1" sqref="C11"/>
    </sheetView>
  </sheetViews>
  <sheetFormatPr defaultColWidth="11" defaultRowHeight="15.75" x14ac:dyDescent="0.25"/>
  <cols>
    <col min="2" max="2" width="12.125" bestFit="1" customWidth="1"/>
  </cols>
  <sheetData>
    <row r="1" spans="1:4" x14ac:dyDescent="0.25">
      <c r="A1" s="30" t="s">
        <v>57</v>
      </c>
      <c r="B1" s="28" t="s">
        <v>175</v>
      </c>
    </row>
    <row r="2" spans="1:4" x14ac:dyDescent="0.25">
      <c r="A2" s="29">
        <v>25</v>
      </c>
      <c r="B2" s="27">
        <v>350</v>
      </c>
      <c r="D2" s="8"/>
    </row>
    <row r="3" spans="1:4" x14ac:dyDescent="0.25">
      <c r="A3" s="29">
        <v>28</v>
      </c>
      <c r="B3" s="27">
        <v>349</v>
      </c>
      <c r="D3" s="8"/>
    </row>
    <row r="4" spans="1:4" x14ac:dyDescent="0.25">
      <c r="A4" s="29">
        <v>30</v>
      </c>
      <c r="B4" s="27">
        <v>349</v>
      </c>
      <c r="D4" s="8"/>
    </row>
    <row r="5" spans="1:4" x14ac:dyDescent="0.25">
      <c r="A5" s="29">
        <v>40</v>
      </c>
      <c r="B5" s="27">
        <v>346</v>
      </c>
      <c r="D5" s="8"/>
    </row>
    <row r="6" spans="1:4" x14ac:dyDescent="0.25">
      <c r="A6" s="29">
        <v>45</v>
      </c>
      <c r="B6" s="27">
        <v>346</v>
      </c>
      <c r="D6" s="8"/>
    </row>
    <row r="7" spans="1:4" x14ac:dyDescent="0.25">
      <c r="A7" s="29">
        <v>50</v>
      </c>
      <c r="B7" s="27">
        <v>339</v>
      </c>
      <c r="D7" s="8"/>
    </row>
    <row r="8" spans="1:4" x14ac:dyDescent="0.25">
      <c r="A8" s="29">
        <v>60</v>
      </c>
      <c r="B8" s="27">
        <v>329</v>
      </c>
      <c r="D8" s="8"/>
    </row>
    <row r="9" spans="1:4" x14ac:dyDescent="0.25">
      <c r="A9" s="29">
        <v>70</v>
      </c>
      <c r="B9" s="27">
        <v>282</v>
      </c>
      <c r="D9" s="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E7" sqref="E7"/>
    </sheetView>
  </sheetViews>
  <sheetFormatPr defaultColWidth="11" defaultRowHeight="15.75" x14ac:dyDescent="0.25"/>
  <cols>
    <col min="1" max="1" width="12.5" style="17" bestFit="1" customWidth="1"/>
    <col min="4" max="4" width="10.875" style="17"/>
    <col min="6" max="6" width="12.125" bestFit="1" customWidth="1"/>
    <col min="7" max="7" width="12.625" bestFit="1" customWidth="1"/>
    <col min="9" max="9" width="12.875" style="17" bestFit="1" customWidth="1"/>
    <col min="15" max="15" width="15" bestFit="1" customWidth="1"/>
  </cols>
  <sheetData>
    <row r="1" spans="1:15" x14ac:dyDescent="0.25">
      <c r="A1" s="30" t="s">
        <v>58</v>
      </c>
      <c r="B1" s="2" t="s">
        <v>55</v>
      </c>
      <c r="C1" s="2" t="s">
        <v>59</v>
      </c>
      <c r="D1" s="31" t="s">
        <v>56</v>
      </c>
      <c r="E1" s="2" t="s">
        <v>15</v>
      </c>
      <c r="F1" s="2" t="s">
        <v>16</v>
      </c>
      <c r="G1" s="2" t="s">
        <v>60</v>
      </c>
      <c r="H1" s="2" t="s">
        <v>61</v>
      </c>
      <c r="I1" s="28" t="s">
        <v>62</v>
      </c>
      <c r="J1" s="2" t="s">
        <v>63</v>
      </c>
      <c r="K1" s="2" t="s">
        <v>64</v>
      </c>
      <c r="L1" s="2" t="s">
        <v>65</v>
      </c>
    </row>
    <row r="2" spans="1:15" x14ac:dyDescent="0.25">
      <c r="A2" s="29">
        <v>0</v>
      </c>
      <c r="B2">
        <f>[3]BmimAc!B16</f>
        <v>5354.3</v>
      </c>
      <c r="C2">
        <f>8.314/1000</f>
        <v>8.3140000000000002E-3</v>
      </c>
      <c r="D2" s="32">
        <f>B2*C2</f>
        <v>44.515650200000003</v>
      </c>
      <c r="E2">
        <f>$J$3+($K$3*(A2^$L$3))</f>
        <v>45.034322062697335</v>
      </c>
      <c r="F2">
        <f>(E2-D2)^2</f>
        <v>0.26902050115391968</v>
      </c>
      <c r="G2" s="9">
        <v>31.861742199999998</v>
      </c>
      <c r="H2">
        <v>1.2140641948546396</v>
      </c>
      <c r="I2" s="27">
        <f>(H2*D2)/100</f>
        <v>0.54044857018493775</v>
      </c>
      <c r="J2">
        <v>1.6535436293503274</v>
      </c>
      <c r="K2">
        <v>1.0883421346230715</v>
      </c>
      <c r="L2">
        <v>-0.38266974918845525</v>
      </c>
    </row>
    <row r="3" spans="1:15" x14ac:dyDescent="0.25">
      <c r="A3" s="29">
        <v>0.1</v>
      </c>
      <c r="B3">
        <f>'[3]0.1 wt%'!B16</f>
        <v>5907.5</v>
      </c>
      <c r="C3">
        <f t="shared" ref="C3:C12" si="0">8.314/1000</f>
        <v>8.3140000000000002E-3</v>
      </c>
      <c r="D3" s="32">
        <f t="shared" ref="D3:D12" si="1">B3*C3</f>
        <v>49.114955000000002</v>
      </c>
      <c r="E3">
        <f t="shared" ref="E3:E12" si="2">$J$3+($K$3*(A3^$L$3))</f>
        <v>49.755251640006804</v>
      </c>
      <c r="F3">
        <f t="shared" ref="F3:F12" si="3">(E3-D3)^2</f>
        <v>0.40997978720400075</v>
      </c>
      <c r="G3" s="9">
        <v>36.192504800000002</v>
      </c>
      <c r="H3">
        <v>3.9497709278624784</v>
      </c>
      <c r="I3" s="27">
        <f t="shared" ref="I3:I12" si="4">(H3*D3)/100</f>
        <v>1.9399282138227389</v>
      </c>
      <c r="J3">
        <f>10^J2</f>
        <v>45.034322062697335</v>
      </c>
      <c r="K3">
        <f>10^K2</f>
        <v>12.255813247707975</v>
      </c>
      <c r="L3">
        <f>10^L2</f>
        <v>0.41431461256801039</v>
      </c>
    </row>
    <row r="4" spans="1:15" x14ac:dyDescent="0.25">
      <c r="A4" s="29">
        <v>0.2</v>
      </c>
      <c r="B4">
        <f>'[3]0.2 wt%'!B16</f>
        <v>5934.9</v>
      </c>
      <c r="C4">
        <f t="shared" si="0"/>
        <v>8.3140000000000002E-3</v>
      </c>
      <c r="D4" s="32">
        <f t="shared" si="1"/>
        <v>49.342758599999996</v>
      </c>
      <c r="E4">
        <f t="shared" si="2"/>
        <v>51.32574162052115</v>
      </c>
      <c r="F4">
        <f t="shared" si="3"/>
        <v>3.9322216596751978</v>
      </c>
      <c r="G4" s="9">
        <v>34.197144799999997</v>
      </c>
      <c r="H4">
        <v>1.3333955640708626</v>
      </c>
      <c r="I4" s="27">
        <f t="shared" si="4"/>
        <v>0.65793415436259395</v>
      </c>
    </row>
    <row r="5" spans="1:15" x14ac:dyDescent="0.25">
      <c r="A5" s="29">
        <v>0.3</v>
      </c>
      <c r="B5">
        <f>'[3]0.3 wt%'!B16</f>
        <v>5922.6</v>
      </c>
      <c r="C5">
        <f t="shared" si="0"/>
        <v>8.3140000000000002E-3</v>
      </c>
      <c r="D5" s="32">
        <f t="shared" si="1"/>
        <v>49.240496400000005</v>
      </c>
      <c r="E5">
        <f t="shared" si="2"/>
        <v>52.476599054398001</v>
      </c>
      <c r="F5">
        <f t="shared" si="3"/>
        <v>10.472360389801755</v>
      </c>
      <c r="G5" s="9">
        <v>35.598885199999998</v>
      </c>
      <c r="H5">
        <v>1.2206631639773888</v>
      </c>
      <c r="I5" s="27">
        <f t="shared" si="4"/>
        <v>0.6010606013144123</v>
      </c>
    </row>
    <row r="6" spans="1:15" x14ac:dyDescent="0.25">
      <c r="A6" s="29">
        <v>0.5</v>
      </c>
      <c r="B6">
        <f>'[3]0.5 wt%'!B16</f>
        <v>6230.6</v>
      </c>
      <c r="C6">
        <f t="shared" si="0"/>
        <v>8.3140000000000002E-3</v>
      </c>
      <c r="D6" s="32">
        <f t="shared" si="1"/>
        <v>51.801208400000007</v>
      </c>
      <c r="E6">
        <f t="shared" si="2"/>
        <v>54.230788889191899</v>
      </c>
      <c r="F6">
        <f t="shared" si="3"/>
        <v>5.9028613534619128</v>
      </c>
      <c r="G6" s="9">
        <v>36.646449199999999</v>
      </c>
      <c r="H6">
        <v>1.7601017294429337</v>
      </c>
      <c r="I6" s="27">
        <f t="shared" si="4"/>
        <v>0.91175396492073846</v>
      </c>
    </row>
    <row r="7" spans="1:15" x14ac:dyDescent="0.25">
      <c r="A7" s="29">
        <v>0.75</v>
      </c>
      <c r="B7">
        <f>'[3]0.75 wt%'!B16</f>
        <v>6317.7</v>
      </c>
      <c r="C7">
        <f t="shared" si="0"/>
        <v>8.3140000000000002E-3</v>
      </c>
      <c r="D7" s="32">
        <f t="shared" si="1"/>
        <v>52.525357800000002</v>
      </c>
      <c r="E7">
        <f t="shared" si="2"/>
        <v>55.913051869016755</v>
      </c>
      <c r="F7">
        <f t="shared" si="3"/>
        <v>11.476471105251285</v>
      </c>
      <c r="G7" s="9">
        <v>36.4128258</v>
      </c>
      <c r="H7">
        <v>1.2042808439299109</v>
      </c>
      <c r="I7" s="27">
        <f t="shared" si="4"/>
        <v>0.63255282219104525</v>
      </c>
    </row>
    <row r="8" spans="1:15" x14ac:dyDescent="0.25">
      <c r="A8" s="29">
        <v>1</v>
      </c>
      <c r="B8">
        <f>'[3]1.0 wt%'!B16</f>
        <v>6520.1</v>
      </c>
      <c r="C8">
        <f t="shared" si="0"/>
        <v>8.3140000000000002E-3</v>
      </c>
      <c r="D8" s="32">
        <f t="shared" si="1"/>
        <v>54.208111400000007</v>
      </c>
      <c r="E8">
        <f t="shared" si="2"/>
        <v>57.290135310405311</v>
      </c>
      <c r="F8">
        <f t="shared" si="3"/>
        <v>9.4988713843100037</v>
      </c>
      <c r="G8" s="9">
        <v>34.059132399999996</v>
      </c>
      <c r="H8">
        <v>1.134096873438871</v>
      </c>
      <c r="I8" s="27">
        <f t="shared" si="4"/>
        <v>0.61477249653766031</v>
      </c>
    </row>
    <row r="9" spans="1:15" x14ac:dyDescent="0.25">
      <c r="A9" s="29">
        <v>1.5</v>
      </c>
      <c r="B9">
        <f>'[3]1.5 wt%'!B16</f>
        <v>7149.9</v>
      </c>
      <c r="C9">
        <f t="shared" si="0"/>
        <v>8.3140000000000002E-3</v>
      </c>
      <c r="D9" s="32">
        <v>59.4</v>
      </c>
      <c r="E9">
        <f t="shared" si="2"/>
        <v>59.532028996670583</v>
      </c>
      <c r="F9">
        <f t="shared" si="3"/>
        <v>1.7431655961841167E-2</v>
      </c>
      <c r="G9" s="9"/>
      <c r="H9">
        <v>4.1399202276576901</v>
      </c>
      <c r="I9" s="27">
        <f t="shared" si="4"/>
        <v>2.4591126152286678</v>
      </c>
    </row>
    <row r="10" spans="1:15" x14ac:dyDescent="0.25">
      <c r="A10" s="29">
        <v>2</v>
      </c>
      <c r="B10">
        <f>'[3]2.0 wt%'!B16</f>
        <v>6985.5</v>
      </c>
      <c r="C10">
        <f t="shared" si="0"/>
        <v>8.3140000000000002E-3</v>
      </c>
      <c r="D10" s="32">
        <f t="shared" si="1"/>
        <v>58.077446999999999</v>
      </c>
      <c r="E10">
        <f t="shared" si="2"/>
        <v>61.367220467763218</v>
      </c>
      <c r="F10">
        <f t="shared" si="3"/>
        <v>10.822609469198833</v>
      </c>
      <c r="G10" s="9">
        <v>32.864410599999999</v>
      </c>
      <c r="H10">
        <v>2.1857328875079669</v>
      </c>
      <c r="I10" s="27">
        <f t="shared" si="4"/>
        <v>1.2694178593040091</v>
      </c>
    </row>
    <row r="11" spans="1:15" x14ac:dyDescent="0.25">
      <c r="A11" s="29">
        <v>3</v>
      </c>
      <c r="B11">
        <f>'[3]3.0 wt%'!B16</f>
        <v>7551.3</v>
      </c>
      <c r="C11">
        <f t="shared" si="0"/>
        <v>8.3140000000000002E-3</v>
      </c>
      <c r="D11" s="32">
        <f t="shared" si="1"/>
        <v>62.781508200000005</v>
      </c>
      <c r="E11">
        <f t="shared" si="2"/>
        <v>64.354914639716867</v>
      </c>
      <c r="F11">
        <f t="shared" si="3"/>
        <v>2.4756078245424922</v>
      </c>
      <c r="G11" s="9">
        <v>36.490977399999998</v>
      </c>
      <c r="H11">
        <v>0.87710324471201762</v>
      </c>
      <c r="I11" s="27">
        <f t="shared" si="4"/>
        <v>0.55065864550134147</v>
      </c>
    </row>
    <row r="12" spans="1:15" x14ac:dyDescent="0.25">
      <c r="A12" s="29">
        <v>4</v>
      </c>
      <c r="B12">
        <f>'[3]4.0 wt%'!B16</f>
        <v>7733</v>
      </c>
      <c r="C12">
        <f t="shared" si="0"/>
        <v>8.3140000000000002E-3</v>
      </c>
      <c r="D12" s="32">
        <f t="shared" si="1"/>
        <v>64.292162000000005</v>
      </c>
      <c r="E12">
        <f t="shared" si="2"/>
        <v>66.800610836728097</v>
      </c>
      <c r="F12">
        <f t="shared" si="3"/>
        <v>6.2923155664825208</v>
      </c>
      <c r="G12" s="9">
        <v>38.898711800000001</v>
      </c>
      <c r="H12">
        <v>2.241954576255456</v>
      </c>
      <c r="I12" s="27">
        <f t="shared" si="4"/>
        <v>1.4414010681325715</v>
      </c>
    </row>
    <row r="13" spans="1:15" x14ac:dyDescent="0.25">
      <c r="I13" s="27" t="s">
        <v>66</v>
      </c>
    </row>
    <row r="14" spans="1:15" x14ac:dyDescent="0.25">
      <c r="E14" t="s">
        <v>67</v>
      </c>
      <c r="F14">
        <f>SUM(F2:F12)*10^9</f>
        <v>61569750697.043762</v>
      </c>
    </row>
    <row r="15" spans="1:15" x14ac:dyDescent="0.25">
      <c r="I15" s="33" t="s">
        <v>68</v>
      </c>
      <c r="J15" s="2" t="s">
        <v>69</v>
      </c>
      <c r="K15" s="2" t="s">
        <v>70</v>
      </c>
      <c r="L15" s="2" t="s">
        <v>71</v>
      </c>
      <c r="M15" s="2" t="s">
        <v>72</v>
      </c>
      <c r="N15" s="2" t="s">
        <v>73</v>
      </c>
      <c r="O15" s="2" t="s">
        <v>74</v>
      </c>
    </row>
    <row r="16" spans="1:15" x14ac:dyDescent="0.25">
      <c r="I16" s="17">
        <v>0</v>
      </c>
      <c r="J16">
        <v>47.058071400000003</v>
      </c>
      <c r="K16">
        <f>LOG(J16)</f>
        <v>1.6726341243380685</v>
      </c>
      <c r="L16">
        <f>(K16-$K$22)^2</f>
        <v>3.4801071985908747E-3</v>
      </c>
      <c r="M16">
        <v>45.034322062697335</v>
      </c>
      <c r="N16">
        <f>LOG(M16)</f>
        <v>1.6535436293503276</v>
      </c>
      <c r="O16">
        <f>(N16-$K$22)^2</f>
        <v>6.0969437057869814E-3</v>
      </c>
    </row>
    <row r="17" spans="9:15" x14ac:dyDescent="0.25">
      <c r="I17" s="17">
        <v>0.1</v>
      </c>
      <c r="J17">
        <v>44.543086400000007</v>
      </c>
      <c r="K17">
        <f t="shared" ref="K17:K20" si="5">LOG(J17)</f>
        <v>1.648780306098319</v>
      </c>
      <c r="L17">
        <f t="shared" ref="L17:L20" si="6">(K17-$K$22)^2</f>
        <v>6.8635014109496963E-3</v>
      </c>
      <c r="M17">
        <v>49.755251640006804</v>
      </c>
      <c r="N17">
        <f t="shared" ref="N17:N20" si="7">LOG(M17)</f>
        <v>1.6968389270496891</v>
      </c>
      <c r="O17">
        <f t="shared" ref="O17:O20" si="8">(N17-$K$22)^2</f>
        <v>1.2101792489921223E-3</v>
      </c>
    </row>
    <row r="18" spans="9:15" x14ac:dyDescent="0.25">
      <c r="I18" s="17">
        <v>0.5</v>
      </c>
      <c r="J18">
        <v>51.011378400000005</v>
      </c>
      <c r="K18">
        <f t="shared" si="5"/>
        <v>1.7076670589443579</v>
      </c>
      <c r="L18">
        <f t="shared" si="6"/>
        <v>5.7405758250163893E-4</v>
      </c>
      <c r="M18">
        <v>54.230788889191899</v>
      </c>
      <c r="N18">
        <f t="shared" si="7"/>
        <v>1.7342459221144317</v>
      </c>
      <c r="O18">
        <f t="shared" si="8"/>
        <v>6.861069730058427E-6</v>
      </c>
    </row>
    <row r="19" spans="9:15" x14ac:dyDescent="0.25">
      <c r="I19" s="17">
        <v>1</v>
      </c>
      <c r="J19">
        <v>66.255928800000007</v>
      </c>
      <c r="K19">
        <f t="shared" si="5"/>
        <v>1.8212247464566649</v>
      </c>
      <c r="L19">
        <f t="shared" si="6"/>
        <v>8.0278354214444736E-3</v>
      </c>
      <c r="M19">
        <v>57.290135310405311</v>
      </c>
      <c r="N19">
        <f t="shared" si="7"/>
        <v>1.7580798479869659</v>
      </c>
      <c r="O19">
        <f t="shared" si="8"/>
        <v>6.997765649307834E-4</v>
      </c>
    </row>
    <row r="20" spans="9:15" x14ac:dyDescent="0.25">
      <c r="I20" s="17">
        <v>4</v>
      </c>
      <c r="J20">
        <v>64.243109400000009</v>
      </c>
      <c r="K20">
        <f t="shared" si="5"/>
        <v>1.8078265528587563</v>
      </c>
      <c r="L20">
        <f t="shared" si="6"/>
        <v>5.8064392562153155E-3</v>
      </c>
      <c r="M20">
        <v>66.800610836728097</v>
      </c>
      <c r="N20">
        <f t="shared" si="7"/>
        <v>1.8247804337600884</v>
      </c>
      <c r="O20">
        <f t="shared" si="8"/>
        <v>8.677644617708825E-3</v>
      </c>
    </row>
    <row r="22" spans="9:15" x14ac:dyDescent="0.25">
      <c r="J22" t="s">
        <v>75</v>
      </c>
      <c r="K22">
        <f>AVERAGE(K16:K20)</f>
        <v>1.7316265577392334</v>
      </c>
    </row>
    <row r="23" spans="9:15" x14ac:dyDescent="0.25">
      <c r="K23" t="s">
        <v>67</v>
      </c>
      <c r="L23">
        <f>SUM(L16:L20)</f>
        <v>2.4751940869701998E-2</v>
      </c>
      <c r="O23">
        <f>SUM(O16:O20)</f>
        <v>1.669140520714877E-2</v>
      </c>
    </row>
    <row r="25" spans="9:15" x14ac:dyDescent="0.25">
      <c r="K25" s="10" t="s">
        <v>54</v>
      </c>
      <c r="L25" s="10">
        <f>O23/L23</f>
        <v>0.67434732876160619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>
      <selection activeCell="B1" sqref="B1"/>
    </sheetView>
  </sheetViews>
  <sheetFormatPr defaultColWidth="11" defaultRowHeight="15.75" x14ac:dyDescent="0.25"/>
  <cols>
    <col min="2" max="2" width="10.875" style="29"/>
    <col min="3" max="3" width="13.375" bestFit="1" customWidth="1"/>
    <col min="6" max="6" width="12.125" bestFit="1" customWidth="1"/>
    <col min="7" max="7" width="12.125" style="27" customWidth="1"/>
    <col min="8" max="8" width="12.125" customWidth="1"/>
  </cols>
  <sheetData>
    <row r="1" spans="1:10" x14ac:dyDescent="0.25">
      <c r="A1" t="s">
        <v>76</v>
      </c>
    </row>
    <row r="2" spans="1:10" x14ac:dyDescent="0.25">
      <c r="A2" s="2" t="s">
        <v>50</v>
      </c>
      <c r="B2" s="30" t="s">
        <v>77</v>
      </c>
      <c r="C2" s="2" t="s">
        <v>78</v>
      </c>
      <c r="D2" s="2" t="s">
        <v>79</v>
      </c>
      <c r="E2" s="2" t="s">
        <v>80</v>
      </c>
      <c r="F2" s="2" t="s">
        <v>81</v>
      </c>
      <c r="G2" s="28" t="s">
        <v>174</v>
      </c>
      <c r="H2" s="2" t="s">
        <v>82</v>
      </c>
      <c r="I2" s="2" t="s">
        <v>83</v>
      </c>
      <c r="J2" s="2" t="s">
        <v>54</v>
      </c>
    </row>
    <row r="3" spans="1:10" x14ac:dyDescent="0.25">
      <c r="A3">
        <v>298</v>
      </c>
      <c r="B3" s="29">
        <f>1/A3</f>
        <v>3.3557046979865771E-3</v>
      </c>
      <c r="C3">
        <v>0.39</v>
      </c>
      <c r="D3">
        <f>A3/C3</f>
        <v>764.10256410256409</v>
      </c>
      <c r="E3">
        <f>LN(D3)</f>
        <v>6.6387020263638492</v>
      </c>
      <c r="F3">
        <v>4.351958099262983E-12</v>
      </c>
      <c r="G3" s="27">
        <f>F3/(10^-11)</f>
        <v>0.4351958099262983</v>
      </c>
      <c r="H3">
        <f>LN(F3)</f>
        <v>-26.160395234347959</v>
      </c>
      <c r="I3" s="11">
        <v>2.6300000000000001E-15</v>
      </c>
      <c r="J3">
        <v>0.97</v>
      </c>
    </row>
    <row r="4" spans="1:10" x14ac:dyDescent="0.25">
      <c r="A4">
        <v>301</v>
      </c>
      <c r="B4" s="29">
        <f t="shared" ref="B4:B11" si="0">1/A4</f>
        <v>3.3222591362126247E-3</v>
      </c>
      <c r="F4">
        <v>5.0056703021521856E-12</v>
      </c>
      <c r="G4" s="27">
        <f t="shared" ref="G4:G66" si="1">F4/(10^-11)</f>
        <v>0.50056703021521864</v>
      </c>
      <c r="H4">
        <f t="shared" ref="H4:H66" si="2">LN(F4)</f>
        <v>-26.020449785624784</v>
      </c>
      <c r="I4" s="12"/>
    </row>
    <row r="5" spans="1:10" x14ac:dyDescent="0.25">
      <c r="A5">
        <v>303</v>
      </c>
      <c r="B5" s="29">
        <f t="shared" si="0"/>
        <v>3.3003300330033004E-3</v>
      </c>
      <c r="C5">
        <v>0.27800000000000002</v>
      </c>
      <c r="D5">
        <f t="shared" ref="D5:D10" si="3">A5/C5</f>
        <v>1089.9280575539567</v>
      </c>
      <c r="E5">
        <f t="shared" ref="E5:E68" si="4">LN(D5)</f>
        <v>6.9938669708008687</v>
      </c>
      <c r="F5">
        <v>6.5148198475637065E-12</v>
      </c>
      <c r="G5" s="27">
        <f t="shared" si="1"/>
        <v>0.65148198475637065</v>
      </c>
      <c r="H5">
        <f t="shared" si="2"/>
        <v>-25.756941557681305</v>
      </c>
      <c r="I5" s="12"/>
    </row>
    <row r="6" spans="1:10" x14ac:dyDescent="0.25">
      <c r="A6">
        <v>313</v>
      </c>
      <c r="B6" s="29">
        <f t="shared" si="0"/>
        <v>3.1948881789137379E-3</v>
      </c>
      <c r="F6">
        <v>1.3164159461073835E-11</v>
      </c>
      <c r="G6" s="27">
        <f t="shared" si="1"/>
        <v>1.3164159461073837</v>
      </c>
      <c r="H6">
        <f t="shared" si="2"/>
        <v>-25.053523171499837</v>
      </c>
      <c r="I6" s="12"/>
    </row>
    <row r="7" spans="1:10" x14ac:dyDescent="0.25">
      <c r="A7">
        <v>318</v>
      </c>
      <c r="B7" s="29">
        <f t="shared" si="0"/>
        <v>3.1446540880503146E-3</v>
      </c>
      <c r="C7">
        <v>0.11799999999999999</v>
      </c>
      <c r="D7">
        <f t="shared" si="3"/>
        <v>2694.9152542372881</v>
      </c>
      <c r="E7">
        <f t="shared" si="4"/>
        <v>7.8991220372966495</v>
      </c>
      <c r="I7" s="12"/>
    </row>
    <row r="8" spans="1:10" x14ac:dyDescent="0.25">
      <c r="A8">
        <v>323</v>
      </c>
      <c r="B8" s="29">
        <f t="shared" si="0"/>
        <v>3.0959752321981426E-3</v>
      </c>
      <c r="F8">
        <v>1.8758513677019908E-11</v>
      </c>
      <c r="G8" s="27">
        <f t="shared" si="1"/>
        <v>1.875851367701991</v>
      </c>
      <c r="H8">
        <f t="shared" si="2"/>
        <v>-24.699373403793039</v>
      </c>
      <c r="I8" s="12"/>
    </row>
    <row r="9" spans="1:10" x14ac:dyDescent="0.25">
      <c r="A9">
        <v>333</v>
      </c>
      <c r="B9" s="29">
        <f t="shared" si="0"/>
        <v>3.003003003003003E-3</v>
      </c>
      <c r="C9">
        <v>5.3800000000000001E-2</v>
      </c>
      <c r="D9">
        <f t="shared" si="3"/>
        <v>6189.5910780669146</v>
      </c>
      <c r="E9">
        <f t="shared" si="4"/>
        <v>8.7306243017948422</v>
      </c>
      <c r="F9">
        <v>2.4129446048295762E-11</v>
      </c>
      <c r="G9" s="27">
        <f t="shared" si="1"/>
        <v>2.4129446048295762</v>
      </c>
      <c r="H9">
        <f t="shared" si="2"/>
        <v>-24.447588193525874</v>
      </c>
      <c r="I9" s="12"/>
    </row>
    <row r="10" spans="1:10" x14ac:dyDescent="0.25">
      <c r="A10">
        <v>343</v>
      </c>
      <c r="B10" s="29">
        <f t="shared" si="0"/>
        <v>2.9154518950437317E-3</v>
      </c>
      <c r="C10">
        <v>3.6499999999999998E-2</v>
      </c>
      <c r="D10">
        <f t="shared" si="3"/>
        <v>9397.2602739726026</v>
      </c>
      <c r="E10">
        <f t="shared" si="4"/>
        <v>9.1481734655596316</v>
      </c>
      <c r="F10">
        <v>3.5202904782093493E-11</v>
      </c>
      <c r="G10" s="27">
        <f t="shared" si="1"/>
        <v>3.5202904782093496</v>
      </c>
      <c r="H10">
        <f t="shared" si="2"/>
        <v>-24.069892514510702</v>
      </c>
    </row>
    <row r="11" spans="1:10" x14ac:dyDescent="0.25">
      <c r="A11">
        <v>353</v>
      </c>
      <c r="B11" s="29">
        <f t="shared" si="0"/>
        <v>2.8328611898016999E-3</v>
      </c>
    </row>
    <row r="13" spans="1:10" x14ac:dyDescent="0.25">
      <c r="A13" t="s">
        <v>84</v>
      </c>
    </row>
    <row r="14" spans="1:10" x14ac:dyDescent="0.25">
      <c r="A14" s="2" t="s">
        <v>50</v>
      </c>
      <c r="B14" s="30" t="s">
        <v>77</v>
      </c>
      <c r="C14" s="2" t="s">
        <v>85</v>
      </c>
      <c r="D14" s="2" t="s">
        <v>79</v>
      </c>
      <c r="E14" s="2" t="s">
        <v>80</v>
      </c>
      <c r="F14" s="2" t="s">
        <v>81</v>
      </c>
      <c r="H14" s="2" t="s">
        <v>82</v>
      </c>
      <c r="I14" s="2" t="s">
        <v>83</v>
      </c>
      <c r="J14" s="2" t="s">
        <v>54</v>
      </c>
    </row>
    <row r="15" spans="1:10" x14ac:dyDescent="0.25">
      <c r="A15">
        <v>298</v>
      </c>
      <c r="B15" s="29">
        <v>3.3557046979865771E-3</v>
      </c>
      <c r="C15">
        <v>0.52900000000000003</v>
      </c>
      <c r="D15">
        <f>A15/C15</f>
        <v>563.3270321361058</v>
      </c>
      <c r="E15">
        <f t="shared" si="4"/>
        <v>6.3338603336292421</v>
      </c>
      <c r="F15">
        <v>3.3458130779023914E-12</v>
      </c>
      <c r="G15" s="27">
        <f t="shared" si="1"/>
        <v>0.33458130779023915</v>
      </c>
      <c r="H15">
        <f t="shared" si="2"/>
        <v>-26.423311379269158</v>
      </c>
      <c r="I15" s="1">
        <v>4.9600000000000001E-15</v>
      </c>
      <c r="J15">
        <v>0.96199999999999997</v>
      </c>
    </row>
    <row r="16" spans="1:10" x14ac:dyDescent="0.25">
      <c r="A16">
        <v>301</v>
      </c>
      <c r="B16" s="29">
        <v>3.3222591362126247E-3</v>
      </c>
      <c r="C16">
        <v>0.438</v>
      </c>
      <c r="D16">
        <f t="shared" ref="D16:D70" si="5">A16/C16</f>
        <v>687.21461187214607</v>
      </c>
      <c r="E16">
        <f t="shared" si="4"/>
        <v>6.5326466333545667</v>
      </c>
      <c r="F16">
        <v>3.9542196237884343E-12</v>
      </c>
      <c r="G16" s="27">
        <f t="shared" si="1"/>
        <v>0.39542196237884347</v>
      </c>
      <c r="H16">
        <f t="shared" si="2"/>
        <v>-26.256237848011384</v>
      </c>
    </row>
    <row r="17" spans="1:10" x14ac:dyDescent="0.25">
      <c r="A17">
        <v>303</v>
      </c>
      <c r="B17" s="29">
        <v>3.3003300330033004E-3</v>
      </c>
      <c r="C17">
        <v>0.39</v>
      </c>
      <c r="D17">
        <f t="shared" si="5"/>
        <v>776.92307692307691</v>
      </c>
      <c r="E17">
        <f t="shared" si="4"/>
        <v>6.6553413453678143</v>
      </c>
      <c r="F17">
        <v>5.0114545661560372E-12</v>
      </c>
      <c r="G17" s="27">
        <f t="shared" si="1"/>
        <v>0.50114545661560372</v>
      </c>
      <c r="H17">
        <f t="shared" si="2"/>
        <v>-26.019294910404042</v>
      </c>
    </row>
    <row r="18" spans="1:10" x14ac:dyDescent="0.25">
      <c r="A18">
        <v>313</v>
      </c>
      <c r="B18" s="29">
        <v>3.1948881789137379E-3</v>
      </c>
      <c r="C18">
        <v>0.20599999999999999</v>
      </c>
      <c r="D18">
        <f t="shared" si="5"/>
        <v>1519.4174757281555</v>
      </c>
      <c r="E18">
        <f t="shared" si="4"/>
        <v>7.3260823007327094</v>
      </c>
      <c r="F18">
        <v>1.0651219758110721E-11</v>
      </c>
      <c r="G18" s="27">
        <f t="shared" si="1"/>
        <v>1.0651219758110722</v>
      </c>
      <c r="H18">
        <f t="shared" si="2"/>
        <v>-25.265346699053318</v>
      </c>
    </row>
    <row r="19" spans="1:10" x14ac:dyDescent="0.25">
      <c r="A19">
        <v>318</v>
      </c>
      <c r="B19" s="29">
        <v>3.1446540880503146E-3</v>
      </c>
      <c r="C19">
        <v>0.14799999999999999</v>
      </c>
      <c r="D19">
        <f t="shared" si="5"/>
        <v>2148.6486486486488</v>
      </c>
      <c r="E19">
        <f t="shared" si="4"/>
        <v>7.672594387998199</v>
      </c>
    </row>
    <row r="20" spans="1:10" x14ac:dyDescent="0.25">
      <c r="A20">
        <v>323</v>
      </c>
      <c r="B20" s="29">
        <v>3.0959752321981426E-3</v>
      </c>
      <c r="C20">
        <v>0.11899999999999999</v>
      </c>
      <c r="D20">
        <f t="shared" si="5"/>
        <v>2714.2857142857142</v>
      </c>
      <c r="E20">
        <f t="shared" si="4"/>
        <v>7.9062841090932645</v>
      </c>
      <c r="F20">
        <v>1.7367069366293407E-11</v>
      </c>
      <c r="G20" s="27">
        <f t="shared" si="1"/>
        <v>1.7367069366293408</v>
      </c>
      <c r="H20">
        <f t="shared" si="2"/>
        <v>-24.77644526802786</v>
      </c>
    </row>
    <row r="21" spans="1:10" x14ac:dyDescent="0.25">
      <c r="A21">
        <v>333</v>
      </c>
      <c r="B21" s="29">
        <v>3.003003003003003E-3</v>
      </c>
      <c r="C21">
        <v>7.4999999999999997E-2</v>
      </c>
      <c r="D21">
        <f t="shared" si="5"/>
        <v>4440</v>
      </c>
      <c r="E21">
        <f t="shared" si="4"/>
        <v>8.3984096554262706</v>
      </c>
      <c r="F21">
        <v>2.2947230703278772E-11</v>
      </c>
      <c r="G21" s="27">
        <f t="shared" si="1"/>
        <v>2.2947230703278776</v>
      </c>
      <c r="H21">
        <f t="shared" si="2"/>
        <v>-24.497823853226585</v>
      </c>
    </row>
    <row r="22" spans="1:10" x14ac:dyDescent="0.25">
      <c r="A22">
        <v>343</v>
      </c>
      <c r="B22" s="29">
        <v>2.9154518950437317E-3</v>
      </c>
      <c r="C22">
        <v>6.5000000000000002E-2</v>
      </c>
      <c r="D22">
        <f t="shared" si="5"/>
        <v>5276.9230769230771</v>
      </c>
      <c r="E22">
        <f t="shared" si="4"/>
        <v>8.5710984562524395</v>
      </c>
      <c r="F22">
        <v>3.5202904782093493E-11</v>
      </c>
      <c r="G22" s="27">
        <f t="shared" si="1"/>
        <v>3.5202904782093496</v>
      </c>
      <c r="H22">
        <f t="shared" si="2"/>
        <v>-24.069892514510702</v>
      </c>
    </row>
    <row r="23" spans="1:10" x14ac:dyDescent="0.25">
      <c r="A23">
        <v>353</v>
      </c>
      <c r="B23" s="29">
        <v>2.8328611898016999E-3</v>
      </c>
    </row>
    <row r="25" spans="1:10" x14ac:dyDescent="0.25">
      <c r="A25" t="s">
        <v>86</v>
      </c>
    </row>
    <row r="26" spans="1:10" x14ac:dyDescent="0.25">
      <c r="A26" s="2" t="s">
        <v>50</v>
      </c>
      <c r="B26" s="30" t="s">
        <v>77</v>
      </c>
      <c r="C26" s="2" t="s">
        <v>87</v>
      </c>
      <c r="D26" s="2" t="s">
        <v>79</v>
      </c>
      <c r="E26" s="2" t="s">
        <v>80</v>
      </c>
      <c r="F26" s="2" t="s">
        <v>81</v>
      </c>
      <c r="H26" s="2" t="s">
        <v>82</v>
      </c>
      <c r="I26" s="2" t="s">
        <v>83</v>
      </c>
      <c r="J26" s="2" t="s">
        <v>54</v>
      </c>
    </row>
    <row r="27" spans="1:10" x14ac:dyDescent="0.25">
      <c r="A27">
        <v>298</v>
      </c>
      <c r="B27" s="29">
        <v>3.3557046979865771E-3</v>
      </c>
      <c r="C27">
        <v>0.871</v>
      </c>
      <c r="D27">
        <f t="shared" si="5"/>
        <v>342.13547646383466</v>
      </c>
      <c r="E27">
        <f t="shared" si="4"/>
        <v>5.8352067886350385</v>
      </c>
      <c r="F27">
        <v>3.5561034823661433E-12</v>
      </c>
      <c r="G27" s="27">
        <f t="shared" si="1"/>
        <v>0.35561034823661436</v>
      </c>
      <c r="H27">
        <f t="shared" si="2"/>
        <v>-26.362355697922428</v>
      </c>
      <c r="I27" s="1">
        <v>5.3799999999999999E-15</v>
      </c>
      <c r="J27">
        <v>0.92600000000000005</v>
      </c>
    </row>
    <row r="28" spans="1:10" x14ac:dyDescent="0.25">
      <c r="A28">
        <v>301</v>
      </c>
      <c r="B28" s="29">
        <v>3.3222591362126247E-3</v>
      </c>
      <c r="C28">
        <v>0.68300000000000005</v>
      </c>
      <c r="D28">
        <f t="shared" si="5"/>
        <v>440.7027818448023</v>
      </c>
      <c r="E28">
        <f t="shared" si="4"/>
        <v>6.088370684160223</v>
      </c>
      <c r="F28">
        <v>4.6439607696418447E-12</v>
      </c>
      <c r="G28" s="27">
        <f t="shared" si="1"/>
        <v>0.4643960769641845</v>
      </c>
      <c r="H28">
        <f t="shared" si="2"/>
        <v>-26.095453499664792</v>
      </c>
    </row>
    <row r="29" spans="1:10" x14ac:dyDescent="0.25">
      <c r="A29">
        <v>303</v>
      </c>
      <c r="B29" s="29">
        <v>3.3003300330033004E-3</v>
      </c>
      <c r="C29">
        <v>0.56000000000000005</v>
      </c>
      <c r="D29">
        <f t="shared" si="5"/>
        <v>541.07142857142856</v>
      </c>
      <c r="E29">
        <f t="shared" si="4"/>
        <v>6.293551300762311</v>
      </c>
      <c r="F29">
        <v>5.2084492190769583E-12</v>
      </c>
      <c r="G29" s="27">
        <f t="shared" si="1"/>
        <v>0.52084492190769582</v>
      </c>
      <c r="H29">
        <f t="shared" si="2"/>
        <v>-25.980738959158945</v>
      </c>
    </row>
    <row r="30" spans="1:10" x14ac:dyDescent="0.25">
      <c r="A30">
        <v>313</v>
      </c>
      <c r="B30" s="29">
        <v>3.1948881789137379E-3</v>
      </c>
      <c r="C30">
        <v>0.28499999999999998</v>
      </c>
      <c r="D30">
        <f t="shared" si="5"/>
        <v>1098.2456140350878</v>
      </c>
      <c r="E30">
        <f t="shared" si="4"/>
        <v>7.0014692892536399</v>
      </c>
      <c r="F30">
        <v>1.0403513883398563E-11</v>
      </c>
      <c r="G30" s="27">
        <f t="shared" si="1"/>
        <v>1.0403513883398563</v>
      </c>
      <c r="H30">
        <f t="shared" si="2"/>
        <v>-25.288877493443877</v>
      </c>
    </row>
    <row r="31" spans="1:10" x14ac:dyDescent="0.25">
      <c r="A31">
        <v>318</v>
      </c>
      <c r="B31" s="29">
        <v>3.1446540880503146E-3</v>
      </c>
      <c r="C31">
        <v>0.2235</v>
      </c>
      <c r="D31">
        <f t="shared" si="5"/>
        <v>1422.8187919463087</v>
      </c>
      <c r="E31">
        <f t="shared" si="4"/>
        <v>7.2603952477086899</v>
      </c>
    </row>
    <row r="32" spans="1:10" x14ac:dyDescent="0.25">
      <c r="A32">
        <v>323</v>
      </c>
      <c r="B32" s="29">
        <v>3.0959752321981426E-3</v>
      </c>
      <c r="C32">
        <v>0.16200000000000001</v>
      </c>
      <c r="D32">
        <f t="shared" si="5"/>
        <v>1993.827160493827</v>
      </c>
      <c r="E32">
        <f t="shared" si="4"/>
        <v>7.5978112669724096</v>
      </c>
      <c r="F32">
        <v>1.6525987193835934E-11</v>
      </c>
      <c r="G32" s="27">
        <f t="shared" si="1"/>
        <v>1.6525987193835936</v>
      </c>
      <c r="H32">
        <f t="shared" si="2"/>
        <v>-24.82608699255994</v>
      </c>
    </row>
    <row r="33" spans="1:10" x14ac:dyDescent="0.25">
      <c r="A33">
        <v>333</v>
      </c>
      <c r="B33" s="29">
        <v>3.003003003003003E-3</v>
      </c>
      <c r="C33">
        <v>9.8000000000000004E-2</v>
      </c>
      <c r="D33">
        <f t="shared" si="5"/>
        <v>3397.9591836734694</v>
      </c>
      <c r="E33">
        <f t="shared" si="4"/>
        <v>8.1309302902920084</v>
      </c>
      <c r="F33">
        <v>2.5236362659573304E-11</v>
      </c>
      <c r="G33" s="27">
        <f t="shared" si="1"/>
        <v>2.5236362659573306</v>
      </c>
      <c r="H33">
        <f t="shared" si="2"/>
        <v>-24.402735198799938</v>
      </c>
    </row>
    <row r="34" spans="1:10" x14ac:dyDescent="0.25">
      <c r="A34">
        <v>343</v>
      </c>
      <c r="B34" s="29">
        <v>2.9154518950437317E-3</v>
      </c>
      <c r="C34">
        <v>6.4000000000000001E-2</v>
      </c>
      <c r="D34">
        <f t="shared" si="5"/>
        <v>5359.375</v>
      </c>
      <c r="E34">
        <f t="shared" si="4"/>
        <v>8.5866026427884048</v>
      </c>
      <c r="F34">
        <v>3.152087610165417E-11</v>
      </c>
      <c r="G34" s="27">
        <f t="shared" si="1"/>
        <v>3.1520876101654172</v>
      </c>
      <c r="H34">
        <f t="shared" si="2"/>
        <v>-24.180371056221905</v>
      </c>
    </row>
    <row r="35" spans="1:10" x14ac:dyDescent="0.25">
      <c r="A35">
        <v>353</v>
      </c>
      <c r="B35" s="29">
        <v>2.8328611898016999E-3</v>
      </c>
    </row>
    <row r="37" spans="1:10" x14ac:dyDescent="0.25">
      <c r="A37" t="s">
        <v>88</v>
      </c>
    </row>
    <row r="38" spans="1:10" x14ac:dyDescent="0.25">
      <c r="A38" s="2" t="s">
        <v>50</v>
      </c>
      <c r="B38" s="30" t="s">
        <v>77</v>
      </c>
      <c r="C38" s="2" t="s">
        <v>89</v>
      </c>
      <c r="D38" s="2" t="s">
        <v>79</v>
      </c>
      <c r="E38" s="2" t="s">
        <v>80</v>
      </c>
      <c r="F38" s="2" t="s">
        <v>81</v>
      </c>
      <c r="H38" s="2" t="s">
        <v>82</v>
      </c>
      <c r="I38" s="2" t="s">
        <v>83</v>
      </c>
      <c r="J38" s="2" t="s">
        <v>54</v>
      </c>
    </row>
    <row r="39" spans="1:10" x14ac:dyDescent="0.25">
      <c r="A39">
        <v>298</v>
      </c>
      <c r="B39" s="29">
        <v>3.3557046979865771E-3</v>
      </c>
      <c r="C39">
        <v>1.157</v>
      </c>
      <c r="D39">
        <f t="shared" si="5"/>
        <v>257.56266205704407</v>
      </c>
      <c r="E39">
        <f t="shared" si="4"/>
        <v>5.5512630382938646</v>
      </c>
      <c r="F39">
        <v>3.3650239428029943E-12</v>
      </c>
      <c r="G39" s="27">
        <f t="shared" si="1"/>
        <v>0.33650239428029943</v>
      </c>
      <c r="H39">
        <f t="shared" si="2"/>
        <v>-26.417586037611109</v>
      </c>
      <c r="I39" s="1">
        <v>7.1000000000000002E-15</v>
      </c>
      <c r="J39">
        <v>0.91600000000000004</v>
      </c>
    </row>
    <row r="40" spans="1:10" x14ac:dyDescent="0.25">
      <c r="A40">
        <v>301</v>
      </c>
      <c r="B40" s="29">
        <v>3.3222591362126247E-3</v>
      </c>
      <c r="C40">
        <v>0.88600000000000001</v>
      </c>
      <c r="D40">
        <f t="shared" si="5"/>
        <v>339.72911963882621</v>
      </c>
      <c r="E40">
        <f t="shared" si="4"/>
        <v>5.828148593125932</v>
      </c>
      <c r="F40">
        <v>4.0387513479488315E-12</v>
      </c>
      <c r="G40" s="27">
        <f t="shared" si="1"/>
        <v>0.40387513479488318</v>
      </c>
      <c r="H40">
        <f t="shared" si="2"/>
        <v>-26.235085544018066</v>
      </c>
    </row>
    <row r="41" spans="1:10" x14ac:dyDescent="0.25">
      <c r="A41">
        <v>303</v>
      </c>
      <c r="B41" s="29">
        <v>3.3003300330033004E-3</v>
      </c>
      <c r="C41">
        <v>0.75900000000000001</v>
      </c>
      <c r="D41">
        <f t="shared" si="5"/>
        <v>399.20948616600788</v>
      </c>
      <c r="E41">
        <f t="shared" si="4"/>
        <v>5.9894863070958761</v>
      </c>
      <c r="F41">
        <v>4.8630524239079828E-12</v>
      </c>
      <c r="G41" s="27">
        <f t="shared" si="1"/>
        <v>0.48630524239079831</v>
      </c>
      <c r="H41">
        <f t="shared" si="2"/>
        <v>-26.049354804407081</v>
      </c>
    </row>
    <row r="42" spans="1:10" x14ac:dyDescent="0.25">
      <c r="A42">
        <v>313</v>
      </c>
      <c r="B42" s="29">
        <v>3.1948881789137379E-3</v>
      </c>
      <c r="C42">
        <v>0.38200000000000001</v>
      </c>
      <c r="D42">
        <f t="shared" si="5"/>
        <v>819.37172774869111</v>
      </c>
      <c r="E42">
        <f t="shared" si="4"/>
        <v>6.7085378609157154</v>
      </c>
      <c r="F42">
        <v>1.0452403325544185E-11</v>
      </c>
      <c r="G42" s="27">
        <f t="shared" si="1"/>
        <v>1.0452403325544186</v>
      </c>
      <c r="H42">
        <f t="shared" si="2"/>
        <v>-25.28418918065417</v>
      </c>
    </row>
    <row r="43" spans="1:10" x14ac:dyDescent="0.25">
      <c r="A43">
        <v>318</v>
      </c>
      <c r="B43" s="29">
        <v>3.1446540880503146E-3</v>
      </c>
      <c r="C43">
        <v>0.29899999999999999</v>
      </c>
      <c r="D43">
        <f t="shared" si="5"/>
        <v>1063.5451505016722</v>
      </c>
      <c r="E43">
        <f t="shared" si="4"/>
        <v>6.9693630883716278</v>
      </c>
    </row>
    <row r="44" spans="1:10" x14ac:dyDescent="0.25">
      <c r="A44">
        <v>323</v>
      </c>
      <c r="B44" s="29">
        <v>3.0959752321981426E-3</v>
      </c>
      <c r="C44">
        <v>0.216</v>
      </c>
      <c r="D44">
        <f t="shared" si="5"/>
        <v>1495.3703703703704</v>
      </c>
      <c r="E44">
        <f t="shared" si="4"/>
        <v>7.3101291945206288</v>
      </c>
      <c r="F44">
        <v>1.7283163102151546E-11</v>
      </c>
      <c r="G44" s="27">
        <f t="shared" si="1"/>
        <v>1.7283163102151546</v>
      </c>
      <c r="H44">
        <f t="shared" si="2"/>
        <v>-24.781288319411196</v>
      </c>
    </row>
    <row r="45" spans="1:10" x14ac:dyDescent="0.25">
      <c r="A45">
        <v>333</v>
      </c>
      <c r="B45" s="29">
        <v>3.003003003003003E-3</v>
      </c>
      <c r="C45">
        <v>0.13100000000000001</v>
      </c>
      <c r="D45">
        <f t="shared" si="5"/>
        <v>2541.9847328244273</v>
      </c>
      <c r="E45">
        <f t="shared" si="4"/>
        <v>7.8407004457614295</v>
      </c>
      <c r="F45">
        <v>2.4784634854542723E-11</v>
      </c>
      <c r="G45" s="27">
        <f t="shared" si="1"/>
        <v>2.4784634854542724</v>
      </c>
      <c r="H45">
        <f t="shared" si="2"/>
        <v>-24.42079721708248</v>
      </c>
    </row>
    <row r="46" spans="1:10" x14ac:dyDescent="0.25">
      <c r="A46">
        <v>343</v>
      </c>
      <c r="B46" s="29">
        <v>2.9154518950437317E-3</v>
      </c>
      <c r="C46">
        <v>8.5000000000000006E-2</v>
      </c>
      <c r="D46">
        <f t="shared" si="5"/>
        <v>4035.2941176470586</v>
      </c>
      <c r="E46">
        <f t="shared" si="4"/>
        <v>8.3028344696577605</v>
      </c>
      <c r="F46">
        <v>3.1341871780448416E-11</v>
      </c>
      <c r="G46" s="27">
        <f t="shared" si="1"/>
        <v>3.1341871780448418</v>
      </c>
      <c r="H46">
        <f t="shared" si="2"/>
        <v>-24.186066155817691</v>
      </c>
    </row>
    <row r="47" spans="1:10" x14ac:dyDescent="0.25">
      <c r="A47">
        <v>353</v>
      </c>
      <c r="B47" s="29">
        <v>2.8328611898016999E-3</v>
      </c>
    </row>
    <row r="49" spans="1:10" x14ac:dyDescent="0.25">
      <c r="A49" t="s">
        <v>90</v>
      </c>
    </row>
    <row r="50" spans="1:10" x14ac:dyDescent="0.25">
      <c r="A50" s="2" t="s">
        <v>50</v>
      </c>
      <c r="B50" s="30" t="s">
        <v>77</v>
      </c>
      <c r="C50" s="2" t="s">
        <v>91</v>
      </c>
      <c r="D50" s="2" t="s">
        <v>79</v>
      </c>
      <c r="E50" s="2" t="s">
        <v>80</v>
      </c>
      <c r="F50" s="2" t="s">
        <v>81</v>
      </c>
      <c r="H50" s="2" t="s">
        <v>82</v>
      </c>
      <c r="I50" s="2" t="s">
        <v>83</v>
      </c>
      <c r="J50" s="2" t="s">
        <v>54</v>
      </c>
    </row>
    <row r="51" spans="1:10" x14ac:dyDescent="0.25">
      <c r="A51">
        <v>298</v>
      </c>
      <c r="B51" s="29">
        <v>3.3557046979865771E-3</v>
      </c>
      <c r="C51">
        <v>2.31</v>
      </c>
      <c r="D51">
        <f t="shared" si="5"/>
        <v>129.00432900432901</v>
      </c>
      <c r="E51">
        <f t="shared" si="4"/>
        <v>4.8598459619717023</v>
      </c>
      <c r="F51">
        <v>3.1207412347365695E-12</v>
      </c>
      <c r="G51" s="27">
        <f t="shared" si="1"/>
        <v>0.31207412347365698</v>
      </c>
      <c r="H51">
        <f t="shared" si="2"/>
        <v>-26.492950567087604</v>
      </c>
      <c r="I51" s="1">
        <v>9.25E-15</v>
      </c>
      <c r="J51">
        <v>0.97899999999999998</v>
      </c>
    </row>
    <row r="52" spans="1:10" x14ac:dyDescent="0.25">
      <c r="A52">
        <v>301</v>
      </c>
      <c r="B52" s="29">
        <v>3.3222591362126247E-3</v>
      </c>
      <c r="F52">
        <v>3.8176184405337907E-12</v>
      </c>
      <c r="G52" s="27">
        <f t="shared" si="1"/>
        <v>0.3817618440533791</v>
      </c>
      <c r="H52">
        <f t="shared" si="2"/>
        <v>-26.291394332619081</v>
      </c>
    </row>
    <row r="53" spans="1:10" x14ac:dyDescent="0.25">
      <c r="A53">
        <v>303</v>
      </c>
      <c r="B53" s="29">
        <v>3.3003300330033004E-3</v>
      </c>
      <c r="C53" s="13">
        <v>1.34</v>
      </c>
      <c r="D53">
        <f t="shared" si="5"/>
        <v>226.1194029850746</v>
      </c>
      <c r="E53">
        <f t="shared" si="4"/>
        <v>5.4210631915465486</v>
      </c>
      <c r="F53">
        <v>4.6641392550688181E-12</v>
      </c>
      <c r="G53" s="27">
        <f t="shared" si="1"/>
        <v>0.46641392550688182</v>
      </c>
      <c r="H53">
        <f t="shared" si="2"/>
        <v>-26.0911178098928</v>
      </c>
    </row>
    <row r="54" spans="1:10" x14ac:dyDescent="0.25">
      <c r="A54">
        <v>313</v>
      </c>
      <c r="B54" s="29">
        <v>3.1948881789137379E-3</v>
      </c>
      <c r="F54">
        <v>9.133551750067522E-12</v>
      </c>
      <c r="G54" s="27">
        <f t="shared" si="1"/>
        <v>0.91335517500675223</v>
      </c>
      <c r="H54">
        <f t="shared" si="2"/>
        <v>-25.419066477247604</v>
      </c>
    </row>
    <row r="55" spans="1:10" x14ac:dyDescent="0.25">
      <c r="A55">
        <v>318</v>
      </c>
      <c r="B55" s="29">
        <v>3.1446540880503146E-3</v>
      </c>
      <c r="C55">
        <v>0.49</v>
      </c>
      <c r="D55">
        <f t="shared" si="5"/>
        <v>648.9795918367347</v>
      </c>
      <c r="E55">
        <f t="shared" si="4"/>
        <v>6.4754012706576418</v>
      </c>
    </row>
    <row r="56" spans="1:10" x14ac:dyDescent="0.25">
      <c r="A56">
        <v>323</v>
      </c>
      <c r="B56" s="29">
        <v>3.0959752321981426E-3</v>
      </c>
      <c r="F56">
        <v>1.4377854406455067E-11</v>
      </c>
      <c r="G56" s="27">
        <f t="shared" si="1"/>
        <v>1.4377854406455068</v>
      </c>
      <c r="H56">
        <f t="shared" si="2"/>
        <v>-24.965331981551461</v>
      </c>
    </row>
    <row r="57" spans="1:10" x14ac:dyDescent="0.25">
      <c r="A57">
        <v>333</v>
      </c>
      <c r="B57" s="29">
        <v>3.003003003003003E-3</v>
      </c>
      <c r="C57">
        <v>0.223</v>
      </c>
      <c r="D57">
        <f t="shared" si="5"/>
        <v>1493.2735426008969</v>
      </c>
      <c r="E57">
        <f t="shared" si="4"/>
        <v>7.3087259975024619</v>
      </c>
      <c r="F57">
        <v>2.1370581575706842E-11</v>
      </c>
      <c r="G57" s="27">
        <f t="shared" si="1"/>
        <v>2.1370581575706842</v>
      </c>
      <c r="H57">
        <f t="shared" si="2"/>
        <v>-24.569005832381613</v>
      </c>
    </row>
    <row r="58" spans="1:10" x14ac:dyDescent="0.25">
      <c r="A58">
        <v>343</v>
      </c>
      <c r="B58" s="29">
        <v>2.9154518950437317E-3</v>
      </c>
      <c r="C58">
        <v>0.14599999999999999</v>
      </c>
      <c r="D58">
        <f t="shared" si="5"/>
        <v>2349.3150684931506</v>
      </c>
      <c r="E58">
        <f t="shared" si="4"/>
        <v>7.7618791044397408</v>
      </c>
      <c r="F58">
        <v>3.5202904782093493E-11</v>
      </c>
      <c r="G58" s="27">
        <f t="shared" si="1"/>
        <v>3.5202904782093496</v>
      </c>
      <c r="H58">
        <f t="shared" si="2"/>
        <v>-24.069892514510702</v>
      </c>
    </row>
    <row r="59" spans="1:10" x14ac:dyDescent="0.25">
      <c r="A59">
        <v>353</v>
      </c>
      <c r="B59" s="29">
        <v>2.8328611898016999E-3</v>
      </c>
    </row>
    <row r="61" spans="1:10" x14ac:dyDescent="0.25">
      <c r="A61" t="s">
        <v>92</v>
      </c>
    </row>
    <row r="62" spans="1:10" x14ac:dyDescent="0.25">
      <c r="A62" s="2" t="s">
        <v>50</v>
      </c>
      <c r="B62" s="30" t="s">
        <v>77</v>
      </c>
      <c r="C62" s="2" t="s">
        <v>93</v>
      </c>
      <c r="D62" s="2" t="s">
        <v>79</v>
      </c>
      <c r="E62" s="2" t="s">
        <v>80</v>
      </c>
      <c r="F62" s="2" t="s">
        <v>81</v>
      </c>
      <c r="H62" s="2" t="s">
        <v>82</v>
      </c>
      <c r="I62" s="2" t="s">
        <v>83</v>
      </c>
      <c r="J62" s="2" t="s">
        <v>54</v>
      </c>
    </row>
    <row r="63" spans="1:10" x14ac:dyDescent="0.25">
      <c r="A63">
        <v>298</v>
      </c>
      <c r="B63" s="29">
        <v>3.3557046979865771E-3</v>
      </c>
      <c r="C63">
        <v>5.27</v>
      </c>
      <c r="D63">
        <f t="shared" si="5"/>
        <v>56.54648956356737</v>
      </c>
      <c r="E63">
        <f t="shared" si="4"/>
        <v>4.035063123952134</v>
      </c>
      <c r="F63">
        <v>2.7033643230156886E-12</v>
      </c>
      <c r="G63" s="27">
        <f t="shared" si="1"/>
        <v>0.2703364323015689</v>
      </c>
      <c r="H63">
        <f t="shared" si="2"/>
        <v>-26.636524073027388</v>
      </c>
      <c r="I63" s="1">
        <v>2.5599999999999999E-14</v>
      </c>
      <c r="J63">
        <v>0.91600000000000004</v>
      </c>
    </row>
    <row r="64" spans="1:10" x14ac:dyDescent="0.25">
      <c r="A64">
        <v>301</v>
      </c>
      <c r="B64" s="29">
        <v>3.3222591362126247E-3</v>
      </c>
      <c r="C64">
        <v>3.9860000000000002</v>
      </c>
      <c r="D64">
        <f t="shared" si="5"/>
        <v>75.514300050175606</v>
      </c>
      <c r="E64">
        <f t="shared" si="4"/>
        <v>4.3243220429582729</v>
      </c>
      <c r="F64">
        <v>3.6952732936480083E-12</v>
      </c>
      <c r="G64" s="27">
        <f t="shared" si="1"/>
        <v>0.36952732936480087</v>
      </c>
      <c r="H64">
        <f t="shared" si="2"/>
        <v>-26.323966601165274</v>
      </c>
    </row>
    <row r="65" spans="1:10" x14ac:dyDescent="0.25">
      <c r="A65">
        <v>303</v>
      </c>
      <c r="B65" s="29">
        <v>3.3003300330033004E-3</v>
      </c>
      <c r="C65">
        <v>3.3010000000000002</v>
      </c>
      <c r="D65">
        <f t="shared" si="5"/>
        <v>91.790366555589216</v>
      </c>
      <c r="E65">
        <f t="shared" si="4"/>
        <v>4.5195073526383132</v>
      </c>
      <c r="F65">
        <v>4.3252144420911602E-12</v>
      </c>
      <c r="G65" s="27">
        <f t="shared" si="1"/>
        <v>0.43252144420911603</v>
      </c>
      <c r="H65">
        <f t="shared" si="2"/>
        <v>-26.166559394787456</v>
      </c>
    </row>
    <row r="66" spans="1:10" x14ac:dyDescent="0.25">
      <c r="A66">
        <v>313</v>
      </c>
      <c r="B66" s="29">
        <v>3.1948881789137379E-3</v>
      </c>
      <c r="C66">
        <v>1.633</v>
      </c>
      <c r="D66">
        <f t="shared" si="5"/>
        <v>191.67176974892834</v>
      </c>
      <c r="E66">
        <f t="shared" si="4"/>
        <v>5.2557843765518255</v>
      </c>
      <c r="F66">
        <v>8.9346172304396598E-12</v>
      </c>
      <c r="G66" s="27">
        <f t="shared" si="1"/>
        <v>0.89346172304396598</v>
      </c>
      <c r="H66">
        <f t="shared" si="2"/>
        <v>-25.441087807581216</v>
      </c>
    </row>
    <row r="67" spans="1:10" x14ac:dyDescent="0.25">
      <c r="A67">
        <v>318</v>
      </c>
      <c r="B67" s="29">
        <v>3.1446540880503146E-3</v>
      </c>
      <c r="C67">
        <v>1.2605</v>
      </c>
      <c r="D67">
        <f t="shared" si="5"/>
        <v>252.28084093613646</v>
      </c>
      <c r="E67">
        <f t="shared" si="4"/>
        <v>5.5305429151343395</v>
      </c>
    </row>
    <row r="68" spans="1:10" x14ac:dyDescent="0.25">
      <c r="A68">
        <v>323</v>
      </c>
      <c r="B68" s="29">
        <v>3.0959752321981426E-3</v>
      </c>
      <c r="C68">
        <v>0.88800000000000001</v>
      </c>
      <c r="D68">
        <f t="shared" si="5"/>
        <v>363.73873873873873</v>
      </c>
      <c r="E68">
        <f t="shared" si="4"/>
        <v>5.8964358592126231</v>
      </c>
      <c r="F68">
        <v>1.5942915694009951E-11</v>
      </c>
      <c r="G68" s="27">
        <f t="shared" ref="G68:G118" si="6">F68/(10^-11)</f>
        <v>1.5942915694009951</v>
      </c>
      <c r="H68">
        <f t="shared" ref="H68:H118" si="7">LN(F68)</f>
        <v>-24.862006542480046</v>
      </c>
    </row>
    <row r="69" spans="1:10" x14ac:dyDescent="0.25">
      <c r="A69">
        <v>333</v>
      </c>
      <c r="B69" s="29">
        <v>3.003003003003003E-3</v>
      </c>
      <c r="C69">
        <v>0.52500000000000002</v>
      </c>
      <c r="D69">
        <f t="shared" si="5"/>
        <v>634.28571428571422</v>
      </c>
      <c r="E69">
        <f t="shared" ref="E69:E118" si="8">LN(D69)</f>
        <v>6.4524995063709571</v>
      </c>
      <c r="F69">
        <v>2.4062491975558315E-11</v>
      </c>
      <c r="G69" s="27">
        <f>F69/(10^-11)</f>
        <v>2.4062491975558316</v>
      </c>
      <c r="H69">
        <f>LN(F69)</f>
        <v>-24.450366837363891</v>
      </c>
    </row>
    <row r="70" spans="1:10" x14ac:dyDescent="0.25">
      <c r="A70">
        <v>343</v>
      </c>
      <c r="B70" s="29">
        <v>2.9154518950437317E-3</v>
      </c>
      <c r="C70">
        <v>0.32</v>
      </c>
      <c r="D70">
        <f t="shared" si="5"/>
        <v>1071.875</v>
      </c>
      <c r="E70">
        <f t="shared" si="8"/>
        <v>6.9771647303543052</v>
      </c>
      <c r="F70">
        <v>2.6539262117896906E-11</v>
      </c>
      <c r="G70" s="27">
        <f>F69/(10^-11)</f>
        <v>2.4062491975558316</v>
      </c>
      <c r="H70">
        <f>LN(F70)</f>
        <v>-24.352395890052399</v>
      </c>
    </row>
    <row r="71" spans="1:10" ht="17.100000000000001" customHeight="1" x14ac:dyDescent="0.25">
      <c r="A71">
        <v>353</v>
      </c>
      <c r="B71" s="29">
        <v>2.8328611898016999E-3</v>
      </c>
    </row>
    <row r="73" spans="1:10" x14ac:dyDescent="0.25">
      <c r="A73" t="s">
        <v>94</v>
      </c>
    </row>
    <row r="74" spans="1:10" x14ac:dyDescent="0.25">
      <c r="A74" s="2" t="s">
        <v>50</v>
      </c>
      <c r="B74" s="30" t="s">
        <v>77</v>
      </c>
      <c r="C74" s="2" t="s">
        <v>95</v>
      </c>
      <c r="D74" s="2" t="s">
        <v>79</v>
      </c>
      <c r="E74" s="2" t="s">
        <v>80</v>
      </c>
      <c r="F74" s="2" t="s">
        <v>81</v>
      </c>
      <c r="H74" s="2" t="s">
        <v>82</v>
      </c>
      <c r="I74" s="2" t="s">
        <v>83</v>
      </c>
      <c r="J74" s="2" t="s">
        <v>54</v>
      </c>
    </row>
    <row r="75" spans="1:10" x14ac:dyDescent="0.25">
      <c r="A75">
        <v>298</v>
      </c>
      <c r="B75" s="29">
        <v>3.3557046979865771E-3</v>
      </c>
      <c r="C75">
        <v>9.36</v>
      </c>
      <c r="D75">
        <f>A75/C75</f>
        <v>31.837606837606838</v>
      </c>
      <c r="E75">
        <f t="shared" si="8"/>
        <v>3.4606481960159039</v>
      </c>
      <c r="F75">
        <v>2.5304610660299863E-12</v>
      </c>
      <c r="G75" s="27">
        <f t="shared" si="6"/>
        <v>0.25304610660299864</v>
      </c>
      <c r="H75">
        <f t="shared" si="7"/>
        <v>-26.702619590255182</v>
      </c>
      <c r="I75" s="1">
        <v>3.8600000000000001E-14</v>
      </c>
      <c r="J75">
        <v>0.88700000000000001</v>
      </c>
    </row>
    <row r="76" spans="1:10" x14ac:dyDescent="0.25">
      <c r="A76">
        <v>301</v>
      </c>
      <c r="B76" s="29">
        <v>3.3222591362126247E-3</v>
      </c>
      <c r="C76">
        <v>7.0469999999999997</v>
      </c>
      <c r="D76">
        <f t="shared" ref="D76:D94" si="9">A76/C76</f>
        <v>42.713211295586774</v>
      </c>
      <c r="E76">
        <f t="shared" si="8"/>
        <v>3.7545082704039903</v>
      </c>
      <c r="F76">
        <v>3.4275063926704872E-12</v>
      </c>
      <c r="G76" s="27">
        <f t="shared" si="6"/>
        <v>0.34275063926704874</v>
      </c>
      <c r="H76">
        <f t="shared" si="7"/>
        <v>-26.399188118364215</v>
      </c>
    </row>
    <row r="77" spans="1:10" x14ac:dyDescent="0.25">
      <c r="A77">
        <v>303</v>
      </c>
      <c r="B77" s="29">
        <v>3.3003300330033004E-3</v>
      </c>
      <c r="C77">
        <v>5.9909999999999997</v>
      </c>
      <c r="D77">
        <f t="shared" si="9"/>
        <v>50.575863795693543</v>
      </c>
      <c r="E77">
        <f t="shared" si="8"/>
        <v>3.9234744624075812</v>
      </c>
      <c r="F77">
        <v>4.2921415925250201E-12</v>
      </c>
      <c r="G77" s="27">
        <f t="shared" si="6"/>
        <v>0.42921415925250206</v>
      </c>
      <c r="H77">
        <f t="shared" si="7"/>
        <v>-26.174235301833555</v>
      </c>
    </row>
    <row r="78" spans="1:10" x14ac:dyDescent="0.25">
      <c r="A78">
        <v>313</v>
      </c>
      <c r="B78" s="29">
        <v>3.1948881789137379E-3</v>
      </c>
      <c r="C78">
        <v>2.883</v>
      </c>
      <c r="D78">
        <f t="shared" si="9"/>
        <v>108.56746444675684</v>
      </c>
      <c r="E78">
        <f t="shared" si="8"/>
        <v>4.6873717718838881</v>
      </c>
      <c r="F78">
        <v>8.9195521643988879E-12</v>
      </c>
      <c r="G78" s="27">
        <f t="shared" si="6"/>
        <v>0.89195521643988884</v>
      </c>
      <c r="H78">
        <f t="shared" si="7"/>
        <v>-25.44277537638186</v>
      </c>
    </row>
    <row r="79" spans="1:10" x14ac:dyDescent="0.25">
      <c r="A79">
        <v>318</v>
      </c>
      <c r="B79" s="29">
        <v>3.1446540880503146E-3</v>
      </c>
      <c r="C79">
        <v>2.2050241000000002</v>
      </c>
      <c r="D79">
        <f t="shared" si="9"/>
        <v>144.21611083525119</v>
      </c>
      <c r="E79">
        <f t="shared" si="8"/>
        <v>4.9713129442358808</v>
      </c>
    </row>
    <row r="80" spans="1:10" x14ac:dyDescent="0.25">
      <c r="A80">
        <v>323</v>
      </c>
      <c r="B80" s="29">
        <v>3.0959752321981426E-3</v>
      </c>
      <c r="C80">
        <v>1.5269999999999999</v>
      </c>
      <c r="D80">
        <f t="shared" si="9"/>
        <v>211.52586771447284</v>
      </c>
      <c r="E80">
        <f t="shared" si="8"/>
        <v>5.3543472969861616</v>
      </c>
      <c r="F80">
        <v>1.5030436803777439E-11</v>
      </c>
      <c r="G80" s="27">
        <f t="shared" si="6"/>
        <v>1.5030436803777441</v>
      </c>
      <c r="H80">
        <f t="shared" si="7"/>
        <v>-24.920943850458386</v>
      </c>
    </row>
    <row r="81" spans="1:10" x14ac:dyDescent="0.25">
      <c r="A81">
        <v>333</v>
      </c>
      <c r="B81" s="29">
        <v>3.003003003003003E-3</v>
      </c>
      <c r="C81">
        <v>0.875</v>
      </c>
      <c r="D81">
        <f t="shared" si="9"/>
        <v>380.57142857142856</v>
      </c>
      <c r="E81">
        <f t="shared" si="8"/>
        <v>5.9416738826049666</v>
      </c>
      <c r="F81">
        <v>2.1541554698940436E-11</v>
      </c>
      <c r="G81" s="27">
        <f t="shared" si="6"/>
        <v>2.1541554698940439</v>
      </c>
      <c r="H81">
        <f t="shared" si="7"/>
        <v>-24.561037269509676</v>
      </c>
    </row>
    <row r="82" spans="1:10" x14ac:dyDescent="0.25">
      <c r="A82">
        <v>343</v>
      </c>
      <c r="B82" s="29">
        <v>2.9154518950437317E-3</v>
      </c>
      <c r="C82">
        <v>0.53100000000000003</v>
      </c>
      <c r="D82">
        <f t="shared" si="9"/>
        <v>645.95103578154419</v>
      </c>
      <c r="E82">
        <f t="shared" si="8"/>
        <v>6.4707237049061384</v>
      </c>
      <c r="F82">
        <v>2.746217804497112E-11</v>
      </c>
      <c r="G82" s="27">
        <f t="shared" si="6"/>
        <v>2.7462178044971122</v>
      </c>
      <c r="H82">
        <f t="shared" si="7"/>
        <v>-24.318211401728647</v>
      </c>
    </row>
    <row r="83" spans="1:10" x14ac:dyDescent="0.25">
      <c r="A83">
        <v>353</v>
      </c>
      <c r="B83" s="29">
        <v>2.8328611898016999E-3</v>
      </c>
    </row>
    <row r="85" spans="1:10" x14ac:dyDescent="0.25">
      <c r="A85" t="s">
        <v>96</v>
      </c>
    </row>
    <row r="86" spans="1:10" x14ac:dyDescent="0.25">
      <c r="A86" s="2" t="s">
        <v>50</v>
      </c>
      <c r="B86" s="30" t="s">
        <v>77</v>
      </c>
      <c r="C86" s="2" t="s">
        <v>97</v>
      </c>
      <c r="D86" s="2" t="s">
        <v>79</v>
      </c>
      <c r="E86" s="2" t="s">
        <v>80</v>
      </c>
      <c r="F86" s="2" t="s">
        <v>81</v>
      </c>
      <c r="H86" s="2" t="s">
        <v>82</v>
      </c>
      <c r="I86" s="2" t="s">
        <v>83</v>
      </c>
      <c r="J86" s="2" t="s">
        <v>54</v>
      </c>
    </row>
    <row r="87" spans="1:10" x14ac:dyDescent="0.25">
      <c r="A87">
        <v>298</v>
      </c>
      <c r="B87" s="29">
        <v>3.3557046979865771E-3</v>
      </c>
      <c r="C87">
        <v>62.4</v>
      </c>
      <c r="D87">
        <f t="shared" si="9"/>
        <v>4.7756410256410255</v>
      </c>
      <c r="E87">
        <f t="shared" si="8"/>
        <v>1.5635282111300224</v>
      </c>
      <c r="F87">
        <v>2.9030727980432829E-12</v>
      </c>
      <c r="G87" s="27">
        <f t="shared" si="6"/>
        <v>0.2903072798043283</v>
      </c>
      <c r="H87">
        <f t="shared" si="7"/>
        <v>-26.565251354368478</v>
      </c>
      <c r="I87" s="11">
        <v>1.9099999999999999E-13</v>
      </c>
      <c r="J87">
        <v>0.88400000000000001</v>
      </c>
    </row>
    <row r="88" spans="1:10" x14ac:dyDescent="0.25">
      <c r="A88">
        <v>301</v>
      </c>
      <c r="B88" s="29">
        <v>3.3222591362126247E-3</v>
      </c>
      <c r="C88">
        <v>38.033999999999999</v>
      </c>
      <c r="D88">
        <f t="shared" si="9"/>
        <v>7.9139717095230582</v>
      </c>
      <c r="E88">
        <f t="shared" si="8"/>
        <v>2.0686297682187913</v>
      </c>
      <c r="F88">
        <v>3.6561509470366065E-12</v>
      </c>
      <c r="G88" s="27">
        <f t="shared" si="6"/>
        <v>0.36561509470366066</v>
      </c>
      <c r="H88">
        <f t="shared" si="7"/>
        <v>-26.334610175706288</v>
      </c>
      <c r="I88" s="12"/>
    </row>
    <row r="89" spans="1:10" x14ac:dyDescent="0.25">
      <c r="A89">
        <v>303</v>
      </c>
      <c r="B89" s="29">
        <v>3.3003300330033004E-3</v>
      </c>
      <c r="C89">
        <v>31.949000000000002</v>
      </c>
      <c r="D89">
        <f t="shared" si="9"/>
        <v>9.4838649096998342</v>
      </c>
      <c r="E89">
        <f t="shared" si="8"/>
        <v>2.2495919240801845</v>
      </c>
      <c r="F89">
        <v>4.3774375811488699E-12</v>
      </c>
      <c r="G89" s="27">
        <f t="shared" si="6"/>
        <v>0.43774375811488703</v>
      </c>
      <c r="H89">
        <f t="shared" si="7"/>
        <v>-26.154557589870301</v>
      </c>
      <c r="I89" s="12"/>
    </row>
    <row r="90" spans="1:10" x14ac:dyDescent="0.25">
      <c r="A90">
        <v>313</v>
      </c>
      <c r="B90" s="29">
        <v>3.1948881789137379E-3</v>
      </c>
      <c r="C90">
        <v>15.148999999999999</v>
      </c>
      <c r="D90">
        <f t="shared" si="9"/>
        <v>20.661429797346361</v>
      </c>
      <c r="E90">
        <f t="shared" si="8"/>
        <v>3.0282686673639669</v>
      </c>
      <c r="F90">
        <v>8.568197206889394E-12</v>
      </c>
      <c r="G90" s="27">
        <f t="shared" si="6"/>
        <v>0.85681972068893941</v>
      </c>
      <c r="H90">
        <f t="shared" si="7"/>
        <v>-25.482963766370879</v>
      </c>
      <c r="I90" s="12"/>
    </row>
    <row r="91" spans="1:10" x14ac:dyDescent="0.25">
      <c r="A91">
        <v>318</v>
      </c>
      <c r="B91" s="29">
        <v>3.1446540880503146E-3</v>
      </c>
      <c r="C91">
        <v>11.4495</v>
      </c>
      <c r="D91">
        <f t="shared" si="9"/>
        <v>27.774138608672867</v>
      </c>
      <c r="E91">
        <f t="shared" si="8"/>
        <v>3.3241053218556793</v>
      </c>
      <c r="I91" s="12"/>
    </row>
    <row r="92" spans="1:10" x14ac:dyDescent="0.25">
      <c r="A92">
        <v>323</v>
      </c>
      <c r="B92" s="29">
        <v>3.0959752321981426E-3</v>
      </c>
      <c r="C92">
        <v>7.75</v>
      </c>
      <c r="D92">
        <f t="shared" si="9"/>
        <v>41.677419354838712</v>
      </c>
      <c r="E92">
        <f t="shared" si="8"/>
        <v>3.729959479857401</v>
      </c>
      <c r="F92">
        <v>1.5000120517764952E-11</v>
      </c>
      <c r="G92" s="27">
        <f>F92/(10^-11)</f>
        <v>1.5000120517764954</v>
      </c>
      <c r="H92">
        <f>LN(F92)</f>
        <v>-24.92296288034095</v>
      </c>
      <c r="I92" s="12"/>
    </row>
    <row r="93" spans="1:10" x14ac:dyDescent="0.25">
      <c r="A93">
        <v>333</v>
      </c>
      <c r="B93" s="29">
        <v>3.003003003003003E-3</v>
      </c>
      <c r="C93">
        <v>4.298</v>
      </c>
      <c r="D93">
        <f t="shared" si="9"/>
        <v>77.477896696137734</v>
      </c>
      <c r="E93">
        <f t="shared" si="8"/>
        <v>4.349992691760125</v>
      </c>
      <c r="F93">
        <v>2.2206520695646172E-11</v>
      </c>
      <c r="G93" s="27">
        <f>F93/(10^-11)</f>
        <v>2.2206520695646175</v>
      </c>
      <c r="H93">
        <f>LN(F93)</f>
        <v>-24.530635145149958</v>
      </c>
      <c r="I93" s="12"/>
    </row>
    <row r="94" spans="1:10" x14ac:dyDescent="0.25">
      <c r="A94">
        <v>343</v>
      </c>
      <c r="B94" s="29">
        <v>2.9154518950437317E-3</v>
      </c>
      <c r="C94">
        <v>2.5750000000000002</v>
      </c>
      <c r="D94">
        <f t="shared" si="9"/>
        <v>133.20388349514562</v>
      </c>
      <c r="E94">
        <f t="shared" si="8"/>
        <v>4.8918809130502403</v>
      </c>
      <c r="F94">
        <v>2.0913061545270938E-11</v>
      </c>
      <c r="G94" s="27">
        <f t="shared" si="6"/>
        <v>2.0913061545270937</v>
      </c>
      <c r="H94">
        <f t="shared" si="7"/>
        <v>-24.590647197841225</v>
      </c>
    </row>
    <row r="95" spans="1:10" x14ac:dyDescent="0.25">
      <c r="A95">
        <v>353</v>
      </c>
      <c r="B95" s="29">
        <v>2.8328611898016999E-3</v>
      </c>
    </row>
    <row r="97" spans="1:10" x14ac:dyDescent="0.25">
      <c r="A97" t="s">
        <v>98</v>
      </c>
    </row>
    <row r="98" spans="1:10" x14ac:dyDescent="0.25">
      <c r="A98" s="2" t="s">
        <v>50</v>
      </c>
      <c r="B98" s="30" t="s">
        <v>77</v>
      </c>
      <c r="C98" s="2" t="s">
        <v>99</v>
      </c>
      <c r="D98" s="2" t="s">
        <v>79</v>
      </c>
      <c r="E98" s="2" t="s">
        <v>80</v>
      </c>
      <c r="F98" s="2" t="s">
        <v>81</v>
      </c>
      <c r="H98" s="2" t="s">
        <v>82</v>
      </c>
      <c r="I98" s="2" t="s">
        <v>83</v>
      </c>
      <c r="J98" s="2" t="s">
        <v>54</v>
      </c>
    </row>
    <row r="99" spans="1:10" x14ac:dyDescent="0.25">
      <c r="A99">
        <v>298</v>
      </c>
      <c r="B99" s="29">
        <v>3.3557046979865771E-3</v>
      </c>
      <c r="C99">
        <v>457.94099999999997</v>
      </c>
      <c r="D99">
        <f>A99/C99</f>
        <v>0.65073885063796433</v>
      </c>
      <c r="E99">
        <f t="shared" si="8"/>
        <v>-0.42964686834994914</v>
      </c>
      <c r="F99">
        <v>2.5476435655751694E-12</v>
      </c>
      <c r="G99" s="27">
        <f t="shared" si="6"/>
        <v>0.25476435655751695</v>
      </c>
      <c r="H99">
        <f t="shared" si="7"/>
        <v>-26.695852275925692</v>
      </c>
      <c r="I99" s="1">
        <v>9.8800000000000003E-13</v>
      </c>
      <c r="J99">
        <v>0.83</v>
      </c>
    </row>
    <row r="100" spans="1:10" x14ac:dyDescent="0.25">
      <c r="A100">
        <v>301</v>
      </c>
      <c r="B100" s="29">
        <v>3.3222591362126247E-3</v>
      </c>
      <c r="C100">
        <v>330.512</v>
      </c>
      <c r="D100">
        <f t="shared" ref="D100:D106" si="10">A100/C100</f>
        <v>0.91070823449678073</v>
      </c>
      <c r="E100">
        <f t="shared" si="8"/>
        <v>-9.3532702507021198E-2</v>
      </c>
      <c r="F100">
        <v>3.268944923756294E-12</v>
      </c>
      <c r="G100" s="27">
        <f t="shared" si="6"/>
        <v>0.3268944923756294</v>
      </c>
      <c r="H100">
        <f t="shared" si="7"/>
        <v>-26.446553836368693</v>
      </c>
      <c r="I100" s="2"/>
      <c r="J100" s="2"/>
    </row>
    <row r="101" spans="1:10" x14ac:dyDescent="0.25">
      <c r="A101">
        <v>303</v>
      </c>
      <c r="B101" s="29">
        <v>3.3003300330033004E-3</v>
      </c>
      <c r="C101">
        <v>268.83499999999998</v>
      </c>
      <c r="D101">
        <f t="shared" si="10"/>
        <v>1.1270853869473842</v>
      </c>
      <c r="E101">
        <f t="shared" si="8"/>
        <v>0.11963499700341072</v>
      </c>
      <c r="F101">
        <v>3.7773825267159103E-12</v>
      </c>
      <c r="G101" s="27">
        <f t="shared" si="6"/>
        <v>0.37773825267159106</v>
      </c>
      <c r="H101">
        <f t="shared" si="7"/>
        <v>-26.301989799403295</v>
      </c>
      <c r="I101" s="2"/>
      <c r="J101" s="2"/>
    </row>
    <row r="102" spans="1:10" x14ac:dyDescent="0.25">
      <c r="A102">
        <v>313</v>
      </c>
      <c r="B102" s="29">
        <v>3.1948881789137379E-3</v>
      </c>
      <c r="C102">
        <v>120.136</v>
      </c>
      <c r="D102">
        <f t="shared" si="10"/>
        <v>2.6053805686888194</v>
      </c>
      <c r="E102">
        <f t="shared" si="8"/>
        <v>0.95757875616217369</v>
      </c>
      <c r="F102">
        <v>8.1860397869673942E-12</v>
      </c>
      <c r="G102" s="27">
        <f t="shared" si="6"/>
        <v>0.81860397869673951</v>
      </c>
      <c r="H102">
        <f t="shared" si="7"/>
        <v>-25.528590877502765</v>
      </c>
      <c r="I102" s="2"/>
      <c r="J102" s="2"/>
    </row>
    <row r="103" spans="1:10" x14ac:dyDescent="0.25">
      <c r="A103">
        <v>318</v>
      </c>
      <c r="B103" s="29">
        <v>3.1446540880503146E-3</v>
      </c>
      <c r="C103">
        <v>89.706999999999994</v>
      </c>
      <c r="D103">
        <f t="shared" si="10"/>
        <v>3.5448738671452622</v>
      </c>
      <c r="E103">
        <f t="shared" si="8"/>
        <v>1.2655025788561005</v>
      </c>
    </row>
    <row r="104" spans="1:10" x14ac:dyDescent="0.25">
      <c r="A104">
        <v>323</v>
      </c>
      <c r="B104" s="29">
        <v>3.0959752321981426E-3</v>
      </c>
      <c r="C104">
        <v>59.277999999999999</v>
      </c>
      <c r="D104">
        <f t="shared" si="10"/>
        <v>5.4489017848105537</v>
      </c>
      <c r="E104">
        <f t="shared" si="8"/>
        <v>1.6954140809956035</v>
      </c>
      <c r="F104">
        <v>1.22746679067703E-11</v>
      </c>
      <c r="G104" s="27">
        <f t="shared" si="6"/>
        <v>1.22746679067703</v>
      </c>
      <c r="H104">
        <f t="shared" si="7"/>
        <v>-25.123483497052206</v>
      </c>
    </row>
    <row r="105" spans="1:10" x14ac:dyDescent="0.25">
      <c r="A105">
        <v>333</v>
      </c>
      <c r="B105" s="29">
        <v>3.003003003003003E-3</v>
      </c>
      <c r="C105">
        <v>29.686</v>
      </c>
      <c r="D105">
        <f t="shared" si="10"/>
        <v>11.217408879606548</v>
      </c>
      <c r="E105">
        <f t="shared" si="8"/>
        <v>2.4174669357778704</v>
      </c>
      <c r="F105">
        <v>1.8859742548502362E-11</v>
      </c>
      <c r="G105" s="27">
        <f>F105/(10^-11)</f>
        <v>1.8859742548502363</v>
      </c>
      <c r="H105">
        <f>LN(F105)</f>
        <v>-24.69399148947906</v>
      </c>
    </row>
    <row r="106" spans="1:10" x14ac:dyDescent="0.25">
      <c r="A106">
        <v>343</v>
      </c>
      <c r="B106" s="29">
        <v>2.9154518950437317E-3</v>
      </c>
      <c r="C106">
        <v>15.73</v>
      </c>
      <c r="D106">
        <f t="shared" si="10"/>
        <v>21.805467260012716</v>
      </c>
      <c r="E106">
        <f t="shared" si="8"/>
        <v>3.0821607300957536</v>
      </c>
      <c r="F106">
        <v>2.7561947023144771E-11</v>
      </c>
      <c r="G106" s="27">
        <f>F106/(10^-11)</f>
        <v>2.7561947023144775</v>
      </c>
      <c r="H106">
        <f>LN(F106)</f>
        <v>-24.314585025575084</v>
      </c>
    </row>
    <row r="107" spans="1:10" x14ac:dyDescent="0.25">
      <c r="A107">
        <v>353</v>
      </c>
      <c r="B107" s="29">
        <v>2.8328611898016999E-3</v>
      </c>
    </row>
    <row r="109" spans="1:10" x14ac:dyDescent="0.25">
      <c r="A109" t="s">
        <v>100</v>
      </c>
    </row>
    <row r="110" spans="1:10" x14ac:dyDescent="0.25">
      <c r="A110" s="14" t="s">
        <v>50</v>
      </c>
      <c r="B110" s="34"/>
      <c r="C110" s="14" t="s">
        <v>101</v>
      </c>
      <c r="D110" s="14" t="s">
        <v>79</v>
      </c>
      <c r="E110" s="2" t="s">
        <v>80</v>
      </c>
      <c r="F110" s="2" t="s">
        <v>81</v>
      </c>
      <c r="H110" s="2" t="s">
        <v>82</v>
      </c>
      <c r="I110" s="2" t="s">
        <v>83</v>
      </c>
      <c r="J110" s="2" t="s">
        <v>54</v>
      </c>
    </row>
    <row r="111" spans="1:10" x14ac:dyDescent="0.25">
      <c r="A111">
        <v>298</v>
      </c>
      <c r="B111" s="29">
        <v>3.3557046979865771E-3</v>
      </c>
      <c r="C111">
        <v>2105</v>
      </c>
      <c r="D111">
        <f>A111/C111</f>
        <v>0.14156769596199525</v>
      </c>
      <c r="E111">
        <f t="shared" si="8"/>
        <v>-1.9549772596110773</v>
      </c>
      <c r="F111">
        <v>2.5657002237883779E-12</v>
      </c>
      <c r="G111" s="27">
        <f t="shared" si="6"/>
        <v>0.2565700223788378</v>
      </c>
      <c r="H111">
        <f t="shared" si="7"/>
        <v>-26.688789682830915</v>
      </c>
      <c r="I111" s="11">
        <v>4.3399999999999997E-12</v>
      </c>
      <c r="J111">
        <v>0.97699999999999998</v>
      </c>
    </row>
    <row r="112" spans="1:10" x14ac:dyDescent="0.25">
      <c r="A112">
        <v>301</v>
      </c>
      <c r="B112" s="29">
        <v>3.3222591362126247E-3</v>
      </c>
      <c r="F112">
        <v>2.8507661263780358E-12</v>
      </c>
      <c r="G112" s="27">
        <f t="shared" si="6"/>
        <v>0.28507661263780359</v>
      </c>
      <c r="H112">
        <f t="shared" si="7"/>
        <v>-26.583433341499614</v>
      </c>
      <c r="I112" s="12"/>
    </row>
    <row r="113" spans="1:9" x14ac:dyDescent="0.25">
      <c r="A113">
        <v>303</v>
      </c>
      <c r="B113" s="29">
        <v>3.3003300330033004E-3</v>
      </c>
      <c r="C113">
        <v>1122.0184543019636</v>
      </c>
      <c r="D113">
        <f t="shared" ref="D113:D118" si="11">A113/C113</f>
        <v>0.27004903425452487</v>
      </c>
      <c r="E113">
        <f t="shared" si="8"/>
        <v>-1.3091517281224703</v>
      </c>
      <c r="F113">
        <v>3.6832986905290493E-12</v>
      </c>
      <c r="G113" s="27">
        <f t="shared" si="6"/>
        <v>0.36832986905290493</v>
      </c>
      <c r="H113">
        <f t="shared" si="7"/>
        <v>-26.327212381963356</v>
      </c>
      <c r="I113" s="12"/>
    </row>
    <row r="114" spans="1:9" x14ac:dyDescent="0.25">
      <c r="A114">
        <v>313</v>
      </c>
      <c r="B114" s="29">
        <v>3.1948881789137379E-3</v>
      </c>
      <c r="F114">
        <v>8.9149321777609474E-12</v>
      </c>
      <c r="G114" s="27">
        <f t="shared" si="6"/>
        <v>0.8914932177760948</v>
      </c>
      <c r="H114">
        <f t="shared" si="7"/>
        <v>-25.443293472296791</v>
      </c>
      <c r="I114" s="12"/>
    </row>
    <row r="115" spans="1:9" x14ac:dyDescent="0.25">
      <c r="A115">
        <v>318</v>
      </c>
      <c r="B115" s="29">
        <v>3.1446540880503146E-3</v>
      </c>
      <c r="C115">
        <v>375</v>
      </c>
      <c r="D115">
        <f t="shared" si="11"/>
        <v>0.84799999999999998</v>
      </c>
      <c r="E115">
        <f t="shared" si="8"/>
        <v>-0.16487464319023401</v>
      </c>
      <c r="I115" s="12"/>
    </row>
    <row r="116" spans="1:9" x14ac:dyDescent="0.25">
      <c r="A116">
        <v>323</v>
      </c>
      <c r="B116" s="29">
        <v>3.0959752321981426E-3</v>
      </c>
      <c r="F116">
        <v>1.5262627236195897E-11</v>
      </c>
      <c r="G116" s="27">
        <f t="shared" si="6"/>
        <v>1.5262627236195898</v>
      </c>
      <c r="H116">
        <f t="shared" si="7"/>
        <v>-24.905613940002581</v>
      </c>
      <c r="I116" s="12"/>
    </row>
    <row r="117" spans="1:9" x14ac:dyDescent="0.25">
      <c r="A117">
        <v>333</v>
      </c>
      <c r="B117" s="29">
        <v>3.003003003003003E-3</v>
      </c>
      <c r="C117">
        <v>108</v>
      </c>
      <c r="D117">
        <f t="shared" si="11"/>
        <v>3.0833333333333335</v>
      </c>
      <c r="E117">
        <f t="shared" si="8"/>
        <v>1.1260112628562242</v>
      </c>
      <c r="F117">
        <v>2.0748003901680121E-11</v>
      </c>
      <c r="G117" s="27">
        <f t="shared" si="6"/>
        <v>2.0748003901680123</v>
      </c>
      <c r="H117">
        <f t="shared" si="7"/>
        <v>-24.598571071388509</v>
      </c>
      <c r="I117" s="12"/>
    </row>
    <row r="118" spans="1:9" x14ac:dyDescent="0.25">
      <c r="A118">
        <v>343</v>
      </c>
      <c r="B118" s="29">
        <v>2.9154518950437317E-3</v>
      </c>
      <c r="C118">
        <v>71</v>
      </c>
      <c r="D118">
        <f t="shared" si="11"/>
        <v>4.830985915492958</v>
      </c>
      <c r="E118">
        <f t="shared" si="8"/>
        <v>1.5750505701246245</v>
      </c>
      <c r="F118">
        <v>2.9265350401784659E-11</v>
      </c>
      <c r="G118" s="27">
        <f t="shared" si="6"/>
        <v>2.9265350401784662</v>
      </c>
      <c r="H118">
        <f t="shared" si="7"/>
        <v>-24.25461687984906</v>
      </c>
    </row>
    <row r="119" spans="1:9" x14ac:dyDescent="0.25">
      <c r="A119">
        <v>353</v>
      </c>
      <c r="B119" s="29">
        <v>2.8328611898016999E-3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Figure 1</vt:lpstr>
      <vt:lpstr>Figure 3a</vt:lpstr>
      <vt:lpstr>Figure 3b</vt:lpstr>
      <vt:lpstr>Figure 4</vt:lpstr>
      <vt:lpstr>Figure 5a and b</vt:lpstr>
      <vt:lpstr>Figure 6</vt:lpstr>
      <vt:lpstr>Figure 7</vt:lpstr>
      <vt:lpstr>Figure 8</vt:lpstr>
      <vt:lpstr>Figure 9</vt:lpstr>
      <vt:lpstr>Figure 10a</vt:lpstr>
      <vt:lpstr>Figure 10b</vt:lpstr>
      <vt:lpstr>Figure 11</vt:lpstr>
      <vt:lpstr>Figure 12a</vt:lpstr>
      <vt:lpstr>Figure 12b</vt:lpstr>
      <vt:lpstr>Figure 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katherine.s.lefroy@durham.ac.uk</dc:creator>
  <cp:lastModifiedBy>Michael Ries</cp:lastModifiedBy>
  <dcterms:created xsi:type="dcterms:W3CDTF">2021-03-04T17:11:35Z</dcterms:created>
  <dcterms:modified xsi:type="dcterms:W3CDTF">2021-03-26T16:18:32Z</dcterms:modified>
</cp:coreProperties>
</file>