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Paul B work files\PB Work\2017_01 EPSRC fellowship 2017\WP2 analysis &amp; ongoing papers\1_ large rebound landscape paper\data repository\"/>
    </mc:Choice>
  </mc:AlternateContent>
  <bookViews>
    <workbookView xWindow="3360" yWindow="465" windowWidth="37935" windowHeight="28335" tabRatio="760"/>
  </bookViews>
  <sheets>
    <sheet name="readme" sheetId="6" r:id="rId1"/>
    <sheet name="1. Final energy Fig 1+2" sheetId="14" r:id="rId2"/>
    <sheet name="2. Primary energy A1+A2" sheetId="12" r:id="rId3"/>
    <sheet name="3. GDP data for plots" sheetId="3" r:id="rId4"/>
    <sheet name="4. misc energy data for plots" sheetId="2" r:id="rId5"/>
    <sheet name="5_IAM_data_citation" sheetId="20" r:id="rId6"/>
    <sheet name="6_IAM_data" sheetId="9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77" i="3" l="1"/>
  <c r="P78" i="3" s="1"/>
  <c r="P79" i="3" s="1"/>
  <c r="P80" i="3" s="1"/>
  <c r="P81" i="3" s="1"/>
  <c r="P82" i="3" s="1"/>
  <c r="P83" i="3" s="1"/>
  <c r="P84" i="3" s="1"/>
  <c r="P85" i="3" s="1"/>
  <c r="P86" i="3" s="1"/>
  <c r="N259" i="3"/>
  <c r="Z82" i="14"/>
  <c r="G78" i="3"/>
  <c r="G79" i="3"/>
  <c r="G80" i="3" s="1"/>
  <c r="G81" i="3" s="1"/>
  <c r="G82" i="3" s="1"/>
  <c r="G83" i="3" s="1"/>
  <c r="G84" i="3" s="1"/>
  <c r="G85" i="3" s="1"/>
  <c r="G86" i="3" s="1"/>
  <c r="G77" i="3"/>
  <c r="G68" i="3"/>
  <c r="G69" i="3"/>
  <c r="G70" i="3" s="1"/>
  <c r="G71" i="3" s="1"/>
  <c r="G72" i="3" s="1"/>
  <c r="G73" i="3" s="1"/>
  <c r="G74" i="3" s="1"/>
  <c r="G75" i="3" s="1"/>
  <c r="G76" i="3" s="1"/>
  <c r="G67" i="3"/>
  <c r="F92" i="3" l="1"/>
  <c r="F93" i="3" s="1"/>
  <c r="G92" i="3"/>
  <c r="G93" i="3"/>
  <c r="Y71" i="14" l="1"/>
  <c r="Y70" i="14"/>
  <c r="Y69" i="14"/>
  <c r="Y68" i="14"/>
  <c r="Y67" i="14"/>
  <c r="Y66" i="14"/>
  <c r="Y65" i="14"/>
  <c r="Y64" i="14"/>
  <c r="Y63" i="14"/>
  <c r="G135" i="12"/>
  <c r="G136" i="12"/>
  <c r="G137" i="12"/>
  <c r="G138" i="12"/>
  <c r="G139" i="12"/>
  <c r="F136" i="12"/>
  <c r="F137" i="12"/>
  <c r="F138" i="12"/>
  <c r="F139" i="12"/>
  <c r="F135" i="12"/>
  <c r="Y139" i="14"/>
  <c r="Y138" i="14"/>
  <c r="Y136" i="14"/>
  <c r="Y137" i="14"/>
  <c r="Y135" i="14"/>
  <c r="X139" i="14"/>
  <c r="X138" i="14"/>
  <c r="X137" i="14"/>
  <c r="X135" i="14"/>
  <c r="X136" i="14" l="1"/>
  <c r="X5" i="12" l="1"/>
  <c r="X5" i="14"/>
  <c r="C69" i="6" l="1"/>
  <c r="N266" i="3"/>
  <c r="P266" i="3"/>
  <c r="R266" i="3"/>
  <c r="L266" i="3"/>
  <c r="W78" i="3"/>
  <c r="W79" i="3"/>
  <c r="W80" i="3" s="1"/>
  <c r="W81" i="3" s="1"/>
  <c r="W82" i="3" s="1"/>
  <c r="W83" i="3" s="1"/>
  <c r="W84" i="3" s="1"/>
  <c r="W85" i="3" s="1"/>
  <c r="W86" i="3" s="1"/>
  <c r="W77" i="3"/>
  <c r="W68" i="3"/>
  <c r="W69" i="3" s="1"/>
  <c r="W70" i="3" s="1"/>
  <c r="W71" i="3" s="1"/>
  <c r="W72" i="3" s="1"/>
  <c r="W73" i="3" s="1"/>
  <c r="W74" i="3" s="1"/>
  <c r="W75" i="3" s="1"/>
  <c r="W76" i="3" s="1"/>
  <c r="W67" i="3"/>
  <c r="W58" i="3"/>
  <c r="W59" i="3" s="1"/>
  <c r="W60" i="3" s="1"/>
  <c r="W61" i="3" s="1"/>
  <c r="W62" i="3" s="1"/>
  <c r="W63" i="3" s="1"/>
  <c r="W64" i="3" s="1"/>
  <c r="W65" i="3" s="1"/>
  <c r="W66" i="3" s="1"/>
  <c r="W57" i="3"/>
  <c r="W56" i="3"/>
  <c r="W55" i="3"/>
  <c r="V78" i="3"/>
  <c r="V79" i="3" s="1"/>
  <c r="V80" i="3" s="1"/>
  <c r="V81" i="3" s="1"/>
  <c r="V82" i="3" s="1"/>
  <c r="V83" i="3" s="1"/>
  <c r="V84" i="3" s="1"/>
  <c r="V85" i="3" s="1"/>
  <c r="V86" i="3" s="1"/>
  <c r="V77" i="3"/>
  <c r="V68" i="3"/>
  <c r="V69" i="3"/>
  <c r="V70" i="3" s="1"/>
  <c r="V71" i="3" s="1"/>
  <c r="V72" i="3" s="1"/>
  <c r="V73" i="3" s="1"/>
  <c r="V74" i="3" s="1"/>
  <c r="V75" i="3" s="1"/>
  <c r="V76" i="3" s="1"/>
  <c r="V67" i="3"/>
  <c r="V58" i="3"/>
  <c r="V59" i="3" s="1"/>
  <c r="V60" i="3" s="1"/>
  <c r="V61" i="3" s="1"/>
  <c r="V62" i="3" s="1"/>
  <c r="V63" i="3" s="1"/>
  <c r="V64" i="3" s="1"/>
  <c r="V65" i="3" s="1"/>
  <c r="V66" i="3" s="1"/>
  <c r="V57" i="3"/>
  <c r="V56" i="3"/>
  <c r="V55" i="3"/>
  <c r="U78" i="3"/>
  <c r="U79" i="3" s="1"/>
  <c r="U80" i="3" s="1"/>
  <c r="U81" i="3" s="1"/>
  <c r="U82" i="3" s="1"/>
  <c r="U83" i="3" s="1"/>
  <c r="U84" i="3" s="1"/>
  <c r="U85" i="3" s="1"/>
  <c r="U86" i="3" s="1"/>
  <c r="U77" i="3"/>
  <c r="U68" i="3"/>
  <c r="U69" i="3"/>
  <c r="U70" i="3" s="1"/>
  <c r="U71" i="3" s="1"/>
  <c r="U72" i="3" s="1"/>
  <c r="U73" i="3" s="1"/>
  <c r="U74" i="3" s="1"/>
  <c r="U75" i="3" s="1"/>
  <c r="U76" i="3" s="1"/>
  <c r="U67" i="3"/>
  <c r="U58" i="3"/>
  <c r="U59" i="3" s="1"/>
  <c r="U60" i="3" s="1"/>
  <c r="U61" i="3" s="1"/>
  <c r="U62" i="3" s="1"/>
  <c r="U63" i="3" s="1"/>
  <c r="U64" i="3" s="1"/>
  <c r="U65" i="3" s="1"/>
  <c r="U66" i="3" s="1"/>
  <c r="U57" i="3"/>
  <c r="U56" i="3"/>
  <c r="U55" i="3"/>
  <c r="T78" i="3"/>
  <c r="T79" i="3"/>
  <c r="T80" i="3"/>
  <c r="T81" i="3"/>
  <c r="T82" i="3"/>
  <c r="T83" i="3"/>
  <c r="T84" i="3" s="1"/>
  <c r="T85" i="3" s="1"/>
  <c r="T86" i="3" s="1"/>
  <c r="T77" i="3"/>
  <c r="T68" i="3"/>
  <c r="T69" i="3"/>
  <c r="T70" i="3"/>
  <c r="T71" i="3"/>
  <c r="T72" i="3" s="1"/>
  <c r="T73" i="3" s="1"/>
  <c r="T74" i="3" s="1"/>
  <c r="T75" i="3" s="1"/>
  <c r="T76" i="3" s="1"/>
  <c r="T67" i="3"/>
  <c r="T58" i="3"/>
  <c r="T59" i="3"/>
  <c r="T60" i="3" s="1"/>
  <c r="T61" i="3" s="1"/>
  <c r="T62" i="3" s="1"/>
  <c r="T63" i="3" s="1"/>
  <c r="T64" i="3" s="1"/>
  <c r="T65" i="3" s="1"/>
  <c r="T66" i="3" s="1"/>
  <c r="T57" i="3"/>
  <c r="T56" i="3"/>
  <c r="T55" i="3"/>
  <c r="S56" i="3"/>
  <c r="S55" i="3"/>
  <c r="R78" i="3"/>
  <c r="R79" i="3"/>
  <c r="R80" i="3" s="1"/>
  <c r="R81" i="3" s="1"/>
  <c r="R82" i="3" s="1"/>
  <c r="R83" i="3" s="1"/>
  <c r="R84" i="3" s="1"/>
  <c r="R85" i="3" s="1"/>
  <c r="R86" i="3" s="1"/>
  <c r="R77" i="3"/>
  <c r="R68" i="3"/>
  <c r="R69" i="3" s="1"/>
  <c r="R70" i="3" s="1"/>
  <c r="R71" i="3" s="1"/>
  <c r="R72" i="3" s="1"/>
  <c r="R73" i="3" s="1"/>
  <c r="R74" i="3" s="1"/>
  <c r="R75" i="3" s="1"/>
  <c r="R76" i="3" s="1"/>
  <c r="R67" i="3"/>
  <c r="R58" i="3"/>
  <c r="R59" i="3"/>
  <c r="R60" i="3"/>
  <c r="R61" i="3" s="1"/>
  <c r="R62" i="3" s="1"/>
  <c r="R63" i="3" s="1"/>
  <c r="R64" i="3" s="1"/>
  <c r="R65" i="3" s="1"/>
  <c r="R66" i="3" s="1"/>
  <c r="R57" i="3"/>
  <c r="R56" i="3"/>
  <c r="R55" i="3"/>
  <c r="Q78" i="3"/>
  <c r="Q79" i="3" s="1"/>
  <c r="Q80" i="3" s="1"/>
  <c r="Q81" i="3" s="1"/>
  <c r="Q82" i="3" s="1"/>
  <c r="Q83" i="3" s="1"/>
  <c r="Q84" i="3" s="1"/>
  <c r="Q85" i="3" s="1"/>
  <c r="Q86" i="3" s="1"/>
  <c r="Q77" i="3"/>
  <c r="Q68" i="3"/>
  <c r="Q69" i="3" s="1"/>
  <c r="Q70" i="3" s="1"/>
  <c r="Q71" i="3" s="1"/>
  <c r="Q72" i="3" s="1"/>
  <c r="Q73" i="3" s="1"/>
  <c r="Q74" i="3" s="1"/>
  <c r="Q75" i="3" s="1"/>
  <c r="Q76" i="3" s="1"/>
  <c r="Q67" i="3"/>
  <c r="Q59" i="3"/>
  <c r="Q60" i="3" s="1"/>
  <c r="Q61" i="3" s="1"/>
  <c r="Q62" i="3" s="1"/>
  <c r="Q63" i="3" s="1"/>
  <c r="Q64" i="3" s="1"/>
  <c r="Q65" i="3" s="1"/>
  <c r="Q66" i="3" s="1"/>
  <c r="Q58" i="3"/>
  <c r="Q57" i="3"/>
  <c r="Q56" i="3"/>
  <c r="Q55" i="3"/>
  <c r="P68" i="3"/>
  <c r="P69" i="3" s="1"/>
  <c r="P70" i="3" s="1"/>
  <c r="P71" i="3" s="1"/>
  <c r="P72" i="3" s="1"/>
  <c r="P73" i="3" s="1"/>
  <c r="P74" i="3" s="1"/>
  <c r="P75" i="3" s="1"/>
  <c r="P76" i="3" s="1"/>
  <c r="P67" i="3"/>
  <c r="P58" i="3"/>
  <c r="P59" i="3"/>
  <c r="P60" i="3" s="1"/>
  <c r="P61" i="3" s="1"/>
  <c r="P62" i="3" s="1"/>
  <c r="P63" i="3" s="1"/>
  <c r="P64" i="3" s="1"/>
  <c r="P65" i="3" s="1"/>
  <c r="P66" i="3" s="1"/>
  <c r="P57" i="3"/>
  <c r="P56" i="3"/>
  <c r="P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55" i="3"/>
  <c r="I68" i="3"/>
  <c r="I69" i="3" s="1"/>
  <c r="I70" i="3" s="1"/>
  <c r="I71" i="3" s="1"/>
  <c r="I72" i="3" s="1"/>
  <c r="I73" i="3" s="1"/>
  <c r="I74" i="3" s="1"/>
  <c r="I75" i="3" s="1"/>
  <c r="I76" i="3" s="1"/>
  <c r="I67" i="3"/>
  <c r="I56" i="3"/>
  <c r="I57" i="3" s="1"/>
  <c r="I58" i="3" s="1"/>
  <c r="I59" i="3" s="1"/>
  <c r="I60" i="3" s="1"/>
  <c r="I61" i="3" s="1"/>
  <c r="I62" i="3" s="1"/>
  <c r="I63" i="3" s="1"/>
  <c r="I64" i="3" s="1"/>
  <c r="I65" i="3" s="1"/>
  <c r="I66" i="3" s="1"/>
  <c r="I55" i="3"/>
  <c r="H55" i="3"/>
  <c r="H63" i="3"/>
  <c r="H64" i="3" s="1"/>
  <c r="H65" i="3" s="1"/>
  <c r="H66" i="3" s="1"/>
  <c r="H67" i="3" s="1"/>
  <c r="H68" i="3" s="1"/>
  <c r="H69" i="3" s="1"/>
  <c r="H70" i="3" s="1"/>
  <c r="H71" i="3" s="1"/>
  <c r="H72" i="3" s="1"/>
  <c r="H73" i="3" s="1"/>
  <c r="H74" i="3" s="1"/>
  <c r="H75" i="3" s="1"/>
  <c r="H76" i="3" s="1"/>
  <c r="H62" i="3"/>
  <c r="H56" i="3"/>
  <c r="H57" i="3"/>
  <c r="H58" i="3" s="1"/>
  <c r="H59" i="3" s="1"/>
  <c r="H60" i="3" s="1"/>
  <c r="H61" i="3" s="1"/>
  <c r="E93" i="3"/>
  <c r="E92" i="3"/>
  <c r="D93" i="3"/>
  <c r="D92" i="3"/>
  <c r="G155" i="3"/>
  <c r="G154" i="3"/>
  <c r="C90" i="3"/>
  <c r="F112" i="3"/>
  <c r="G90" i="3"/>
  <c r="F90" i="3"/>
  <c r="AF72" i="12"/>
  <c r="AE67" i="12"/>
  <c r="AA61" i="12"/>
  <c r="AA64" i="12"/>
  <c r="AB64" i="12"/>
  <c r="AA65" i="12"/>
  <c r="AB66" i="12"/>
  <c r="AA67" i="12"/>
  <c r="AA70" i="12" s="1"/>
  <c r="AB67" i="12"/>
  <c r="AB61" i="12" s="1"/>
  <c r="AA68" i="12"/>
  <c r="AB68" i="12"/>
  <c r="AA69" i="12"/>
  <c r="AA71" i="12"/>
  <c r="AB71" i="12"/>
  <c r="Z72" i="12"/>
  <c r="AA75" i="12"/>
  <c r="AB75" i="12"/>
  <c r="AA77" i="12"/>
  <c r="AA73" i="12" s="1"/>
  <c r="AB77" i="12"/>
  <c r="AB78" i="12" s="1"/>
  <c r="AC77" i="12"/>
  <c r="AC75" i="12" s="1"/>
  <c r="AA78" i="12"/>
  <c r="AA80" i="12"/>
  <c r="AB80" i="12"/>
  <c r="AC80" i="12"/>
  <c r="AD73" i="12"/>
  <c r="AD74" i="12"/>
  <c r="AD75" i="12"/>
  <c r="AD76" i="12"/>
  <c r="AD77" i="12"/>
  <c r="AD78" i="12"/>
  <c r="AD79" i="12"/>
  <c r="AD80" i="12"/>
  <c r="AD81" i="12"/>
  <c r="Z82" i="12"/>
  <c r="R158" i="12"/>
  <c r="Q157" i="12"/>
  <c r="P157" i="12"/>
  <c r="O157" i="12"/>
  <c r="R155" i="12"/>
  <c r="R157" i="12" s="1"/>
  <c r="P155" i="12"/>
  <c r="R154" i="12"/>
  <c r="R151" i="12"/>
  <c r="Q150" i="12"/>
  <c r="P150" i="12"/>
  <c r="O150" i="12"/>
  <c r="R148" i="12"/>
  <c r="R149" i="12" s="1"/>
  <c r="P148" i="12"/>
  <c r="R147" i="12"/>
  <c r="AC68" i="14"/>
  <c r="AC69" i="14"/>
  <c r="AC70" i="14"/>
  <c r="AC71" i="14"/>
  <c r="AB68" i="14"/>
  <c r="AC66" i="14"/>
  <c r="AC65" i="14"/>
  <c r="AC64" i="14"/>
  <c r="AC63" i="14"/>
  <c r="AC62" i="14"/>
  <c r="AC61" i="14"/>
  <c r="AC67" i="14"/>
  <c r="Z77" i="14"/>
  <c r="Z72" i="14"/>
  <c r="Z67" i="14"/>
  <c r="AB69" i="14"/>
  <c r="AB67" i="14"/>
  <c r="AB61" i="14"/>
  <c r="Z157" i="14"/>
  <c r="Z150" i="14"/>
  <c r="P95" i="3"/>
  <c r="H98" i="3" s="1"/>
  <c r="O95" i="3"/>
  <c r="F98" i="3" s="1"/>
  <c r="G55" i="3" s="1"/>
  <c r="S57" i="3" l="1"/>
  <c r="S58" i="3" s="1"/>
  <c r="S59" i="3" s="1"/>
  <c r="S60" i="3" s="1"/>
  <c r="S61" i="3" s="1"/>
  <c r="S62" i="3" s="1"/>
  <c r="S63" i="3" s="1"/>
  <c r="S64" i="3" s="1"/>
  <c r="S65" i="3" s="1"/>
  <c r="S66" i="3" s="1"/>
  <c r="S67" i="3" s="1"/>
  <c r="S68" i="3" s="1"/>
  <c r="S69" i="3" s="1"/>
  <c r="S70" i="3" s="1"/>
  <c r="S71" i="3" s="1"/>
  <c r="S72" i="3" s="1"/>
  <c r="S73" i="3" s="1"/>
  <c r="S74" i="3" s="1"/>
  <c r="S75" i="3" s="1"/>
  <c r="S76" i="3" s="1"/>
  <c r="S77" i="3" s="1"/>
  <c r="S78" i="3" s="1"/>
  <c r="S79" i="3" s="1"/>
  <c r="S80" i="3" s="1"/>
  <c r="S81" i="3" s="1"/>
  <c r="S82" i="3" s="1"/>
  <c r="S83" i="3" s="1"/>
  <c r="S84" i="3" s="1"/>
  <c r="S85" i="3" s="1"/>
  <c r="S86" i="3" s="1"/>
  <c r="G98" i="3"/>
  <c r="AB63" i="12"/>
  <c r="AA63" i="12"/>
  <c r="AA66" i="12"/>
  <c r="AA62" i="12"/>
  <c r="AB70" i="12"/>
  <c r="AB62" i="12"/>
  <c r="AB69" i="12"/>
  <c r="AB65" i="12"/>
  <c r="AC74" i="12"/>
  <c r="AC79" i="12"/>
  <c r="AB74" i="12"/>
  <c r="AB79" i="12"/>
  <c r="AC76" i="12"/>
  <c r="AA74" i="12"/>
  <c r="AC81" i="12"/>
  <c r="AA79" i="12"/>
  <c r="AB76" i="12"/>
  <c r="AC73" i="12"/>
  <c r="AB81" i="12"/>
  <c r="AC78" i="12"/>
  <c r="AA76" i="12"/>
  <c r="AB73" i="12"/>
  <c r="AA81" i="12"/>
  <c r="R156" i="12"/>
  <c r="R150" i="12"/>
  <c r="AB70" i="14"/>
  <c r="AB63" i="14"/>
  <c r="AB64" i="14"/>
  <c r="AB65" i="14"/>
  <c r="AB62" i="14"/>
  <c r="AB71" i="14"/>
  <c r="AB66" i="14"/>
  <c r="C5" i="2"/>
  <c r="D294" i="14" s="1"/>
  <c r="D323" i="14" s="1"/>
  <c r="D5" i="2"/>
  <c r="E294" i="14" s="1"/>
  <c r="E323" i="14" s="1"/>
  <c r="E5" i="2"/>
  <c r="F294" i="14" s="1"/>
  <c r="F323" i="14" s="1"/>
  <c r="F5" i="2"/>
  <c r="G294" i="14" s="1"/>
  <c r="G323" i="14" s="1"/>
  <c r="G5" i="2"/>
  <c r="H294" i="14" s="1"/>
  <c r="H323" i="14" s="1"/>
  <c r="H5" i="2"/>
  <c r="I294" i="14" s="1"/>
  <c r="I323" i="14" s="1"/>
  <c r="I5" i="2"/>
  <c r="J294" i="14" s="1"/>
  <c r="J323" i="14" s="1"/>
  <c r="J5" i="2"/>
  <c r="K294" i="14" s="1"/>
  <c r="K323" i="14" s="1"/>
  <c r="K5" i="2"/>
  <c r="L294" i="14" s="1"/>
  <c r="L323" i="14" s="1"/>
  <c r="L5" i="2"/>
  <c r="M294" i="14" s="1"/>
  <c r="M323" i="14" s="1"/>
  <c r="M5" i="2"/>
  <c r="N294" i="14" s="1"/>
  <c r="N323" i="14" s="1"/>
  <c r="N5" i="2"/>
  <c r="O294" i="14" s="1"/>
  <c r="O323" i="14" s="1"/>
  <c r="O5" i="2"/>
  <c r="P294" i="14" s="1"/>
  <c r="P323" i="14" s="1"/>
  <c r="P5" i="2"/>
  <c r="Q294" i="14" s="1"/>
  <c r="Q323" i="14" s="1"/>
  <c r="Q5" i="2"/>
  <c r="R294" i="14" s="1"/>
  <c r="R323" i="14" s="1"/>
  <c r="R5" i="2"/>
  <c r="S294" i="14" s="1"/>
  <c r="S323" i="14" s="1"/>
  <c r="C6" i="2"/>
  <c r="B307" i="14" s="1"/>
  <c r="B336" i="14" s="1"/>
  <c r="D6" i="2"/>
  <c r="E307" i="14" s="1"/>
  <c r="E336" i="14" s="1"/>
  <c r="E6" i="2"/>
  <c r="F307" i="14" s="1"/>
  <c r="F336" i="14" s="1"/>
  <c r="F6" i="2"/>
  <c r="G307" i="14" s="1"/>
  <c r="G336" i="14" s="1"/>
  <c r="G6" i="2"/>
  <c r="H307" i="14" s="1"/>
  <c r="H336" i="14" s="1"/>
  <c r="H6" i="2"/>
  <c r="I307" i="14" s="1"/>
  <c r="I336" i="14" s="1"/>
  <c r="I6" i="2"/>
  <c r="J307" i="14" s="1"/>
  <c r="J6" i="2"/>
  <c r="K307" i="14" s="1"/>
  <c r="K336" i="14" s="1"/>
  <c r="K6" i="2"/>
  <c r="L307" i="14" s="1"/>
  <c r="L6" i="2"/>
  <c r="M307" i="14" s="1"/>
  <c r="M6" i="2"/>
  <c r="N307" i="14" s="1"/>
  <c r="N6" i="2"/>
  <c r="O307" i="14" s="1"/>
  <c r="O6" i="2"/>
  <c r="P307" i="14" s="1"/>
  <c r="P6" i="2"/>
  <c r="Q307" i="14" s="1"/>
  <c r="Q6" i="2"/>
  <c r="R307" i="14" s="1"/>
  <c r="R6" i="2"/>
  <c r="S307" i="14" s="1"/>
  <c r="C7" i="2"/>
  <c r="B308" i="14" s="1"/>
  <c r="B337" i="14" s="1"/>
  <c r="D7" i="2"/>
  <c r="E308" i="14" s="1"/>
  <c r="E337" i="14" s="1"/>
  <c r="E7" i="2"/>
  <c r="F308" i="14" s="1"/>
  <c r="F337" i="14" s="1"/>
  <c r="F7" i="2"/>
  <c r="G308" i="14" s="1"/>
  <c r="G337" i="14" s="1"/>
  <c r="G7" i="2"/>
  <c r="H308" i="14" s="1"/>
  <c r="H337" i="14" s="1"/>
  <c r="H7" i="2"/>
  <c r="I308" i="14" s="1"/>
  <c r="I337" i="14" s="1"/>
  <c r="I7" i="2"/>
  <c r="J308" i="14" s="1"/>
  <c r="J7" i="2"/>
  <c r="K308" i="14" s="1"/>
  <c r="K7" i="2"/>
  <c r="L308" i="14" s="1"/>
  <c r="L7" i="2"/>
  <c r="M308" i="14" s="1"/>
  <c r="M7" i="2"/>
  <c r="N308" i="14" s="1"/>
  <c r="N7" i="2"/>
  <c r="O308" i="14" s="1"/>
  <c r="O7" i="2"/>
  <c r="P308" i="14" s="1"/>
  <c r="P7" i="2"/>
  <c r="Q308" i="14" s="1"/>
  <c r="Q7" i="2"/>
  <c r="R308" i="14" s="1"/>
  <c r="R7" i="2"/>
  <c r="S308" i="14" s="1"/>
  <c r="C8" i="2"/>
  <c r="B309" i="14" s="1"/>
  <c r="B338" i="14" s="1"/>
  <c r="D8" i="2"/>
  <c r="E309" i="14" s="1"/>
  <c r="E338" i="14" s="1"/>
  <c r="E8" i="2"/>
  <c r="F309" i="14" s="1"/>
  <c r="F338" i="14" s="1"/>
  <c r="F8" i="2"/>
  <c r="G309" i="14" s="1"/>
  <c r="G338" i="14" s="1"/>
  <c r="G8" i="2"/>
  <c r="H309" i="14" s="1"/>
  <c r="H338" i="14" s="1"/>
  <c r="H8" i="2"/>
  <c r="I309" i="14" s="1"/>
  <c r="I338" i="14" s="1"/>
  <c r="I8" i="2"/>
  <c r="J309" i="14" s="1"/>
  <c r="J8" i="2"/>
  <c r="K309" i="14" s="1"/>
  <c r="K8" i="2"/>
  <c r="L309" i="14" s="1"/>
  <c r="L8" i="2"/>
  <c r="M309" i="14" s="1"/>
  <c r="M8" i="2"/>
  <c r="N309" i="14" s="1"/>
  <c r="N8" i="2"/>
  <c r="O309" i="14" s="1"/>
  <c r="O8" i="2"/>
  <c r="P309" i="14" s="1"/>
  <c r="P8" i="2"/>
  <c r="Q309" i="14" s="1"/>
  <c r="Q8" i="2"/>
  <c r="R309" i="14" s="1"/>
  <c r="R8" i="2"/>
  <c r="S309" i="14" s="1"/>
  <c r="C9" i="2"/>
  <c r="B310" i="14" s="1"/>
  <c r="B339" i="14" s="1"/>
  <c r="D9" i="2"/>
  <c r="E310" i="14" s="1"/>
  <c r="E339" i="14" s="1"/>
  <c r="E9" i="2"/>
  <c r="F310" i="14" s="1"/>
  <c r="F339" i="14" s="1"/>
  <c r="F9" i="2"/>
  <c r="G310" i="14" s="1"/>
  <c r="G339" i="14" s="1"/>
  <c r="G9" i="2"/>
  <c r="H310" i="14" s="1"/>
  <c r="H339" i="14" s="1"/>
  <c r="H9" i="2"/>
  <c r="I310" i="14" s="1"/>
  <c r="I339" i="14" s="1"/>
  <c r="I9" i="2"/>
  <c r="J310" i="14" s="1"/>
  <c r="J9" i="2"/>
  <c r="K310" i="14" s="1"/>
  <c r="K9" i="2"/>
  <c r="L310" i="14" s="1"/>
  <c r="L9" i="2"/>
  <c r="M310" i="14" s="1"/>
  <c r="M9" i="2"/>
  <c r="N310" i="14" s="1"/>
  <c r="N9" i="2"/>
  <c r="O310" i="14" s="1"/>
  <c r="O9" i="2"/>
  <c r="P310" i="14" s="1"/>
  <c r="P9" i="2"/>
  <c r="Q310" i="14" s="1"/>
  <c r="Q9" i="2"/>
  <c r="R310" i="14" s="1"/>
  <c r="R9" i="2"/>
  <c r="S310" i="14" s="1"/>
  <c r="C10" i="2"/>
  <c r="B311" i="14" s="1"/>
  <c r="B340" i="14" s="1"/>
  <c r="D10" i="2"/>
  <c r="E311" i="14" s="1"/>
  <c r="E340" i="14" s="1"/>
  <c r="E10" i="2"/>
  <c r="F311" i="14" s="1"/>
  <c r="F340" i="14" s="1"/>
  <c r="F10" i="2"/>
  <c r="G311" i="14" s="1"/>
  <c r="G340" i="14" s="1"/>
  <c r="G10" i="2"/>
  <c r="H311" i="14" s="1"/>
  <c r="H340" i="14" s="1"/>
  <c r="H10" i="2"/>
  <c r="I311" i="14" s="1"/>
  <c r="I340" i="14" s="1"/>
  <c r="I10" i="2"/>
  <c r="J311" i="14" s="1"/>
  <c r="J10" i="2"/>
  <c r="K311" i="14" s="1"/>
  <c r="K10" i="2"/>
  <c r="L311" i="14" s="1"/>
  <c r="L10" i="2"/>
  <c r="M311" i="14" s="1"/>
  <c r="M10" i="2"/>
  <c r="N311" i="14" s="1"/>
  <c r="N10" i="2"/>
  <c r="O311" i="14" s="1"/>
  <c r="O10" i="2"/>
  <c r="P311" i="14" s="1"/>
  <c r="P10" i="2"/>
  <c r="Q311" i="14" s="1"/>
  <c r="Q10" i="2"/>
  <c r="R311" i="14" s="1"/>
  <c r="R10" i="2"/>
  <c r="S311" i="14" s="1"/>
  <c r="C11" i="2"/>
  <c r="B312" i="14" s="1"/>
  <c r="B341" i="14" s="1"/>
  <c r="D11" i="2"/>
  <c r="E312" i="14" s="1"/>
  <c r="E341" i="14" s="1"/>
  <c r="E11" i="2"/>
  <c r="F312" i="14" s="1"/>
  <c r="F341" i="14" s="1"/>
  <c r="F11" i="2"/>
  <c r="G312" i="14" s="1"/>
  <c r="G341" i="14" s="1"/>
  <c r="G11" i="2"/>
  <c r="H312" i="14" s="1"/>
  <c r="H341" i="14" s="1"/>
  <c r="H11" i="2"/>
  <c r="I312" i="14" s="1"/>
  <c r="I341" i="14" s="1"/>
  <c r="I11" i="2"/>
  <c r="J312" i="14" s="1"/>
  <c r="J11" i="2"/>
  <c r="K312" i="14" s="1"/>
  <c r="K11" i="2"/>
  <c r="L312" i="14" s="1"/>
  <c r="L11" i="2"/>
  <c r="M312" i="14" s="1"/>
  <c r="M11" i="2"/>
  <c r="N312" i="14" s="1"/>
  <c r="N11" i="2"/>
  <c r="O312" i="14" s="1"/>
  <c r="O11" i="2"/>
  <c r="P312" i="14" s="1"/>
  <c r="P11" i="2"/>
  <c r="Q312" i="14" s="1"/>
  <c r="Q11" i="2"/>
  <c r="R312" i="14" s="1"/>
  <c r="R11" i="2"/>
  <c r="S312" i="14" s="1"/>
  <c r="C12" i="2"/>
  <c r="B313" i="14" s="1"/>
  <c r="B342" i="14" s="1"/>
  <c r="D12" i="2"/>
  <c r="E313" i="14" s="1"/>
  <c r="E342" i="14" s="1"/>
  <c r="E12" i="2"/>
  <c r="F313" i="14" s="1"/>
  <c r="F342" i="14" s="1"/>
  <c r="F12" i="2"/>
  <c r="G313" i="14" s="1"/>
  <c r="G342" i="14" s="1"/>
  <c r="G12" i="2"/>
  <c r="H313" i="14" s="1"/>
  <c r="H342" i="14" s="1"/>
  <c r="H12" i="2"/>
  <c r="I313" i="14" s="1"/>
  <c r="I342" i="14" s="1"/>
  <c r="I12" i="2"/>
  <c r="J313" i="14" s="1"/>
  <c r="J12" i="2"/>
  <c r="K313" i="14" s="1"/>
  <c r="K342" i="14" s="1"/>
  <c r="K12" i="2"/>
  <c r="L313" i="14" s="1"/>
  <c r="L12" i="2"/>
  <c r="M313" i="14" s="1"/>
  <c r="M12" i="2"/>
  <c r="N313" i="14" s="1"/>
  <c r="N12" i="2"/>
  <c r="O313" i="14" s="1"/>
  <c r="O12" i="2"/>
  <c r="P313" i="14" s="1"/>
  <c r="P12" i="2"/>
  <c r="Q313" i="14" s="1"/>
  <c r="Q12" i="2"/>
  <c r="R313" i="14" s="1"/>
  <c r="R12" i="2"/>
  <c r="S313" i="14" s="1"/>
  <c r="C13" i="2"/>
  <c r="B314" i="14" s="1"/>
  <c r="B343" i="14" s="1"/>
  <c r="D13" i="2"/>
  <c r="E314" i="14" s="1"/>
  <c r="E343" i="14" s="1"/>
  <c r="E13" i="2"/>
  <c r="F314" i="14" s="1"/>
  <c r="F343" i="14" s="1"/>
  <c r="F13" i="2"/>
  <c r="G314" i="14" s="1"/>
  <c r="G343" i="14" s="1"/>
  <c r="G13" i="2"/>
  <c r="H314" i="14" s="1"/>
  <c r="H343" i="14" s="1"/>
  <c r="H13" i="2"/>
  <c r="I314" i="14" s="1"/>
  <c r="I343" i="14" s="1"/>
  <c r="I13" i="2"/>
  <c r="J314" i="14" s="1"/>
  <c r="J13" i="2"/>
  <c r="K314" i="14" s="1"/>
  <c r="K13" i="2"/>
  <c r="L314" i="14" s="1"/>
  <c r="L13" i="2"/>
  <c r="M314" i="14" s="1"/>
  <c r="M13" i="2"/>
  <c r="N314" i="14" s="1"/>
  <c r="N13" i="2"/>
  <c r="O314" i="14" s="1"/>
  <c r="O13" i="2"/>
  <c r="P314" i="14" s="1"/>
  <c r="P13" i="2"/>
  <c r="Q314" i="14" s="1"/>
  <c r="Q13" i="2"/>
  <c r="R314" i="14" s="1"/>
  <c r="R13" i="2"/>
  <c r="S314" i="14" s="1"/>
  <c r="C14" i="2"/>
  <c r="B315" i="14" s="1"/>
  <c r="B344" i="14" s="1"/>
  <c r="D14" i="2"/>
  <c r="E315" i="14" s="1"/>
  <c r="E344" i="14" s="1"/>
  <c r="E14" i="2"/>
  <c r="F315" i="14" s="1"/>
  <c r="F344" i="14" s="1"/>
  <c r="F14" i="2"/>
  <c r="G315" i="14" s="1"/>
  <c r="G344" i="14" s="1"/>
  <c r="G14" i="2"/>
  <c r="H315" i="14" s="1"/>
  <c r="H344" i="14" s="1"/>
  <c r="H14" i="2"/>
  <c r="I315" i="14" s="1"/>
  <c r="I344" i="14" s="1"/>
  <c r="I14" i="2"/>
  <c r="J315" i="14" s="1"/>
  <c r="J14" i="2"/>
  <c r="K315" i="14" s="1"/>
  <c r="K14" i="2"/>
  <c r="L315" i="14" s="1"/>
  <c r="L14" i="2"/>
  <c r="M315" i="14" s="1"/>
  <c r="M14" i="2"/>
  <c r="N315" i="14" s="1"/>
  <c r="N14" i="2"/>
  <c r="O315" i="14" s="1"/>
  <c r="O14" i="2"/>
  <c r="P315" i="14" s="1"/>
  <c r="P14" i="2"/>
  <c r="Q315" i="14" s="1"/>
  <c r="Q14" i="2"/>
  <c r="R315" i="14" s="1"/>
  <c r="R14" i="2"/>
  <c r="S315" i="14" s="1"/>
  <c r="C15" i="2"/>
  <c r="B316" i="14" s="1"/>
  <c r="B345" i="14" s="1"/>
  <c r="D15" i="2"/>
  <c r="E316" i="14" s="1"/>
  <c r="E345" i="14" s="1"/>
  <c r="E15" i="2"/>
  <c r="F316" i="14" s="1"/>
  <c r="F345" i="14" s="1"/>
  <c r="F15" i="2"/>
  <c r="G316" i="14" s="1"/>
  <c r="G345" i="14" s="1"/>
  <c r="G15" i="2"/>
  <c r="H316" i="14" s="1"/>
  <c r="H345" i="14" s="1"/>
  <c r="H15" i="2"/>
  <c r="I316" i="14" s="1"/>
  <c r="I345" i="14" s="1"/>
  <c r="I15" i="2"/>
  <c r="J316" i="14" s="1"/>
  <c r="J15" i="2"/>
  <c r="K316" i="14" s="1"/>
  <c r="K15" i="2"/>
  <c r="L316" i="14" s="1"/>
  <c r="L15" i="2"/>
  <c r="M316" i="14" s="1"/>
  <c r="M15" i="2"/>
  <c r="N316" i="14" s="1"/>
  <c r="N15" i="2"/>
  <c r="O316" i="14" s="1"/>
  <c r="O15" i="2"/>
  <c r="P316" i="14" s="1"/>
  <c r="P15" i="2"/>
  <c r="Q316" i="14" s="1"/>
  <c r="Q15" i="2"/>
  <c r="R316" i="14" s="1"/>
  <c r="R15" i="2"/>
  <c r="S316" i="14" s="1"/>
  <c r="C16" i="2"/>
  <c r="B317" i="14" s="1"/>
  <c r="B346" i="14" s="1"/>
  <c r="D16" i="2"/>
  <c r="E317" i="14" s="1"/>
  <c r="E346" i="14" s="1"/>
  <c r="E16" i="2"/>
  <c r="F317" i="14" s="1"/>
  <c r="F346" i="14" s="1"/>
  <c r="F16" i="2"/>
  <c r="G317" i="14" s="1"/>
  <c r="G346" i="14" s="1"/>
  <c r="G16" i="2"/>
  <c r="H317" i="14" s="1"/>
  <c r="H346" i="14" s="1"/>
  <c r="H16" i="2"/>
  <c r="I317" i="14" s="1"/>
  <c r="I346" i="14" s="1"/>
  <c r="I16" i="2"/>
  <c r="J317" i="14" s="1"/>
  <c r="J16" i="2"/>
  <c r="K317" i="14" s="1"/>
  <c r="K16" i="2"/>
  <c r="L317" i="14" s="1"/>
  <c r="L16" i="2"/>
  <c r="M317" i="14" s="1"/>
  <c r="M16" i="2"/>
  <c r="N317" i="14" s="1"/>
  <c r="N16" i="2"/>
  <c r="O317" i="14" s="1"/>
  <c r="O16" i="2"/>
  <c r="P317" i="14" s="1"/>
  <c r="P16" i="2"/>
  <c r="Q317" i="14" s="1"/>
  <c r="Q16" i="2"/>
  <c r="R317" i="14" s="1"/>
  <c r="R16" i="2"/>
  <c r="S317" i="14" s="1"/>
  <c r="C17" i="2"/>
  <c r="B318" i="14" s="1"/>
  <c r="B347" i="14" s="1"/>
  <c r="D17" i="2"/>
  <c r="E318" i="14" s="1"/>
  <c r="E347" i="14" s="1"/>
  <c r="E17" i="2"/>
  <c r="F318" i="14" s="1"/>
  <c r="F347" i="14" s="1"/>
  <c r="F17" i="2"/>
  <c r="G318" i="14" s="1"/>
  <c r="G347" i="14" s="1"/>
  <c r="G17" i="2"/>
  <c r="H318" i="14" s="1"/>
  <c r="H347" i="14" s="1"/>
  <c r="H17" i="2"/>
  <c r="I318" i="14" s="1"/>
  <c r="I347" i="14" s="1"/>
  <c r="I17" i="2"/>
  <c r="J318" i="14" s="1"/>
  <c r="J17" i="2"/>
  <c r="K318" i="14" s="1"/>
  <c r="K17" i="2"/>
  <c r="L318" i="14" s="1"/>
  <c r="L17" i="2"/>
  <c r="M318" i="14" s="1"/>
  <c r="M17" i="2"/>
  <c r="N318" i="14" s="1"/>
  <c r="N17" i="2"/>
  <c r="O318" i="14" s="1"/>
  <c r="O17" i="2"/>
  <c r="P318" i="14" s="1"/>
  <c r="P17" i="2"/>
  <c r="Q318" i="14" s="1"/>
  <c r="Q17" i="2"/>
  <c r="R318" i="14" s="1"/>
  <c r="R17" i="2"/>
  <c r="S318" i="14" s="1"/>
  <c r="C18" i="2"/>
  <c r="B295" i="14" s="1"/>
  <c r="B324" i="14" s="1"/>
  <c r="D18" i="2"/>
  <c r="E295" i="14" s="1"/>
  <c r="E324" i="14" s="1"/>
  <c r="E18" i="2"/>
  <c r="F295" i="14" s="1"/>
  <c r="F324" i="14" s="1"/>
  <c r="F18" i="2"/>
  <c r="G295" i="14" s="1"/>
  <c r="G324" i="14" s="1"/>
  <c r="G18" i="2"/>
  <c r="H295" i="14" s="1"/>
  <c r="H324" i="14" s="1"/>
  <c r="H18" i="2"/>
  <c r="I295" i="14" s="1"/>
  <c r="I324" i="14" s="1"/>
  <c r="I18" i="2"/>
  <c r="J295" i="14" s="1"/>
  <c r="J18" i="2"/>
  <c r="K295" i="14" s="1"/>
  <c r="K18" i="2"/>
  <c r="L295" i="14" s="1"/>
  <c r="L18" i="2"/>
  <c r="M295" i="14" s="1"/>
  <c r="M18" i="2"/>
  <c r="N295" i="14" s="1"/>
  <c r="N18" i="2"/>
  <c r="O295" i="14" s="1"/>
  <c r="O18" i="2"/>
  <c r="P295" i="14" s="1"/>
  <c r="P18" i="2"/>
  <c r="Q295" i="14" s="1"/>
  <c r="Q18" i="2"/>
  <c r="R295" i="14" s="1"/>
  <c r="R18" i="2"/>
  <c r="S295" i="14" s="1"/>
  <c r="C19" i="2"/>
  <c r="B296" i="14" s="1"/>
  <c r="B325" i="14" s="1"/>
  <c r="D19" i="2"/>
  <c r="E296" i="14" s="1"/>
  <c r="E325" i="14" s="1"/>
  <c r="E19" i="2"/>
  <c r="F296" i="14" s="1"/>
  <c r="F325" i="14" s="1"/>
  <c r="F19" i="2"/>
  <c r="G296" i="14" s="1"/>
  <c r="G325" i="14" s="1"/>
  <c r="G19" i="2"/>
  <c r="H296" i="14" s="1"/>
  <c r="H325" i="14" s="1"/>
  <c r="H19" i="2"/>
  <c r="I296" i="14" s="1"/>
  <c r="I325" i="14" s="1"/>
  <c r="I19" i="2"/>
  <c r="J296" i="14" s="1"/>
  <c r="J19" i="2"/>
  <c r="K296" i="14" s="1"/>
  <c r="K19" i="2"/>
  <c r="L296" i="14" s="1"/>
  <c r="L19" i="2"/>
  <c r="M296" i="14" s="1"/>
  <c r="M19" i="2"/>
  <c r="N296" i="14" s="1"/>
  <c r="N19" i="2"/>
  <c r="O296" i="14" s="1"/>
  <c r="O19" i="2"/>
  <c r="P296" i="14" s="1"/>
  <c r="P19" i="2"/>
  <c r="Q296" i="14" s="1"/>
  <c r="Q19" i="2"/>
  <c r="R296" i="14" s="1"/>
  <c r="R19" i="2"/>
  <c r="S296" i="14" s="1"/>
  <c r="C20" i="2"/>
  <c r="B297" i="14" s="1"/>
  <c r="B326" i="14" s="1"/>
  <c r="D20" i="2"/>
  <c r="E297" i="14" s="1"/>
  <c r="E326" i="14" s="1"/>
  <c r="E20" i="2"/>
  <c r="F297" i="14" s="1"/>
  <c r="F326" i="14" s="1"/>
  <c r="F20" i="2"/>
  <c r="G297" i="14" s="1"/>
  <c r="G326" i="14" s="1"/>
  <c r="G20" i="2"/>
  <c r="H297" i="14" s="1"/>
  <c r="H326" i="14" s="1"/>
  <c r="H20" i="2"/>
  <c r="I297" i="14" s="1"/>
  <c r="I326" i="14" s="1"/>
  <c r="I20" i="2"/>
  <c r="J297" i="14" s="1"/>
  <c r="J20" i="2"/>
  <c r="K297" i="14" s="1"/>
  <c r="K20" i="2"/>
  <c r="L297" i="14" s="1"/>
  <c r="L20" i="2"/>
  <c r="M297" i="14" s="1"/>
  <c r="M20" i="2"/>
  <c r="N297" i="14" s="1"/>
  <c r="N20" i="2"/>
  <c r="O297" i="14" s="1"/>
  <c r="O20" i="2"/>
  <c r="P297" i="14" s="1"/>
  <c r="P20" i="2"/>
  <c r="Q297" i="14" s="1"/>
  <c r="Q20" i="2"/>
  <c r="R297" i="14" s="1"/>
  <c r="R20" i="2"/>
  <c r="S297" i="14" s="1"/>
  <c r="C21" i="2"/>
  <c r="B298" i="14" s="1"/>
  <c r="B327" i="14" s="1"/>
  <c r="D21" i="2"/>
  <c r="E298" i="14" s="1"/>
  <c r="E327" i="14" s="1"/>
  <c r="E21" i="2"/>
  <c r="F298" i="14" s="1"/>
  <c r="F327" i="14" s="1"/>
  <c r="F21" i="2"/>
  <c r="G298" i="14" s="1"/>
  <c r="G327" i="14" s="1"/>
  <c r="G21" i="2"/>
  <c r="H298" i="14" s="1"/>
  <c r="H327" i="14" s="1"/>
  <c r="H21" i="2"/>
  <c r="I298" i="14" s="1"/>
  <c r="I327" i="14" s="1"/>
  <c r="I21" i="2"/>
  <c r="J298" i="14" s="1"/>
  <c r="J21" i="2"/>
  <c r="K298" i="14" s="1"/>
  <c r="K21" i="2"/>
  <c r="L298" i="14" s="1"/>
  <c r="L21" i="2"/>
  <c r="M298" i="14" s="1"/>
  <c r="M21" i="2"/>
  <c r="N298" i="14" s="1"/>
  <c r="N21" i="2"/>
  <c r="O298" i="14" s="1"/>
  <c r="O21" i="2"/>
  <c r="P298" i="14" s="1"/>
  <c r="P21" i="2"/>
  <c r="Q298" i="14" s="1"/>
  <c r="Q21" i="2"/>
  <c r="R298" i="14" s="1"/>
  <c r="R21" i="2"/>
  <c r="S298" i="14" s="1"/>
  <c r="C22" i="2"/>
  <c r="B299" i="14" s="1"/>
  <c r="B328" i="14" s="1"/>
  <c r="D22" i="2"/>
  <c r="E299" i="14" s="1"/>
  <c r="E328" i="14" s="1"/>
  <c r="E22" i="2"/>
  <c r="F299" i="14" s="1"/>
  <c r="F328" i="14" s="1"/>
  <c r="F22" i="2"/>
  <c r="G299" i="14" s="1"/>
  <c r="G328" i="14" s="1"/>
  <c r="G22" i="2"/>
  <c r="H299" i="14" s="1"/>
  <c r="H328" i="14" s="1"/>
  <c r="H22" i="2"/>
  <c r="I299" i="14" s="1"/>
  <c r="I328" i="14" s="1"/>
  <c r="I22" i="2"/>
  <c r="J299" i="14" s="1"/>
  <c r="J22" i="2"/>
  <c r="K299" i="14" s="1"/>
  <c r="K328" i="14" s="1"/>
  <c r="K22" i="2"/>
  <c r="L299" i="14" s="1"/>
  <c r="L22" i="2"/>
  <c r="M299" i="14" s="1"/>
  <c r="M22" i="2"/>
  <c r="N299" i="14" s="1"/>
  <c r="N22" i="2"/>
  <c r="O299" i="14" s="1"/>
  <c r="O22" i="2"/>
  <c r="P299" i="14" s="1"/>
  <c r="P22" i="2"/>
  <c r="Q299" i="14" s="1"/>
  <c r="Q22" i="2"/>
  <c r="R299" i="14" s="1"/>
  <c r="R22" i="2"/>
  <c r="S299" i="14" s="1"/>
  <c r="C23" i="2"/>
  <c r="B300" i="14" s="1"/>
  <c r="B329" i="14" s="1"/>
  <c r="D23" i="2"/>
  <c r="E300" i="14" s="1"/>
  <c r="E329" i="14" s="1"/>
  <c r="E23" i="2"/>
  <c r="F300" i="14" s="1"/>
  <c r="F329" i="14" s="1"/>
  <c r="F23" i="2"/>
  <c r="G300" i="14" s="1"/>
  <c r="G329" i="14" s="1"/>
  <c r="G23" i="2"/>
  <c r="H300" i="14" s="1"/>
  <c r="H329" i="14" s="1"/>
  <c r="H23" i="2"/>
  <c r="I300" i="14" s="1"/>
  <c r="I329" i="14" s="1"/>
  <c r="I23" i="2"/>
  <c r="J300" i="14" s="1"/>
  <c r="J23" i="2"/>
  <c r="K300" i="14" s="1"/>
  <c r="K23" i="2"/>
  <c r="L300" i="14" s="1"/>
  <c r="L23" i="2"/>
  <c r="M300" i="14" s="1"/>
  <c r="M23" i="2"/>
  <c r="N300" i="14" s="1"/>
  <c r="N23" i="2"/>
  <c r="O300" i="14" s="1"/>
  <c r="O23" i="2"/>
  <c r="P300" i="14" s="1"/>
  <c r="P23" i="2"/>
  <c r="Q300" i="14" s="1"/>
  <c r="Q23" i="2"/>
  <c r="R300" i="14" s="1"/>
  <c r="R23" i="2"/>
  <c r="S300" i="14" s="1"/>
  <c r="C24" i="2"/>
  <c r="B301" i="14" s="1"/>
  <c r="B330" i="14" s="1"/>
  <c r="D24" i="2"/>
  <c r="E301" i="14" s="1"/>
  <c r="E330" i="14" s="1"/>
  <c r="E24" i="2"/>
  <c r="F301" i="14" s="1"/>
  <c r="F330" i="14" s="1"/>
  <c r="F24" i="2"/>
  <c r="G301" i="14" s="1"/>
  <c r="G330" i="14" s="1"/>
  <c r="G24" i="2"/>
  <c r="H301" i="14" s="1"/>
  <c r="H330" i="14" s="1"/>
  <c r="H24" i="2"/>
  <c r="I301" i="14" s="1"/>
  <c r="I330" i="14" s="1"/>
  <c r="I24" i="2"/>
  <c r="J301" i="14" s="1"/>
  <c r="J24" i="2"/>
  <c r="K301" i="14" s="1"/>
  <c r="K24" i="2"/>
  <c r="L301" i="14" s="1"/>
  <c r="L24" i="2"/>
  <c r="M301" i="14" s="1"/>
  <c r="M24" i="2"/>
  <c r="N301" i="14" s="1"/>
  <c r="N24" i="2"/>
  <c r="O301" i="14" s="1"/>
  <c r="O24" i="2"/>
  <c r="P301" i="14" s="1"/>
  <c r="P24" i="2"/>
  <c r="Q301" i="14" s="1"/>
  <c r="Q24" i="2"/>
  <c r="R301" i="14" s="1"/>
  <c r="R24" i="2"/>
  <c r="S301" i="14" s="1"/>
  <c r="C25" i="2"/>
  <c r="B302" i="14" s="1"/>
  <c r="B331" i="14" s="1"/>
  <c r="D25" i="2"/>
  <c r="E302" i="14" s="1"/>
  <c r="E331" i="14" s="1"/>
  <c r="E25" i="2"/>
  <c r="F302" i="14" s="1"/>
  <c r="F331" i="14" s="1"/>
  <c r="F25" i="2"/>
  <c r="G302" i="14" s="1"/>
  <c r="G331" i="14" s="1"/>
  <c r="G25" i="2"/>
  <c r="H302" i="14" s="1"/>
  <c r="H331" i="14" s="1"/>
  <c r="H25" i="2"/>
  <c r="I302" i="14" s="1"/>
  <c r="I331" i="14" s="1"/>
  <c r="I25" i="2"/>
  <c r="J302" i="14" s="1"/>
  <c r="J25" i="2"/>
  <c r="K302" i="14" s="1"/>
  <c r="K25" i="2"/>
  <c r="L302" i="14" s="1"/>
  <c r="L25" i="2"/>
  <c r="M302" i="14" s="1"/>
  <c r="M25" i="2"/>
  <c r="N302" i="14" s="1"/>
  <c r="N25" i="2"/>
  <c r="O302" i="14" s="1"/>
  <c r="O25" i="2"/>
  <c r="P302" i="14" s="1"/>
  <c r="P25" i="2"/>
  <c r="Q302" i="14" s="1"/>
  <c r="Q25" i="2"/>
  <c r="R302" i="14" s="1"/>
  <c r="R25" i="2"/>
  <c r="S302" i="14" s="1"/>
  <c r="C26" i="2"/>
  <c r="B303" i="14" s="1"/>
  <c r="B332" i="14" s="1"/>
  <c r="D26" i="2"/>
  <c r="E303" i="14" s="1"/>
  <c r="E332" i="14" s="1"/>
  <c r="E26" i="2"/>
  <c r="F303" i="14" s="1"/>
  <c r="F332" i="14" s="1"/>
  <c r="F26" i="2"/>
  <c r="G303" i="14" s="1"/>
  <c r="G332" i="14" s="1"/>
  <c r="G26" i="2"/>
  <c r="H303" i="14" s="1"/>
  <c r="H332" i="14" s="1"/>
  <c r="H26" i="2"/>
  <c r="I303" i="14" s="1"/>
  <c r="I332" i="14" s="1"/>
  <c r="I26" i="2"/>
  <c r="J303" i="14" s="1"/>
  <c r="J26" i="2"/>
  <c r="K303" i="14" s="1"/>
  <c r="K26" i="2"/>
  <c r="L303" i="14" s="1"/>
  <c r="L26" i="2"/>
  <c r="M303" i="14" s="1"/>
  <c r="M26" i="2"/>
  <c r="N303" i="14" s="1"/>
  <c r="N26" i="2"/>
  <c r="O303" i="14" s="1"/>
  <c r="O26" i="2"/>
  <c r="P303" i="14" s="1"/>
  <c r="P26" i="2"/>
  <c r="Q303" i="14" s="1"/>
  <c r="Q26" i="2"/>
  <c r="R303" i="14" s="1"/>
  <c r="R26" i="2"/>
  <c r="S303" i="14" s="1"/>
  <c r="C27" i="2"/>
  <c r="B304" i="14" s="1"/>
  <c r="B333" i="14" s="1"/>
  <c r="D27" i="2"/>
  <c r="E304" i="14" s="1"/>
  <c r="E333" i="14" s="1"/>
  <c r="E27" i="2"/>
  <c r="F304" i="14" s="1"/>
  <c r="F333" i="14" s="1"/>
  <c r="F27" i="2"/>
  <c r="G304" i="14" s="1"/>
  <c r="G333" i="14" s="1"/>
  <c r="G27" i="2"/>
  <c r="H304" i="14" s="1"/>
  <c r="H333" i="14" s="1"/>
  <c r="H27" i="2"/>
  <c r="I304" i="14" s="1"/>
  <c r="I333" i="14" s="1"/>
  <c r="I27" i="2"/>
  <c r="J304" i="14" s="1"/>
  <c r="J27" i="2"/>
  <c r="K304" i="14" s="1"/>
  <c r="K27" i="2"/>
  <c r="L304" i="14" s="1"/>
  <c r="L27" i="2"/>
  <c r="M304" i="14" s="1"/>
  <c r="M27" i="2"/>
  <c r="N304" i="14" s="1"/>
  <c r="N27" i="2"/>
  <c r="O304" i="14" s="1"/>
  <c r="O27" i="2"/>
  <c r="P304" i="14" s="1"/>
  <c r="P27" i="2"/>
  <c r="Q304" i="14" s="1"/>
  <c r="Q27" i="2"/>
  <c r="R304" i="14" s="1"/>
  <c r="R27" i="2"/>
  <c r="S304" i="14" s="1"/>
  <c r="C28" i="2"/>
  <c r="B305" i="14" s="1"/>
  <c r="B334" i="14" s="1"/>
  <c r="D28" i="2"/>
  <c r="E305" i="14" s="1"/>
  <c r="E334" i="14" s="1"/>
  <c r="E28" i="2"/>
  <c r="F305" i="14" s="1"/>
  <c r="F334" i="14" s="1"/>
  <c r="F28" i="2"/>
  <c r="G305" i="14" s="1"/>
  <c r="G334" i="14" s="1"/>
  <c r="G28" i="2"/>
  <c r="H305" i="14" s="1"/>
  <c r="H334" i="14" s="1"/>
  <c r="H28" i="2"/>
  <c r="I305" i="14" s="1"/>
  <c r="I334" i="14" s="1"/>
  <c r="I28" i="2"/>
  <c r="J305" i="14" s="1"/>
  <c r="J28" i="2"/>
  <c r="K305" i="14" s="1"/>
  <c r="K28" i="2"/>
  <c r="L305" i="14" s="1"/>
  <c r="L28" i="2"/>
  <c r="M305" i="14" s="1"/>
  <c r="M28" i="2"/>
  <c r="N305" i="14" s="1"/>
  <c r="N28" i="2"/>
  <c r="O305" i="14" s="1"/>
  <c r="O28" i="2"/>
  <c r="P305" i="14" s="1"/>
  <c r="P28" i="2"/>
  <c r="Q305" i="14" s="1"/>
  <c r="Q28" i="2"/>
  <c r="R305" i="14" s="1"/>
  <c r="R28" i="2"/>
  <c r="S305" i="14" s="1"/>
  <c r="C29" i="2"/>
  <c r="B306" i="14" s="1"/>
  <c r="B335" i="14" s="1"/>
  <c r="D29" i="2"/>
  <c r="E306" i="14" s="1"/>
  <c r="E335" i="14" s="1"/>
  <c r="E29" i="2"/>
  <c r="F306" i="14" s="1"/>
  <c r="F335" i="14" s="1"/>
  <c r="F29" i="2"/>
  <c r="G306" i="14" s="1"/>
  <c r="G335" i="14" s="1"/>
  <c r="G29" i="2"/>
  <c r="H306" i="14" s="1"/>
  <c r="H335" i="14" s="1"/>
  <c r="H29" i="2"/>
  <c r="I306" i="14" s="1"/>
  <c r="I335" i="14" s="1"/>
  <c r="I29" i="2"/>
  <c r="J306" i="14" s="1"/>
  <c r="J29" i="2"/>
  <c r="K306" i="14" s="1"/>
  <c r="K29" i="2"/>
  <c r="L306" i="14" s="1"/>
  <c r="L29" i="2"/>
  <c r="M306" i="14" s="1"/>
  <c r="M29" i="2"/>
  <c r="N306" i="14" s="1"/>
  <c r="N29" i="2"/>
  <c r="O306" i="14" s="1"/>
  <c r="O29" i="2"/>
  <c r="P306" i="14" s="1"/>
  <c r="P29" i="2"/>
  <c r="Q306" i="14" s="1"/>
  <c r="Q29" i="2"/>
  <c r="R306" i="14" s="1"/>
  <c r="R29" i="2"/>
  <c r="S306" i="14" s="1"/>
  <c r="C30" i="2"/>
  <c r="B319" i="14" s="1"/>
  <c r="B348" i="14" s="1"/>
  <c r="D30" i="2"/>
  <c r="E319" i="14" s="1"/>
  <c r="E348" i="14" s="1"/>
  <c r="E30" i="2"/>
  <c r="F319" i="14" s="1"/>
  <c r="F348" i="14" s="1"/>
  <c r="F30" i="2"/>
  <c r="G319" i="14" s="1"/>
  <c r="G348" i="14" s="1"/>
  <c r="G30" i="2"/>
  <c r="H319" i="14" s="1"/>
  <c r="H348" i="14" s="1"/>
  <c r="H30" i="2"/>
  <c r="I319" i="14" s="1"/>
  <c r="I348" i="14" s="1"/>
  <c r="I30" i="2"/>
  <c r="J319" i="14" s="1"/>
  <c r="J30" i="2"/>
  <c r="K319" i="14" s="1"/>
  <c r="K30" i="2"/>
  <c r="L319" i="14" s="1"/>
  <c r="L30" i="2"/>
  <c r="M319" i="14" s="1"/>
  <c r="M30" i="2"/>
  <c r="N319" i="14" s="1"/>
  <c r="N30" i="2"/>
  <c r="O319" i="14" s="1"/>
  <c r="O30" i="2"/>
  <c r="P319" i="14" s="1"/>
  <c r="P30" i="2"/>
  <c r="Q319" i="14" s="1"/>
  <c r="Q30" i="2"/>
  <c r="R319" i="14" s="1"/>
  <c r="R30" i="2"/>
  <c r="S319" i="14" s="1"/>
  <c r="C31" i="2"/>
  <c r="B320" i="14" s="1"/>
  <c r="B349" i="14" s="1"/>
  <c r="D31" i="2"/>
  <c r="E320" i="14" s="1"/>
  <c r="E349" i="14" s="1"/>
  <c r="E31" i="2"/>
  <c r="F320" i="14" s="1"/>
  <c r="F349" i="14" s="1"/>
  <c r="F31" i="2"/>
  <c r="G320" i="14" s="1"/>
  <c r="G349" i="14" s="1"/>
  <c r="G31" i="2"/>
  <c r="H320" i="14" s="1"/>
  <c r="H349" i="14" s="1"/>
  <c r="H31" i="2"/>
  <c r="I320" i="14" s="1"/>
  <c r="I349" i="14" s="1"/>
  <c r="I31" i="2"/>
  <c r="J320" i="14" s="1"/>
  <c r="J31" i="2"/>
  <c r="K320" i="14" s="1"/>
  <c r="K31" i="2"/>
  <c r="L320" i="14" s="1"/>
  <c r="L349" i="14" s="1"/>
  <c r="L31" i="2"/>
  <c r="M320" i="14" s="1"/>
  <c r="M31" i="2"/>
  <c r="N320" i="14" s="1"/>
  <c r="N31" i="2"/>
  <c r="O320" i="14" s="1"/>
  <c r="O31" i="2"/>
  <c r="P320" i="14" s="1"/>
  <c r="P31" i="2"/>
  <c r="Q320" i="14" s="1"/>
  <c r="Q31" i="2"/>
  <c r="R320" i="14" s="1"/>
  <c r="R31" i="2"/>
  <c r="S320" i="14" s="1"/>
  <c r="C32" i="2"/>
  <c r="B321" i="14" s="1"/>
  <c r="B350" i="14" s="1"/>
  <c r="D32" i="2"/>
  <c r="E321" i="14" s="1"/>
  <c r="E350" i="14" s="1"/>
  <c r="E32" i="2"/>
  <c r="F321" i="14" s="1"/>
  <c r="F350" i="14" s="1"/>
  <c r="F32" i="2"/>
  <c r="G321" i="14" s="1"/>
  <c r="G350" i="14" s="1"/>
  <c r="G32" i="2"/>
  <c r="H321" i="14" s="1"/>
  <c r="H350" i="14" s="1"/>
  <c r="H32" i="2"/>
  <c r="I321" i="14" s="1"/>
  <c r="I350" i="14" s="1"/>
  <c r="I32" i="2"/>
  <c r="J321" i="14" s="1"/>
  <c r="J32" i="2"/>
  <c r="K321" i="14" s="1"/>
  <c r="K32" i="2"/>
  <c r="L321" i="14" s="1"/>
  <c r="L350" i="14" s="1"/>
  <c r="L32" i="2"/>
  <c r="M321" i="14" s="1"/>
  <c r="M32" i="2"/>
  <c r="N321" i="14" s="1"/>
  <c r="N32" i="2"/>
  <c r="O321" i="14" s="1"/>
  <c r="O32" i="2"/>
  <c r="P321" i="14" s="1"/>
  <c r="P32" i="2"/>
  <c r="Q321" i="14" s="1"/>
  <c r="Q32" i="2"/>
  <c r="R321" i="14" s="1"/>
  <c r="R32" i="2"/>
  <c r="S321" i="14" s="1"/>
  <c r="AC147" i="14"/>
  <c r="AA148" i="14"/>
  <c r="AC148" i="14"/>
  <c r="AA150" i="14"/>
  <c r="AB150" i="14"/>
  <c r="AC151" i="14"/>
  <c r="AC154" i="14"/>
  <c r="AA155" i="14"/>
  <c r="AC155" i="14"/>
  <c r="AA157" i="14"/>
  <c r="AB157" i="14"/>
  <c r="AC158" i="14"/>
  <c r="L348" i="14" l="1"/>
  <c r="L335" i="14"/>
  <c r="L334" i="14"/>
  <c r="L333" i="14"/>
  <c r="L332" i="14"/>
  <c r="L331" i="14"/>
  <c r="L330" i="14"/>
  <c r="L328" i="14"/>
  <c r="P335" i="14"/>
  <c r="P329" i="14"/>
  <c r="P328" i="14"/>
  <c r="P326" i="14"/>
  <c r="P346" i="14"/>
  <c r="P331" i="14"/>
  <c r="P327" i="14"/>
  <c r="P349" i="14"/>
  <c r="P348" i="14"/>
  <c r="P334" i="14"/>
  <c r="P332" i="14"/>
  <c r="P330" i="14"/>
  <c r="L327" i="14"/>
  <c r="L326" i="14"/>
  <c r="L325" i="14"/>
  <c r="L324" i="14"/>
  <c r="L347" i="14"/>
  <c r="P350" i="14"/>
  <c r="P347" i="14"/>
  <c r="P345" i="14"/>
  <c r="P344" i="14"/>
  <c r="P343" i="14"/>
  <c r="P342" i="14"/>
  <c r="P340" i="14"/>
  <c r="P339" i="14"/>
  <c r="R348" i="14"/>
  <c r="O332" i="14"/>
  <c r="O324" i="14"/>
  <c r="O340" i="14"/>
  <c r="AC149" i="14"/>
  <c r="P338" i="14"/>
  <c r="P337" i="14"/>
  <c r="P336" i="14"/>
  <c r="K350" i="14"/>
  <c r="N350" i="14"/>
  <c r="K349" i="14"/>
  <c r="Q349" i="14"/>
  <c r="R335" i="14"/>
  <c r="K335" i="14"/>
  <c r="Q335" i="14"/>
  <c r="Q334" i="14"/>
  <c r="K334" i="14"/>
  <c r="M330" i="14"/>
  <c r="K330" i="14"/>
  <c r="R327" i="14"/>
  <c r="K327" i="14"/>
  <c r="P325" i="14"/>
  <c r="Q347" i="14"/>
  <c r="N347" i="14"/>
  <c r="K347" i="14"/>
  <c r="M347" i="14"/>
  <c r="M345" i="14"/>
  <c r="K345" i="14"/>
  <c r="N344" i="14"/>
  <c r="K344" i="14"/>
  <c r="R344" i="14"/>
  <c r="S344" i="14"/>
  <c r="N343" i="14"/>
  <c r="K343" i="14"/>
  <c r="P341" i="14"/>
  <c r="Q341" i="14"/>
  <c r="N339" i="14"/>
  <c r="K339" i="14"/>
  <c r="L337" i="14"/>
  <c r="K337" i="14"/>
  <c r="S350" i="14"/>
  <c r="S346" i="14"/>
  <c r="S342" i="14"/>
  <c r="S334" i="14"/>
  <c r="R350" i="14"/>
  <c r="R346" i="14"/>
  <c r="P333" i="14"/>
  <c r="N331" i="14"/>
  <c r="K331" i="14"/>
  <c r="L329" i="14"/>
  <c r="K329" i="14"/>
  <c r="R329" i="14"/>
  <c r="S329" i="14"/>
  <c r="Q326" i="14"/>
  <c r="K326" i="14"/>
  <c r="S326" i="14"/>
  <c r="R326" i="14"/>
  <c r="Q346" i="14"/>
  <c r="K346" i="14"/>
  <c r="M338" i="14"/>
  <c r="K338" i="14"/>
  <c r="R338" i="14"/>
  <c r="S338" i="14"/>
  <c r="Q350" i="14"/>
  <c r="Q348" i="14"/>
  <c r="Q332" i="14"/>
  <c r="Q327" i="14"/>
  <c r="Q345" i="14"/>
  <c r="Q344" i="14"/>
  <c r="S345" i="14"/>
  <c r="R341" i="14"/>
  <c r="R325" i="14"/>
  <c r="O349" i="14"/>
  <c r="O348" i="14"/>
  <c r="O330" i="14"/>
  <c r="O327" i="14"/>
  <c r="O326" i="14"/>
  <c r="O347" i="14"/>
  <c r="O346" i="14"/>
  <c r="O342" i="14"/>
  <c r="O341" i="14"/>
  <c r="O339" i="14"/>
  <c r="R345" i="14"/>
  <c r="R337" i="14"/>
  <c r="O350" i="14"/>
  <c r="N349" i="14"/>
  <c r="N348" i="14"/>
  <c r="N333" i="14"/>
  <c r="N332" i="14"/>
  <c r="N330" i="14"/>
  <c r="N329" i="14"/>
  <c r="N324" i="14"/>
  <c r="N346" i="14"/>
  <c r="N345" i="14"/>
  <c r="N342" i="14"/>
  <c r="N338" i="14"/>
  <c r="R349" i="14"/>
  <c r="M349" i="14"/>
  <c r="M348" i="14"/>
  <c r="M333" i="14"/>
  <c r="M328" i="14"/>
  <c r="M325" i="14"/>
  <c r="M324" i="14"/>
  <c r="E354" i="14" s="1"/>
  <c r="M346" i="14"/>
  <c r="M344" i="14"/>
  <c r="M341" i="14"/>
  <c r="M339" i="14"/>
  <c r="M336" i="14"/>
  <c r="S347" i="14"/>
  <c r="S343" i="14"/>
  <c r="S335" i="14"/>
  <c r="L346" i="14"/>
  <c r="L345" i="14"/>
  <c r="L344" i="14"/>
  <c r="L343" i="14"/>
  <c r="L342" i="14"/>
  <c r="L341" i="14"/>
  <c r="L340" i="14"/>
  <c r="L339" i="14"/>
  <c r="L338" i="14"/>
  <c r="L336" i="14"/>
  <c r="R343" i="14"/>
  <c r="O343" i="14"/>
  <c r="S341" i="14"/>
  <c r="S330" i="14"/>
  <c r="N340" i="14"/>
  <c r="R328" i="14"/>
  <c r="M343" i="14"/>
  <c r="M342" i="14"/>
  <c r="M340" i="14"/>
  <c r="M337" i="14"/>
  <c r="O335" i="14"/>
  <c r="O337" i="14"/>
  <c r="S324" i="14"/>
  <c r="N334" i="14"/>
  <c r="R336" i="14"/>
  <c r="M350" i="14"/>
  <c r="M335" i="14"/>
  <c r="M334" i="14"/>
  <c r="M332" i="14"/>
  <c r="M331" i="14"/>
  <c r="M327" i="14"/>
  <c r="O333" i="14"/>
  <c r="O331" i="14"/>
  <c r="O325" i="14"/>
  <c r="O345" i="14"/>
  <c r="O338" i="14"/>
  <c r="O336" i="14"/>
  <c r="S348" i="14"/>
  <c r="S340" i="14"/>
  <c r="S332" i="14"/>
  <c r="S325" i="14"/>
  <c r="N337" i="14"/>
  <c r="R342" i="14"/>
  <c r="R334" i="14"/>
  <c r="O334" i="14"/>
  <c r="O344" i="14"/>
  <c r="S349" i="14"/>
  <c r="S339" i="14"/>
  <c r="S337" i="14"/>
  <c r="S333" i="14"/>
  <c r="S328" i="14"/>
  <c r="N325" i="14"/>
  <c r="N341" i="14"/>
  <c r="R333" i="14"/>
  <c r="M329" i="14"/>
  <c r="M326" i="14"/>
  <c r="S336" i="14"/>
  <c r="S327" i="14"/>
  <c r="N326" i="14"/>
  <c r="Q333" i="14"/>
  <c r="Q328" i="14"/>
  <c r="Q325" i="14"/>
  <c r="Q324" i="14"/>
  <c r="Q343" i="14"/>
  <c r="Q342" i="14"/>
  <c r="Q340" i="14"/>
  <c r="Q337" i="14"/>
  <c r="Q336" i="14"/>
  <c r="S331" i="14"/>
  <c r="R330" i="14"/>
  <c r="Q329" i="14"/>
  <c r="K348" i="14"/>
  <c r="R347" i="14"/>
  <c r="K340" i="14"/>
  <c r="R339" i="14"/>
  <c r="Q338" i="14"/>
  <c r="N335" i="14"/>
  <c r="K332" i="14"/>
  <c r="R331" i="14"/>
  <c r="Q330" i="14"/>
  <c r="O328" i="14"/>
  <c r="N327" i="14"/>
  <c r="K324" i="14"/>
  <c r="K341" i="14"/>
  <c r="R340" i="14"/>
  <c r="Q339" i="14"/>
  <c r="N336" i="14"/>
  <c r="K333" i="14"/>
  <c r="R332" i="14"/>
  <c r="Q331" i="14"/>
  <c r="O329" i="14"/>
  <c r="N328" i="14"/>
  <c r="K325" i="14"/>
  <c r="R324" i="14"/>
  <c r="P324" i="14"/>
  <c r="AC150" i="14"/>
  <c r="AC156" i="14"/>
  <c r="AC157" i="14"/>
  <c r="D155" i="2"/>
  <c r="D152" i="2"/>
  <c r="O205" i="12" l="1"/>
  <c r="P205" i="12"/>
  <c r="Q205" i="12"/>
  <c r="R205" i="12"/>
  <c r="N205" i="12"/>
  <c r="M205" i="12"/>
  <c r="G148" i="3"/>
  <c r="G149" i="3"/>
  <c r="G147" i="3"/>
  <c r="H199" i="3"/>
  <c r="I199" i="3"/>
  <c r="J199" i="3"/>
  <c r="G199" i="3"/>
  <c r="V14" i="14" l="1"/>
  <c r="V15" i="14"/>
  <c r="V16" i="14"/>
  <c r="V17" i="14"/>
  <c r="V18" i="14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51" i="14"/>
  <c r="V52" i="14"/>
  <c r="V53" i="14"/>
  <c r="V54" i="14"/>
  <c r="V55" i="14"/>
  <c r="V56" i="14"/>
  <c r="V57" i="14"/>
  <c r="V58" i="14"/>
  <c r="V59" i="14"/>
  <c r="V60" i="14"/>
  <c r="V13" i="14"/>
  <c r="AB288" i="14"/>
  <c r="AA288" i="14"/>
  <c r="Z288" i="14"/>
  <c r="Y288" i="14"/>
  <c r="X288" i="14"/>
  <c r="W288" i="14"/>
  <c r="V288" i="14"/>
  <c r="U288" i="14"/>
  <c r="T288" i="14"/>
  <c r="S288" i="14"/>
  <c r="R288" i="14"/>
  <c r="Q288" i="14"/>
  <c r="P288" i="14"/>
  <c r="O288" i="14"/>
  <c r="N288" i="14"/>
  <c r="M288" i="14"/>
  <c r="L288" i="14"/>
  <c r="K288" i="14"/>
  <c r="J288" i="14"/>
  <c r="I288" i="14"/>
  <c r="H288" i="14"/>
  <c r="G288" i="14"/>
  <c r="F288" i="14"/>
  <c r="E288" i="14"/>
  <c r="AB271" i="14"/>
  <c r="AA271" i="14"/>
  <c r="Z271" i="14"/>
  <c r="Y271" i="14"/>
  <c r="X271" i="14"/>
  <c r="W271" i="14"/>
  <c r="V271" i="14"/>
  <c r="U271" i="14"/>
  <c r="T271" i="14"/>
  <c r="S271" i="14"/>
  <c r="R271" i="14"/>
  <c r="Q271" i="14"/>
  <c r="P271" i="14"/>
  <c r="O271" i="14"/>
  <c r="N271" i="14"/>
  <c r="M271" i="14"/>
  <c r="L271" i="14"/>
  <c r="K271" i="14"/>
  <c r="J271" i="14"/>
  <c r="I271" i="14"/>
  <c r="H271" i="14"/>
  <c r="G271" i="14"/>
  <c r="F271" i="14"/>
  <c r="E271" i="14"/>
  <c r="AB253" i="14"/>
  <c r="AA253" i="14"/>
  <c r="Z253" i="14"/>
  <c r="Y253" i="14"/>
  <c r="X253" i="14"/>
  <c r="W253" i="14"/>
  <c r="V253" i="14"/>
  <c r="U253" i="14"/>
  <c r="T253" i="14"/>
  <c r="S253" i="14"/>
  <c r="R253" i="14"/>
  <c r="Q253" i="14"/>
  <c r="P253" i="14"/>
  <c r="O253" i="14"/>
  <c r="N253" i="14"/>
  <c r="M253" i="14"/>
  <c r="L253" i="14"/>
  <c r="K253" i="14"/>
  <c r="J253" i="14"/>
  <c r="I253" i="14"/>
  <c r="H253" i="14"/>
  <c r="G253" i="14"/>
  <c r="F253" i="14"/>
  <c r="E253" i="14"/>
  <c r="B13" i="14"/>
  <c r="B13" i="12"/>
  <c r="R259" i="3"/>
  <c r="R265" i="3"/>
  <c r="R264" i="3"/>
  <c r="R263" i="3"/>
  <c r="R262" i="3"/>
  <c r="R261" i="3"/>
  <c r="R260" i="3"/>
  <c r="P265" i="3"/>
  <c r="P264" i="3"/>
  <c r="P263" i="3"/>
  <c r="P262" i="3"/>
  <c r="P261" i="3"/>
  <c r="P260" i="3"/>
  <c r="P259" i="3"/>
  <c r="N265" i="3"/>
  <c r="N264" i="3"/>
  <c r="N263" i="3"/>
  <c r="N262" i="3"/>
  <c r="N261" i="3"/>
  <c r="N260" i="3"/>
  <c r="L260" i="3"/>
  <c r="L261" i="3"/>
  <c r="L262" i="3"/>
  <c r="L263" i="3"/>
  <c r="L264" i="3"/>
  <c r="L265" i="3"/>
  <c r="L259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X39" i="14" l="1"/>
  <c r="X48" i="14"/>
  <c r="X49" i="14"/>
  <c r="X17" i="14"/>
  <c r="X29" i="14"/>
  <c r="X53" i="14"/>
  <c r="X45" i="14"/>
  <c r="X37" i="14"/>
  <c r="X21" i="14"/>
  <c r="X58" i="14"/>
  <c r="X34" i="14"/>
  <c r="X26" i="14"/>
  <c r="X50" i="14"/>
  <c r="X31" i="14"/>
  <c r="X32" i="14"/>
  <c r="X13" i="14"/>
  <c r="X23" i="14"/>
  <c r="X33" i="14"/>
  <c r="X55" i="14"/>
  <c r="X40" i="14"/>
  <c r="X41" i="14"/>
  <c r="X42" i="14"/>
  <c r="X14" i="14"/>
  <c r="X24" i="14"/>
  <c r="X46" i="14"/>
  <c r="X56" i="14"/>
  <c r="X18" i="14"/>
  <c r="X54" i="14"/>
  <c r="AD54" i="14" s="1"/>
  <c r="X15" i="14"/>
  <c r="X25" i="14"/>
  <c r="X47" i="14"/>
  <c r="X57" i="14"/>
  <c r="AG57" i="14" s="1"/>
  <c r="X30" i="14"/>
  <c r="X22" i="14"/>
  <c r="X16" i="14"/>
  <c r="X38" i="14"/>
  <c r="X28" i="14"/>
  <c r="X27" i="14"/>
  <c r="X44" i="14"/>
  <c r="X43" i="14"/>
  <c r="X60" i="14"/>
  <c r="Z60" i="14" s="1"/>
  <c r="X20" i="14"/>
  <c r="X59" i="14"/>
  <c r="Y59" i="14" s="1"/>
  <c r="X19" i="14"/>
  <c r="X36" i="14"/>
  <c r="X35" i="14"/>
  <c r="X52" i="14"/>
  <c r="X51" i="14"/>
  <c r="N235" i="3"/>
  <c r="N236" i="3" s="1"/>
  <c r="Q235" i="3"/>
  <c r="Q236" i="3" s="1"/>
  <c r="R235" i="3"/>
  <c r="R236" i="3" s="1"/>
  <c r="O235" i="3"/>
  <c r="O236" i="3" s="1"/>
  <c r="P235" i="3"/>
  <c r="P236" i="3" s="1"/>
  <c r="M235" i="3"/>
  <c r="M236" i="3" s="1"/>
  <c r="L235" i="3"/>
  <c r="L236" i="3" s="1"/>
  <c r="H235" i="3"/>
  <c r="Y62" i="14" l="1"/>
  <c r="AC60" i="14"/>
  <c r="AC82" i="14" s="1"/>
  <c r="AG62" i="14"/>
  <c r="AG67" i="14" s="1"/>
  <c r="AD92" i="14"/>
  <c r="AD82" i="14"/>
  <c r="AD72" i="14"/>
  <c r="AD67" i="14"/>
  <c r="AD62" i="14"/>
  <c r="Y92" i="14"/>
  <c r="D357" i="14"/>
  <c r="AK52" i="14" s="1"/>
  <c r="Y72" i="14"/>
  <c r="X11" i="14"/>
  <c r="D362" i="14"/>
  <c r="D355" i="14"/>
  <c r="AI52" i="14" s="1"/>
  <c r="D354" i="14"/>
  <c r="AB60" i="14"/>
  <c r="D361" i="14"/>
  <c r="AO52" i="14" s="1"/>
  <c r="D360" i="14"/>
  <c r="D356" i="14"/>
  <c r="AJ52" i="14" s="1"/>
  <c r="AA60" i="14"/>
  <c r="D359" i="14"/>
  <c r="AM52" i="14" s="1"/>
  <c r="Y82" i="14"/>
  <c r="D358" i="14"/>
  <c r="AL52" i="14" s="1"/>
  <c r="Y60" i="14" l="1"/>
  <c r="Y61" i="14"/>
  <c r="AC72" i="14"/>
  <c r="AC79" i="14" s="1"/>
  <c r="AD76" i="14"/>
  <c r="AD71" i="14"/>
  <c r="AG58" i="14"/>
  <c r="AG60" i="14"/>
  <c r="AD66" i="14"/>
  <c r="AG59" i="14"/>
  <c r="AD90" i="14"/>
  <c r="AD85" i="14"/>
  <c r="Y81" i="14"/>
  <c r="Y75" i="14"/>
  <c r="Y79" i="14"/>
  <c r="Z76" i="14"/>
  <c r="Z78" i="14"/>
  <c r="AG61" i="14"/>
  <c r="AD73" i="14"/>
  <c r="AD89" i="14"/>
  <c r="AD83" i="14"/>
  <c r="AD91" i="14"/>
  <c r="Y80" i="14"/>
  <c r="AD74" i="14"/>
  <c r="AD88" i="14"/>
  <c r="AD80" i="14"/>
  <c r="AD87" i="14"/>
  <c r="AD78" i="14"/>
  <c r="Y73" i="14"/>
  <c r="AD75" i="14"/>
  <c r="AD86" i="14"/>
  <c r="AD77" i="14"/>
  <c r="AD81" i="14"/>
  <c r="Y77" i="14"/>
  <c r="AD79" i="14"/>
  <c r="Z81" i="14"/>
  <c r="AD64" i="14"/>
  <c r="Z62" i="14"/>
  <c r="Z71" i="14"/>
  <c r="AD69" i="14"/>
  <c r="Z79" i="14"/>
  <c r="AD70" i="14"/>
  <c r="AD68" i="14"/>
  <c r="AD60" i="14"/>
  <c r="AD58" i="14"/>
  <c r="AD59" i="14"/>
  <c r="AD55" i="14"/>
  <c r="AD56" i="14" s="1"/>
  <c r="AD57" i="14"/>
  <c r="AG66" i="14"/>
  <c r="AG72" i="14"/>
  <c r="AG68" i="14" s="1"/>
  <c r="Y86" i="14"/>
  <c r="Z68" i="14"/>
  <c r="AD61" i="14"/>
  <c r="Z73" i="14"/>
  <c r="Y83" i="14"/>
  <c r="Y85" i="14"/>
  <c r="Z61" i="14"/>
  <c r="Z65" i="14"/>
  <c r="Z75" i="14"/>
  <c r="Z64" i="14"/>
  <c r="Z63" i="14"/>
  <c r="AH52" i="14"/>
  <c r="Y88" i="14"/>
  <c r="Y90" i="14"/>
  <c r="AN52" i="14"/>
  <c r="Z74" i="14"/>
  <c r="Y84" i="14"/>
  <c r="Z70" i="14"/>
  <c r="Y74" i="14"/>
  <c r="Z80" i="14"/>
  <c r="Y91" i="14"/>
  <c r="AA72" i="14"/>
  <c r="AA82" i="14"/>
  <c r="AB82" i="14"/>
  <c r="AB72" i="14"/>
  <c r="Z66" i="14"/>
  <c r="Y87" i="14"/>
  <c r="AG65" i="14"/>
  <c r="Z69" i="14"/>
  <c r="AG63" i="14"/>
  <c r="Y89" i="14"/>
  <c r="Y78" i="14"/>
  <c r="Y76" i="14"/>
  <c r="AD65" i="14"/>
  <c r="AD63" i="14"/>
  <c r="AD84" i="14"/>
  <c r="AC77" i="14"/>
  <c r="AC73" i="14"/>
  <c r="AC78" i="14"/>
  <c r="AC76" i="14"/>
  <c r="AC80" i="14"/>
  <c r="AG64" i="14"/>
  <c r="AC74" i="14" l="1"/>
  <c r="AC81" i="14"/>
  <c r="AC75" i="14"/>
  <c r="AB78" i="14"/>
  <c r="AB75" i="14"/>
  <c r="AA78" i="14"/>
  <c r="AB80" i="14"/>
  <c r="AB73" i="14"/>
  <c r="AB79" i="14"/>
  <c r="AB76" i="14"/>
  <c r="AA69" i="14"/>
  <c r="AA65" i="14"/>
  <c r="AG71" i="14"/>
  <c r="AA80" i="14"/>
  <c r="AA74" i="14"/>
  <c r="AA71" i="14"/>
  <c r="AA64" i="14"/>
  <c r="AA68" i="14"/>
  <c r="AA70" i="14"/>
  <c r="AA66" i="14"/>
  <c r="AA63" i="14"/>
  <c r="AA67" i="14"/>
  <c r="AA77" i="14"/>
  <c r="AA75" i="14"/>
  <c r="AB77" i="14"/>
  <c r="AA81" i="14"/>
  <c r="AA79" i="14"/>
  <c r="AB81" i="14"/>
  <c r="AG77" i="14"/>
  <c r="AG76" i="14" s="1"/>
  <c r="AA73" i="14"/>
  <c r="AA76" i="14"/>
  <c r="AB74" i="14"/>
  <c r="AG70" i="14"/>
  <c r="AG69" i="14"/>
  <c r="AA62" i="14" l="1"/>
  <c r="AG82" i="14"/>
  <c r="AA61" i="14"/>
  <c r="AG75" i="14"/>
  <c r="AG74" i="14"/>
  <c r="AG73" i="14"/>
  <c r="AG79" i="14" l="1"/>
  <c r="AG81" i="14"/>
  <c r="AG87" i="14"/>
  <c r="AG78" i="14"/>
  <c r="AG80" i="14"/>
  <c r="AG86" i="14" l="1"/>
  <c r="AG92" i="14"/>
  <c r="AG91" i="14" s="1"/>
  <c r="AG83" i="14"/>
  <c r="AG85" i="14"/>
  <c r="AG84" i="14"/>
  <c r="AG90" i="14" l="1"/>
  <c r="AG89" i="14"/>
  <c r="AG88" i="14"/>
  <c r="S214" i="3" l="1"/>
  <c r="S215" i="3" s="1"/>
  <c r="R214" i="3"/>
  <c r="R215" i="3" s="1"/>
  <c r="Q214" i="3"/>
  <c r="Q215" i="3" s="1"/>
  <c r="P214" i="3"/>
  <c r="P215" i="3" s="1"/>
  <c r="O214" i="3"/>
  <c r="O215" i="3" s="1"/>
  <c r="N214" i="3"/>
  <c r="N215" i="3" s="1"/>
  <c r="M214" i="3"/>
  <c r="M215" i="3" s="1"/>
  <c r="L214" i="3"/>
  <c r="L215" i="3" s="1"/>
  <c r="K214" i="3"/>
  <c r="K215" i="3" s="1"/>
  <c r="J214" i="3"/>
  <c r="J215" i="3" s="1"/>
  <c r="I214" i="3"/>
  <c r="I215" i="3" s="1"/>
  <c r="H214" i="3"/>
  <c r="H215" i="3" s="1"/>
  <c r="G214" i="3"/>
  <c r="G215" i="3" s="1"/>
  <c r="F214" i="3"/>
  <c r="F215" i="3" s="1"/>
  <c r="G174" i="3"/>
  <c r="G175" i="3"/>
  <c r="G173" i="3"/>
  <c r="B196" i="3"/>
  <c r="B197" i="3" s="1"/>
  <c r="V278" i="12" l="1"/>
  <c r="W278" i="12"/>
  <c r="X278" i="12"/>
  <c r="Y278" i="12"/>
  <c r="Z278" i="12"/>
  <c r="AA278" i="12"/>
  <c r="AB278" i="12"/>
  <c r="AC278" i="12"/>
  <c r="AD278" i="12"/>
  <c r="V296" i="12"/>
  <c r="W296" i="12"/>
  <c r="X296" i="12"/>
  <c r="Y296" i="12"/>
  <c r="Z296" i="12"/>
  <c r="AA296" i="12"/>
  <c r="AB296" i="12"/>
  <c r="AC296" i="12"/>
  <c r="AD296" i="12"/>
  <c r="V313" i="12"/>
  <c r="W313" i="12"/>
  <c r="X313" i="12"/>
  <c r="Y313" i="12"/>
  <c r="Z313" i="12"/>
  <c r="AA313" i="12"/>
  <c r="AB313" i="12"/>
  <c r="AC313" i="12"/>
  <c r="AD313" i="12"/>
  <c r="U313" i="12"/>
  <c r="T313" i="12"/>
  <c r="S313" i="12"/>
  <c r="R313" i="12"/>
  <c r="Q313" i="12"/>
  <c r="P313" i="12"/>
  <c r="O313" i="12"/>
  <c r="N313" i="12"/>
  <c r="M313" i="12"/>
  <c r="L313" i="12"/>
  <c r="K313" i="12"/>
  <c r="J313" i="12"/>
  <c r="I313" i="12"/>
  <c r="H313" i="12"/>
  <c r="G313" i="12"/>
  <c r="U296" i="12"/>
  <c r="T296" i="12"/>
  <c r="S296" i="12"/>
  <c r="R296" i="12"/>
  <c r="Q296" i="12"/>
  <c r="P296" i="12"/>
  <c r="O296" i="12"/>
  <c r="N296" i="12"/>
  <c r="M296" i="12"/>
  <c r="L296" i="12"/>
  <c r="K296" i="12"/>
  <c r="J296" i="12"/>
  <c r="I296" i="12"/>
  <c r="H296" i="12"/>
  <c r="G296" i="12"/>
  <c r="U278" i="12"/>
  <c r="T278" i="12"/>
  <c r="S278" i="12"/>
  <c r="R278" i="12"/>
  <c r="Q278" i="12"/>
  <c r="P278" i="12"/>
  <c r="O278" i="12"/>
  <c r="N278" i="12"/>
  <c r="M278" i="12"/>
  <c r="L278" i="12"/>
  <c r="K278" i="12"/>
  <c r="J278" i="12"/>
  <c r="I278" i="12"/>
  <c r="H278" i="12"/>
  <c r="G278" i="12"/>
  <c r="X14" i="12" l="1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AF59" i="12" s="1"/>
  <c r="X60" i="12"/>
  <c r="AE60" i="12" s="1"/>
  <c r="AE61" i="12" s="1"/>
  <c r="AE62" i="12" s="1"/>
  <c r="AE63" i="12" s="1"/>
  <c r="AE64" i="12" s="1"/>
  <c r="AE65" i="12" s="1"/>
  <c r="AE66" i="12" s="1"/>
  <c r="AE68" i="12" s="1"/>
  <c r="AE69" i="12" s="1"/>
  <c r="AE70" i="12" s="1"/>
  <c r="AE71" i="12" s="1"/>
  <c r="AE72" i="12" s="1"/>
  <c r="AE73" i="12" s="1"/>
  <c r="AE74" i="12" s="1"/>
  <c r="AE75" i="12" s="1"/>
  <c r="AE76" i="12" s="1"/>
  <c r="AE77" i="12" s="1"/>
  <c r="AE78" i="12" s="1"/>
  <c r="AE79" i="12" s="1"/>
  <c r="AE80" i="12" s="1"/>
  <c r="AE81" i="12" s="1"/>
  <c r="AE82" i="12" s="1"/>
  <c r="AE83" i="12" s="1"/>
  <c r="X13" i="12"/>
  <c r="AE84" i="12" l="1"/>
  <c r="AD54" i="12"/>
  <c r="AD72" i="12" s="1"/>
  <c r="AB60" i="12"/>
  <c r="AG57" i="12"/>
  <c r="AB72" i="12"/>
  <c r="O383" i="12"/>
  <c r="AI52" i="12" s="1"/>
  <c r="O386" i="12"/>
  <c r="AL52" i="12" s="1"/>
  <c r="O385" i="12"/>
  <c r="AK52" i="12" s="1"/>
  <c r="O389" i="12"/>
  <c r="AO52" i="12" s="1"/>
  <c r="O390" i="12"/>
  <c r="O384" i="12"/>
  <c r="AJ52" i="12" s="1"/>
  <c r="O387" i="12"/>
  <c r="AM52" i="12" s="1"/>
  <c r="O388" i="12"/>
  <c r="AN52" i="12" s="1"/>
  <c r="O382" i="12"/>
  <c r="AH52" i="12" s="1"/>
  <c r="Y59" i="12"/>
  <c r="AA60" i="12"/>
  <c r="Z60" i="12"/>
  <c r="AC60" i="12"/>
  <c r="E48" i="2"/>
  <c r="E47" i="2"/>
  <c r="E46" i="2"/>
  <c r="E44" i="2"/>
  <c r="E50" i="2" l="1"/>
  <c r="E45" i="2"/>
  <c r="AE85" i="12"/>
  <c r="AD67" i="12"/>
  <c r="AD69" i="12" s="1"/>
  <c r="AD62" i="12"/>
  <c r="AD55" i="12" s="1"/>
  <c r="AD92" i="12"/>
  <c r="AD82" i="12"/>
  <c r="AG62" i="12"/>
  <c r="AG59" i="12" s="1"/>
  <c r="Y72" i="12"/>
  <c r="AB82" i="12"/>
  <c r="AD61" i="12"/>
  <c r="Y82" i="12"/>
  <c r="AD70" i="12"/>
  <c r="Y92" i="12"/>
  <c r="AC72" i="12"/>
  <c r="AF92" i="12"/>
  <c r="AF62" i="12"/>
  <c r="AF67" i="12"/>
  <c r="AF77" i="12"/>
  <c r="AF82" i="12"/>
  <c r="AF87" i="12"/>
  <c r="AA82" i="12"/>
  <c r="AA72" i="12"/>
  <c r="Y62" i="12"/>
  <c r="AC82" i="12"/>
  <c r="Z67" i="12"/>
  <c r="Z77" i="12"/>
  <c r="G178" i="2"/>
  <c r="G175" i="2"/>
  <c r="G174" i="2"/>
  <c r="K174" i="2" s="1"/>
  <c r="G171" i="2"/>
  <c r="G168" i="2"/>
  <c r="G167" i="2"/>
  <c r="K167" i="2" s="1"/>
  <c r="I167" i="2"/>
  <c r="J167" i="2"/>
  <c r="I169" i="2"/>
  <c r="J169" i="2"/>
  <c r="I171" i="2"/>
  <c r="J171" i="2"/>
  <c r="H168" i="2"/>
  <c r="H169" i="2"/>
  <c r="H170" i="2"/>
  <c r="H171" i="2"/>
  <c r="H167" i="2"/>
  <c r="I174" i="2"/>
  <c r="J174" i="2"/>
  <c r="I176" i="2"/>
  <c r="J176" i="2"/>
  <c r="I178" i="2"/>
  <c r="J178" i="2"/>
  <c r="H175" i="2"/>
  <c r="H176" i="2"/>
  <c r="H177" i="2"/>
  <c r="H178" i="2"/>
  <c r="H174" i="2"/>
  <c r="C94" i="3"/>
  <c r="E26" i="3"/>
  <c r="E27" i="3"/>
  <c r="E28" i="3"/>
  <c r="E29" i="3"/>
  <c r="E30" i="3"/>
  <c r="E31" i="3"/>
  <c r="E32" i="3"/>
  <c r="E33" i="3"/>
  <c r="E34" i="3"/>
  <c r="E35" i="3"/>
  <c r="E36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F170" i="2"/>
  <c r="J170" i="2" s="1"/>
  <c r="F168" i="2"/>
  <c r="J168" i="2" s="1"/>
  <c r="E170" i="2"/>
  <c r="I170" i="2" s="1"/>
  <c r="E168" i="2"/>
  <c r="I168" i="2" s="1"/>
  <c r="F177" i="2"/>
  <c r="J177" i="2" s="1"/>
  <c r="E177" i="2"/>
  <c r="I177" i="2" s="1"/>
  <c r="F175" i="2"/>
  <c r="E175" i="2"/>
  <c r="F103" i="2"/>
  <c r="G103" i="2"/>
  <c r="F104" i="2"/>
  <c r="AB58" i="2" s="1"/>
  <c r="G104" i="2"/>
  <c r="AG58" i="2" s="1"/>
  <c r="C53" i="3"/>
  <c r="C54" i="3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57" i="2"/>
  <c r="AG58" i="12" l="1"/>
  <c r="AD59" i="12"/>
  <c r="AD60" i="12"/>
  <c r="AD58" i="12"/>
  <c r="K175" i="2"/>
  <c r="AD85" i="12"/>
  <c r="Z81" i="12"/>
  <c r="AD86" i="12"/>
  <c r="AD57" i="12"/>
  <c r="AE86" i="12"/>
  <c r="AB60" i="2"/>
  <c r="K168" i="2"/>
  <c r="K171" i="2"/>
  <c r="AD87" i="12"/>
  <c r="AD64" i="12"/>
  <c r="AD66" i="12"/>
  <c r="AD65" i="12"/>
  <c r="AD68" i="12"/>
  <c r="AD88" i="12"/>
  <c r="AD63" i="12"/>
  <c r="AD71" i="12"/>
  <c r="AD83" i="12"/>
  <c r="AD89" i="12"/>
  <c r="AD90" i="12"/>
  <c r="AD91" i="12"/>
  <c r="AD84" i="12"/>
  <c r="AF71" i="12"/>
  <c r="AF86" i="12"/>
  <c r="AF76" i="12"/>
  <c r="AF66" i="12"/>
  <c r="AF91" i="12"/>
  <c r="Z71" i="12"/>
  <c r="AF81" i="12"/>
  <c r="AG60" i="12"/>
  <c r="Z76" i="12"/>
  <c r="AG61" i="12"/>
  <c r="AG67" i="12"/>
  <c r="AG63" i="12" s="1"/>
  <c r="AG59" i="2"/>
  <c r="AI58" i="2"/>
  <c r="AG61" i="2"/>
  <c r="AG62" i="2"/>
  <c r="AG60" i="2"/>
  <c r="N322" i="12"/>
  <c r="G334" i="12"/>
  <c r="G363" i="12" s="1"/>
  <c r="K335" i="12"/>
  <c r="K364" i="12" s="1"/>
  <c r="O336" i="12"/>
  <c r="S337" i="12"/>
  <c r="G339" i="12"/>
  <c r="G368" i="12" s="1"/>
  <c r="K340" i="12"/>
  <c r="K369" i="12" s="1"/>
  <c r="O341" i="12"/>
  <c r="S342" i="12"/>
  <c r="B361" i="14"/>
  <c r="G344" i="12"/>
  <c r="G373" i="12" s="1"/>
  <c r="M389" i="12" s="1"/>
  <c r="K321" i="12"/>
  <c r="K350" i="12" s="1"/>
  <c r="O322" i="12"/>
  <c r="S323" i="12"/>
  <c r="G325" i="12"/>
  <c r="G354" i="12" s="1"/>
  <c r="K326" i="12"/>
  <c r="K355" i="12" s="1"/>
  <c r="O327" i="12"/>
  <c r="S328" i="12"/>
  <c r="G330" i="12"/>
  <c r="G359" i="12" s="1"/>
  <c r="K331" i="12"/>
  <c r="K360" i="12" s="1"/>
  <c r="O332" i="12"/>
  <c r="S345" i="12"/>
  <c r="B362" i="14"/>
  <c r="G347" i="12"/>
  <c r="G376" i="12" s="1"/>
  <c r="M390" i="12" s="1"/>
  <c r="AB62" i="2"/>
  <c r="N332" i="12"/>
  <c r="P322" i="12"/>
  <c r="P327" i="12"/>
  <c r="T328" i="12"/>
  <c r="H330" i="12"/>
  <c r="H359" i="12" s="1"/>
  <c r="L331" i="12"/>
  <c r="P332" i="12"/>
  <c r="T345" i="12"/>
  <c r="H347" i="12"/>
  <c r="H376" i="12" s="1"/>
  <c r="AB61" i="2"/>
  <c r="R342" i="12"/>
  <c r="R345" i="12"/>
  <c r="T342" i="12"/>
  <c r="U320" i="12"/>
  <c r="U349" i="12" s="1"/>
  <c r="I334" i="12"/>
  <c r="I363" i="12" s="1"/>
  <c r="M335" i="12"/>
  <c r="M364" i="12" s="1"/>
  <c r="Q336" i="12"/>
  <c r="U337" i="12"/>
  <c r="I339" i="12"/>
  <c r="I368" i="12" s="1"/>
  <c r="M340" i="12"/>
  <c r="M369" i="12" s="1"/>
  <c r="Q341" i="12"/>
  <c r="U342" i="12"/>
  <c r="I344" i="12"/>
  <c r="I373" i="12" s="1"/>
  <c r="M321" i="12"/>
  <c r="M350" i="12" s="1"/>
  <c r="Q322" i="12"/>
  <c r="U323" i="12"/>
  <c r="I325" i="12"/>
  <c r="I354" i="12" s="1"/>
  <c r="M326" i="12"/>
  <c r="M355" i="12" s="1"/>
  <c r="Q327" i="12"/>
  <c r="U328" i="12"/>
  <c r="I330" i="12"/>
  <c r="I359" i="12" s="1"/>
  <c r="M331" i="12"/>
  <c r="M360" i="12" s="1"/>
  <c r="Q332" i="12"/>
  <c r="U345" i="12"/>
  <c r="I347" i="12"/>
  <c r="I376" i="12" s="1"/>
  <c r="AG64" i="12"/>
  <c r="N341" i="12"/>
  <c r="J326" i="12"/>
  <c r="J355" i="12" s="1"/>
  <c r="N383" i="12" s="1"/>
  <c r="AD58" i="2"/>
  <c r="H334" i="12"/>
  <c r="H363" i="12" s="1"/>
  <c r="R336" i="12"/>
  <c r="D338" i="12"/>
  <c r="D367" i="12" s="1"/>
  <c r="J339" i="12"/>
  <c r="J368" i="12" s="1"/>
  <c r="N340" i="12"/>
  <c r="R341" i="12"/>
  <c r="D343" i="12"/>
  <c r="D372" i="12" s="1"/>
  <c r="J344" i="12"/>
  <c r="J373" i="12" s="1"/>
  <c r="N389" i="12" s="1"/>
  <c r="N321" i="12"/>
  <c r="R322" i="12"/>
  <c r="D324" i="12"/>
  <c r="D353" i="12" s="1"/>
  <c r="J325" i="12"/>
  <c r="J354" i="12" s="1"/>
  <c r="N326" i="12"/>
  <c r="R327" i="12"/>
  <c r="D329" i="12"/>
  <c r="D358" i="12" s="1"/>
  <c r="J330" i="12"/>
  <c r="J359" i="12" s="1"/>
  <c r="N331" i="12"/>
  <c r="R332" i="12"/>
  <c r="D346" i="12"/>
  <c r="D375" i="12" s="1"/>
  <c r="J347" i="12"/>
  <c r="J376" i="12" s="1"/>
  <c r="N390" i="12" s="1"/>
  <c r="Y73" i="12"/>
  <c r="N336" i="12"/>
  <c r="R328" i="12"/>
  <c r="T323" i="12"/>
  <c r="G333" i="12"/>
  <c r="G362" i="12" s="1"/>
  <c r="K334" i="12"/>
  <c r="K363" i="12" s="1"/>
  <c r="O335" i="12"/>
  <c r="S336" i="12"/>
  <c r="B359" i="14"/>
  <c r="G338" i="12"/>
  <c r="G367" i="12" s="1"/>
  <c r="M387" i="12" s="1"/>
  <c r="K339" i="12"/>
  <c r="K368" i="12" s="1"/>
  <c r="O340" i="12"/>
  <c r="S341" i="12"/>
  <c r="G343" i="12"/>
  <c r="G372" i="12" s="1"/>
  <c r="K344" i="12"/>
  <c r="K373" i="12" s="1"/>
  <c r="O321" i="12"/>
  <c r="S322" i="12"/>
  <c r="G324" i="12"/>
  <c r="G353" i="12" s="1"/>
  <c r="K325" i="12"/>
  <c r="K354" i="12" s="1"/>
  <c r="O326" i="12"/>
  <c r="S327" i="12"/>
  <c r="B356" i="14"/>
  <c r="G329" i="12"/>
  <c r="G358" i="12" s="1"/>
  <c r="M384" i="12" s="1"/>
  <c r="K330" i="12"/>
  <c r="K359" i="12" s="1"/>
  <c r="O331" i="12"/>
  <c r="S332" i="12"/>
  <c r="G346" i="12"/>
  <c r="G375" i="12" s="1"/>
  <c r="K347" i="12"/>
  <c r="K376" i="12" s="1"/>
  <c r="AF61" i="12"/>
  <c r="J340" i="12"/>
  <c r="J369" i="12" s="1"/>
  <c r="L335" i="12"/>
  <c r="L334" i="12"/>
  <c r="P335" i="12"/>
  <c r="T336" i="12"/>
  <c r="H338" i="12"/>
  <c r="H367" i="12" s="1"/>
  <c r="L339" i="12"/>
  <c r="P340" i="12"/>
  <c r="T341" i="12"/>
  <c r="H343" i="12"/>
  <c r="H372" i="12" s="1"/>
  <c r="L344" i="12"/>
  <c r="P321" i="12"/>
  <c r="T322" i="12"/>
  <c r="H324" i="12"/>
  <c r="H353" i="12" s="1"/>
  <c r="L325" i="12"/>
  <c r="P326" i="12"/>
  <c r="T327" i="12"/>
  <c r="H329" i="12"/>
  <c r="H358" i="12" s="1"/>
  <c r="L330" i="12"/>
  <c r="P331" i="12"/>
  <c r="T332" i="12"/>
  <c r="H346" i="12"/>
  <c r="H375" i="12" s="1"/>
  <c r="L347" i="12"/>
  <c r="R320" i="12"/>
  <c r="R349" i="12" s="1"/>
  <c r="D347" i="12"/>
  <c r="D376" i="12" s="1"/>
  <c r="L321" i="12"/>
  <c r="Q335" i="12"/>
  <c r="I338" i="12"/>
  <c r="I367" i="12" s="1"/>
  <c r="M339" i="12"/>
  <c r="M368" i="12" s="1"/>
  <c r="Q340" i="12"/>
  <c r="U341" i="12"/>
  <c r="I343" i="12"/>
  <c r="I372" i="12" s="1"/>
  <c r="M344" i="12"/>
  <c r="M373" i="12" s="1"/>
  <c r="Q321" i="12"/>
  <c r="U322" i="12"/>
  <c r="I324" i="12"/>
  <c r="I353" i="12" s="1"/>
  <c r="M325" i="12"/>
  <c r="M354" i="12" s="1"/>
  <c r="Q326" i="12"/>
  <c r="U327" i="12"/>
  <c r="I329" i="12"/>
  <c r="I358" i="12" s="1"/>
  <c r="M330" i="12"/>
  <c r="M359" i="12" s="1"/>
  <c r="Q331" i="12"/>
  <c r="U332" i="12"/>
  <c r="I346" i="12"/>
  <c r="I375" i="12" s="1"/>
  <c r="M347" i="12"/>
  <c r="M376" i="12" s="1"/>
  <c r="G169" i="2"/>
  <c r="K169" i="2" s="1"/>
  <c r="AC71" i="12"/>
  <c r="J334" i="12"/>
  <c r="J363" i="12" s="1"/>
  <c r="J338" i="12"/>
  <c r="J367" i="12" s="1"/>
  <c r="N387" i="12" s="1"/>
  <c r="R321" i="12"/>
  <c r="D323" i="12"/>
  <c r="D352" i="12" s="1"/>
  <c r="J324" i="12"/>
  <c r="J353" i="12" s="1"/>
  <c r="N325" i="12"/>
  <c r="R326" i="12"/>
  <c r="D328" i="12"/>
  <c r="D357" i="12" s="1"/>
  <c r="J329" i="12"/>
  <c r="J358" i="12" s="1"/>
  <c r="N384" i="12" s="1"/>
  <c r="N330" i="12"/>
  <c r="R331" i="12"/>
  <c r="D345" i="12"/>
  <c r="D374" i="12" s="1"/>
  <c r="J346" i="12"/>
  <c r="J375" i="12" s="1"/>
  <c r="N347" i="12"/>
  <c r="G170" i="2"/>
  <c r="K170" i="2" s="1"/>
  <c r="D334" i="12"/>
  <c r="D363" i="12" s="1"/>
  <c r="D330" i="12"/>
  <c r="D359" i="12" s="1"/>
  <c r="H325" i="12"/>
  <c r="H354" i="12" s="1"/>
  <c r="U336" i="12"/>
  <c r="F320" i="12"/>
  <c r="F349" i="12" s="1"/>
  <c r="G320" i="12"/>
  <c r="G349" i="12" s="1"/>
  <c r="K333" i="12"/>
  <c r="K362" i="12" s="1"/>
  <c r="O334" i="12"/>
  <c r="S335" i="12"/>
  <c r="G337" i="12"/>
  <c r="G366" i="12" s="1"/>
  <c r="K338" i="12"/>
  <c r="K367" i="12" s="1"/>
  <c r="O339" i="12"/>
  <c r="S340" i="12"/>
  <c r="G342" i="12"/>
  <c r="G371" i="12" s="1"/>
  <c r="K343" i="12"/>
  <c r="K372" i="12" s="1"/>
  <c r="O344" i="12"/>
  <c r="S321" i="12"/>
  <c r="B354" i="14"/>
  <c r="G323" i="12"/>
  <c r="G352" i="12" s="1"/>
  <c r="M382" i="12" s="1"/>
  <c r="K324" i="12"/>
  <c r="K353" i="12" s="1"/>
  <c r="O325" i="12"/>
  <c r="S326" i="12"/>
  <c r="G328" i="12"/>
  <c r="G357" i="12" s="1"/>
  <c r="K329" i="12"/>
  <c r="K358" i="12" s="1"/>
  <c r="O330" i="12"/>
  <c r="S331" i="12"/>
  <c r="G345" i="12"/>
  <c r="G374" i="12" s="1"/>
  <c r="K346" i="12"/>
  <c r="K375" i="12" s="1"/>
  <c r="O347" i="12"/>
  <c r="L340" i="12"/>
  <c r="N344" i="12"/>
  <c r="H320" i="12"/>
  <c r="H349" i="12" s="1"/>
  <c r="L333" i="12"/>
  <c r="P334" i="12"/>
  <c r="T335" i="12"/>
  <c r="H337" i="12"/>
  <c r="H366" i="12" s="1"/>
  <c r="L338" i="12"/>
  <c r="P339" i="12"/>
  <c r="T340" i="12"/>
  <c r="H342" i="12"/>
  <c r="H371" i="12" s="1"/>
  <c r="L343" i="12"/>
  <c r="P344" i="12"/>
  <c r="T321" i="12"/>
  <c r="H323" i="12"/>
  <c r="H352" i="12" s="1"/>
  <c r="L324" i="12"/>
  <c r="P325" i="12"/>
  <c r="T326" i="12"/>
  <c r="H328" i="12"/>
  <c r="H357" i="12" s="1"/>
  <c r="L329" i="12"/>
  <c r="P330" i="12"/>
  <c r="T331" i="12"/>
  <c r="H345" i="12"/>
  <c r="H374" i="12" s="1"/>
  <c r="L346" i="12"/>
  <c r="P347" i="12"/>
  <c r="R337" i="12"/>
  <c r="T337" i="12"/>
  <c r="N339" i="12"/>
  <c r="I320" i="12"/>
  <c r="I349" i="12" s="1"/>
  <c r="M333" i="12"/>
  <c r="M362" i="12" s="1"/>
  <c r="Q334" i="12"/>
  <c r="U335" i="12"/>
  <c r="I337" i="12"/>
  <c r="I366" i="12" s="1"/>
  <c r="M338" i="12"/>
  <c r="M367" i="12" s="1"/>
  <c r="Q339" i="12"/>
  <c r="U340" i="12"/>
  <c r="I342" i="12"/>
  <c r="I371" i="12" s="1"/>
  <c r="M343" i="12"/>
  <c r="M372" i="12" s="1"/>
  <c r="Q344" i="12"/>
  <c r="U321" i="12"/>
  <c r="I323" i="12"/>
  <c r="I352" i="12" s="1"/>
  <c r="M324" i="12"/>
  <c r="M353" i="12" s="1"/>
  <c r="Q325" i="12"/>
  <c r="U326" i="12"/>
  <c r="I328" i="12"/>
  <c r="I357" i="12" s="1"/>
  <c r="M329" i="12"/>
  <c r="M358" i="12" s="1"/>
  <c r="Q330" i="12"/>
  <c r="U331" i="12"/>
  <c r="I345" i="12"/>
  <c r="I374" i="12" s="1"/>
  <c r="M346" i="12"/>
  <c r="M375" i="12" s="1"/>
  <c r="Q347" i="12"/>
  <c r="G177" i="2"/>
  <c r="K177" i="2" s="1"/>
  <c r="D339" i="12"/>
  <c r="D368" i="12" s="1"/>
  <c r="N327" i="12"/>
  <c r="L326" i="12"/>
  <c r="M334" i="12"/>
  <c r="M363" i="12" s="1"/>
  <c r="J320" i="12"/>
  <c r="J349" i="12" s="1"/>
  <c r="N333" i="12"/>
  <c r="R334" i="12"/>
  <c r="D336" i="12"/>
  <c r="D365" i="12" s="1"/>
  <c r="J337" i="12"/>
  <c r="J366" i="12" s="1"/>
  <c r="N338" i="12"/>
  <c r="R339" i="12"/>
  <c r="D341" i="12"/>
  <c r="D370" i="12" s="1"/>
  <c r="J342" i="12"/>
  <c r="J371" i="12" s="1"/>
  <c r="N343" i="12"/>
  <c r="R344" i="12"/>
  <c r="D322" i="12"/>
  <c r="D351" i="12" s="1"/>
  <c r="J323" i="12"/>
  <c r="J352" i="12" s="1"/>
  <c r="N382" i="12" s="1"/>
  <c r="N324" i="12"/>
  <c r="R325" i="12"/>
  <c r="D327" i="12"/>
  <c r="D356" i="12" s="1"/>
  <c r="J328" i="12"/>
  <c r="J357" i="12" s="1"/>
  <c r="N329" i="12"/>
  <c r="R330" i="12"/>
  <c r="D332" i="12"/>
  <c r="D361" i="12" s="1"/>
  <c r="J345" i="12"/>
  <c r="J374" i="12" s="1"/>
  <c r="N346" i="12"/>
  <c r="R347" i="12"/>
  <c r="D337" i="12"/>
  <c r="D366" i="12" s="1"/>
  <c r="K320" i="12"/>
  <c r="K349" i="12" s="1"/>
  <c r="O333" i="12"/>
  <c r="S334" i="12"/>
  <c r="G336" i="12"/>
  <c r="G365" i="12" s="1"/>
  <c r="K337" i="12"/>
  <c r="K366" i="12" s="1"/>
  <c r="O338" i="12"/>
  <c r="S339" i="12"/>
  <c r="B360" i="14"/>
  <c r="G341" i="12"/>
  <c r="G370" i="12" s="1"/>
  <c r="M388" i="12" s="1"/>
  <c r="K342" i="12"/>
  <c r="K371" i="12" s="1"/>
  <c r="O343" i="12"/>
  <c r="S344" i="12"/>
  <c r="G322" i="12"/>
  <c r="G351" i="12" s="1"/>
  <c r="K323" i="12"/>
  <c r="K352" i="12" s="1"/>
  <c r="O324" i="12"/>
  <c r="S325" i="12"/>
  <c r="G327" i="12"/>
  <c r="G356" i="12" s="1"/>
  <c r="K328" i="12"/>
  <c r="K357" i="12" s="1"/>
  <c r="O329" i="12"/>
  <c r="S330" i="12"/>
  <c r="B357" i="14"/>
  <c r="G332" i="12"/>
  <c r="G361" i="12" s="1"/>
  <c r="M385" i="12" s="1"/>
  <c r="K345" i="12"/>
  <c r="K374" i="12" s="1"/>
  <c r="O346" i="12"/>
  <c r="S347" i="12"/>
  <c r="AC58" i="2"/>
  <c r="AC62" i="2" s="1"/>
  <c r="P336" i="12"/>
  <c r="H333" i="12"/>
  <c r="H362" i="12" s="1"/>
  <c r="R335" i="12"/>
  <c r="L320" i="12"/>
  <c r="L349" i="12" s="1"/>
  <c r="P333" i="12"/>
  <c r="T334" i="12"/>
  <c r="H336" i="12"/>
  <c r="H365" i="12" s="1"/>
  <c r="L337" i="12"/>
  <c r="P338" i="12"/>
  <c r="T339" i="12"/>
  <c r="H341" i="12"/>
  <c r="H370" i="12" s="1"/>
  <c r="L342" i="12"/>
  <c r="P343" i="12"/>
  <c r="T344" i="12"/>
  <c r="H322" i="12"/>
  <c r="H351" i="12" s="1"/>
  <c r="L323" i="12"/>
  <c r="P324" i="12"/>
  <c r="T325" i="12"/>
  <c r="H327" i="12"/>
  <c r="H356" i="12" s="1"/>
  <c r="L328" i="12"/>
  <c r="P329" i="12"/>
  <c r="T330" i="12"/>
  <c r="H332" i="12"/>
  <c r="H361" i="12" s="1"/>
  <c r="L345" i="12"/>
  <c r="P346" i="12"/>
  <c r="T347" i="12"/>
  <c r="AE58" i="2"/>
  <c r="Z62" i="12"/>
  <c r="J321" i="12"/>
  <c r="J350" i="12" s="1"/>
  <c r="S320" i="12"/>
  <c r="S349" i="12" s="1"/>
  <c r="N335" i="12"/>
  <c r="D342" i="12"/>
  <c r="D371" i="12" s="1"/>
  <c r="M320" i="12"/>
  <c r="M349" i="12" s="1"/>
  <c r="F358" i="14"/>
  <c r="AL72" i="14" s="1"/>
  <c r="Q333" i="12"/>
  <c r="U334" i="12"/>
  <c r="I336" i="12"/>
  <c r="I365" i="12" s="1"/>
  <c r="M337" i="12"/>
  <c r="M366" i="12" s="1"/>
  <c r="Q338" i="12"/>
  <c r="H360" i="14"/>
  <c r="AN92" i="14" s="1"/>
  <c r="U339" i="12"/>
  <c r="I341" i="12"/>
  <c r="I370" i="12" s="1"/>
  <c r="M342" i="12"/>
  <c r="M371" i="12" s="1"/>
  <c r="Q343" i="12"/>
  <c r="U344" i="12"/>
  <c r="I322" i="12"/>
  <c r="I351" i="12" s="1"/>
  <c r="M323" i="12"/>
  <c r="M352" i="12" s="1"/>
  <c r="F355" i="14"/>
  <c r="AI72" i="14" s="1"/>
  <c r="Q324" i="12"/>
  <c r="U325" i="12"/>
  <c r="I327" i="12"/>
  <c r="I356" i="12" s="1"/>
  <c r="M328" i="12"/>
  <c r="M357" i="12" s="1"/>
  <c r="Q329" i="12"/>
  <c r="U330" i="12"/>
  <c r="I332" i="12"/>
  <c r="I361" i="12" s="1"/>
  <c r="M345" i="12"/>
  <c r="M374" i="12" s="1"/>
  <c r="Q346" i="12"/>
  <c r="U347" i="12"/>
  <c r="R323" i="12"/>
  <c r="P341" i="12"/>
  <c r="I333" i="12"/>
  <c r="I362" i="12" s="1"/>
  <c r="J333" i="12"/>
  <c r="J362" i="12" s="1"/>
  <c r="N320" i="12"/>
  <c r="N349" i="12" s="1"/>
  <c r="R333" i="12"/>
  <c r="D335" i="12"/>
  <c r="D364" i="12" s="1"/>
  <c r="J336" i="12"/>
  <c r="J365" i="12" s="1"/>
  <c r="N337" i="12"/>
  <c r="R338" i="12"/>
  <c r="D340" i="12"/>
  <c r="D369" i="12" s="1"/>
  <c r="J341" i="12"/>
  <c r="J370" i="12" s="1"/>
  <c r="N388" i="12" s="1"/>
  <c r="N342" i="12"/>
  <c r="R343" i="12"/>
  <c r="D321" i="12"/>
  <c r="D350" i="12" s="1"/>
  <c r="J322" i="12"/>
  <c r="J351" i="12" s="1"/>
  <c r="N323" i="12"/>
  <c r="R324" i="12"/>
  <c r="D326" i="12"/>
  <c r="D355" i="12" s="1"/>
  <c r="J327" i="12"/>
  <c r="J356" i="12" s="1"/>
  <c r="N328" i="12"/>
  <c r="R329" i="12"/>
  <c r="D331" i="12"/>
  <c r="D360" i="12" s="1"/>
  <c r="J332" i="12"/>
  <c r="J361" i="12" s="1"/>
  <c r="N385" i="12" s="1"/>
  <c r="N345" i="12"/>
  <c r="R346" i="12"/>
  <c r="AD56" i="12"/>
  <c r="J335" i="12"/>
  <c r="J364" i="12" s="1"/>
  <c r="N386" i="12" s="1"/>
  <c r="D325" i="12"/>
  <c r="D354" i="12" s="1"/>
  <c r="H339" i="12"/>
  <c r="H368" i="12" s="1"/>
  <c r="J343" i="12"/>
  <c r="J372" i="12" s="1"/>
  <c r="B60" i="14"/>
  <c r="B5" i="14" s="1"/>
  <c r="B60" i="12"/>
  <c r="O320" i="12"/>
  <c r="O349" i="12" s="1"/>
  <c r="G358" i="14"/>
  <c r="AL82" i="14" s="1"/>
  <c r="S333" i="12"/>
  <c r="B358" i="14"/>
  <c r="G335" i="12"/>
  <c r="G364" i="12" s="1"/>
  <c r="M386" i="12" s="1"/>
  <c r="K336" i="12"/>
  <c r="K365" i="12" s="1"/>
  <c r="O337" i="12"/>
  <c r="S338" i="12"/>
  <c r="G340" i="12"/>
  <c r="G369" i="12" s="1"/>
  <c r="K341" i="12"/>
  <c r="K370" i="12" s="1"/>
  <c r="O342" i="12"/>
  <c r="S343" i="12"/>
  <c r="G321" i="12"/>
  <c r="G350" i="12" s="1"/>
  <c r="K322" i="12"/>
  <c r="K351" i="12" s="1"/>
  <c r="O323" i="12"/>
  <c r="G355" i="14"/>
  <c r="AI82" i="14" s="1"/>
  <c r="S324" i="12"/>
  <c r="B355" i="14"/>
  <c r="G326" i="12"/>
  <c r="G355" i="12" s="1"/>
  <c r="M383" i="12" s="1"/>
  <c r="K327" i="12"/>
  <c r="K356" i="12" s="1"/>
  <c r="O328" i="12"/>
  <c r="S329" i="12"/>
  <c r="G331" i="12"/>
  <c r="G360" i="12" s="1"/>
  <c r="K332" i="12"/>
  <c r="K361" i="12" s="1"/>
  <c r="O345" i="12"/>
  <c r="S346" i="12"/>
  <c r="K178" i="2"/>
  <c r="Y61" i="12"/>
  <c r="J331" i="12"/>
  <c r="J360" i="12" s="1"/>
  <c r="H344" i="12"/>
  <c r="H373" i="12" s="1"/>
  <c r="R340" i="12"/>
  <c r="E103" i="2"/>
  <c r="H103" i="2" s="1"/>
  <c r="B59" i="14"/>
  <c r="B59" i="12"/>
  <c r="P320" i="12"/>
  <c r="P349" i="12" s="1"/>
  <c r="T333" i="12"/>
  <c r="H335" i="12"/>
  <c r="H364" i="12" s="1"/>
  <c r="L336" i="12"/>
  <c r="P337" i="12"/>
  <c r="T338" i="12"/>
  <c r="H340" i="12"/>
  <c r="H369" i="12" s="1"/>
  <c r="L341" i="12"/>
  <c r="P342" i="12"/>
  <c r="T343" i="12"/>
  <c r="H321" i="12"/>
  <c r="H350" i="12" s="1"/>
  <c r="L322" i="12"/>
  <c r="P323" i="12"/>
  <c r="T324" i="12"/>
  <c r="H326" i="12"/>
  <c r="H355" i="12" s="1"/>
  <c r="L327" i="12"/>
  <c r="P328" i="12"/>
  <c r="T329" i="12"/>
  <c r="H331" i="12"/>
  <c r="H360" i="12" s="1"/>
  <c r="L332" i="12"/>
  <c r="P345" i="12"/>
  <c r="T346" i="12"/>
  <c r="AB59" i="2"/>
  <c r="Z65" i="12"/>
  <c r="D344" i="12"/>
  <c r="D373" i="12" s="1"/>
  <c r="T320" i="12"/>
  <c r="T349" i="12" s="1"/>
  <c r="D333" i="12"/>
  <c r="D362" i="12" s="1"/>
  <c r="N334" i="12"/>
  <c r="Q320" i="12"/>
  <c r="Q349" i="12" s="1"/>
  <c r="H358" i="14"/>
  <c r="AL92" i="14" s="1"/>
  <c r="U333" i="12"/>
  <c r="I335" i="12"/>
  <c r="I364" i="12" s="1"/>
  <c r="M336" i="12"/>
  <c r="M365" i="12" s="1"/>
  <c r="Q337" i="12"/>
  <c r="U338" i="12"/>
  <c r="I340" i="12"/>
  <c r="I369" i="12" s="1"/>
  <c r="M341" i="12"/>
  <c r="M370" i="12" s="1"/>
  <c r="Q342" i="12"/>
  <c r="U343" i="12"/>
  <c r="I321" i="12"/>
  <c r="I350" i="12" s="1"/>
  <c r="M322" i="12"/>
  <c r="M351" i="12" s="1"/>
  <c r="Q323" i="12"/>
  <c r="H355" i="14"/>
  <c r="AI92" i="14" s="1"/>
  <c r="U324" i="12"/>
  <c r="I326" i="12"/>
  <c r="I355" i="12" s="1"/>
  <c r="M327" i="12"/>
  <c r="M356" i="12" s="1"/>
  <c r="Q328" i="12"/>
  <c r="U329" i="12"/>
  <c r="I331" i="12"/>
  <c r="I360" i="12" s="1"/>
  <c r="M332" i="12"/>
  <c r="M361" i="12" s="1"/>
  <c r="Q345" i="12"/>
  <c r="U346" i="12"/>
  <c r="E104" i="2"/>
  <c r="AA58" i="2" s="1"/>
  <c r="H54" i="3"/>
  <c r="G54" i="3"/>
  <c r="C61" i="14" s="1"/>
  <c r="C91" i="3"/>
  <c r="C97" i="3"/>
  <c r="F97" i="3"/>
  <c r="G97" i="3"/>
  <c r="F91" i="3"/>
  <c r="AA52" i="2" s="1"/>
  <c r="Y81" i="12"/>
  <c r="Y76" i="12"/>
  <c r="Y77" i="12"/>
  <c r="Y78" i="12"/>
  <c r="Z64" i="12"/>
  <c r="Z80" i="12"/>
  <c r="Z79" i="12"/>
  <c r="Z78" i="12"/>
  <c r="AF85" i="12"/>
  <c r="AF83" i="12"/>
  <c r="AF84" i="12"/>
  <c r="AC68" i="12"/>
  <c r="Y60" i="12"/>
  <c r="AF78" i="12"/>
  <c r="AF80" i="12"/>
  <c r="AF79" i="12"/>
  <c r="Z61" i="12"/>
  <c r="AC64" i="12"/>
  <c r="Z75" i="12"/>
  <c r="Z74" i="12"/>
  <c r="Z73" i="12"/>
  <c r="AF75" i="12"/>
  <c r="AF74" i="12"/>
  <c r="AF73" i="12"/>
  <c r="AC70" i="12"/>
  <c r="Y88" i="12"/>
  <c r="Y87" i="12"/>
  <c r="Y86" i="12"/>
  <c r="Y85" i="12"/>
  <c r="Y89" i="12"/>
  <c r="Y84" i="12"/>
  <c r="Y91" i="12"/>
  <c r="Y83" i="12"/>
  <c r="Y90" i="12"/>
  <c r="Y74" i="12"/>
  <c r="AF60" i="12"/>
  <c r="Z69" i="12"/>
  <c r="Z70" i="12"/>
  <c r="Z68" i="12"/>
  <c r="AF68" i="12"/>
  <c r="AF70" i="12"/>
  <c r="AF69" i="12"/>
  <c r="AC66" i="12"/>
  <c r="Z63" i="12"/>
  <c r="Y75" i="12"/>
  <c r="Y71" i="12"/>
  <c r="Y63" i="12"/>
  <c r="Y70" i="12"/>
  <c r="Y69" i="12"/>
  <c r="Y68" i="12"/>
  <c r="Y67" i="12"/>
  <c r="Y64" i="12"/>
  <c r="Y66" i="12"/>
  <c r="Y65" i="12"/>
  <c r="AC67" i="12"/>
  <c r="AC69" i="12"/>
  <c r="Z66" i="12"/>
  <c r="AF65" i="12"/>
  <c r="AF64" i="12"/>
  <c r="AF63" i="12"/>
  <c r="AF88" i="12"/>
  <c r="AF90" i="12"/>
  <c r="AF89" i="12"/>
  <c r="AC63" i="12"/>
  <c r="AC65" i="12"/>
  <c r="AG72" i="12"/>
  <c r="Y80" i="12"/>
  <c r="Y79" i="12"/>
  <c r="G91" i="3"/>
  <c r="AA53" i="2" s="1"/>
  <c r="G176" i="2"/>
  <c r="K176" i="2" s="1"/>
  <c r="J175" i="2"/>
  <c r="I175" i="2"/>
  <c r="U368" i="12" l="1"/>
  <c r="U373" i="12"/>
  <c r="S389" i="12" s="1"/>
  <c r="AO92" i="12" s="1"/>
  <c r="U359" i="12"/>
  <c r="T359" i="12"/>
  <c r="T373" i="12"/>
  <c r="Q364" i="12"/>
  <c r="Q386" i="12" s="1"/>
  <c r="AL72" i="12" s="1"/>
  <c r="U376" i="12"/>
  <c r="S390" i="12" s="1"/>
  <c r="U354" i="12"/>
  <c r="T376" i="12"/>
  <c r="T354" i="12"/>
  <c r="T368" i="12"/>
  <c r="N367" i="12"/>
  <c r="O358" i="12"/>
  <c r="P384" i="12" s="1"/>
  <c r="AJ62" i="12" s="1"/>
  <c r="AJ68" i="12" s="1"/>
  <c r="O367" i="12"/>
  <c r="P387" i="12" s="1"/>
  <c r="AM62" i="12" s="1"/>
  <c r="AM60" i="12" s="1"/>
  <c r="Q358" i="12"/>
  <c r="Q384" i="12" s="1"/>
  <c r="AJ72" i="12" s="1"/>
  <c r="Q367" i="12"/>
  <c r="Q387" i="12" s="1"/>
  <c r="AM72" i="12" s="1"/>
  <c r="P358" i="12"/>
  <c r="P372" i="12"/>
  <c r="P367" i="12"/>
  <c r="R375" i="12"/>
  <c r="R358" i="12"/>
  <c r="R372" i="12"/>
  <c r="R367" i="12"/>
  <c r="R362" i="12"/>
  <c r="S375" i="12"/>
  <c r="S358" i="12"/>
  <c r="R384" i="12" s="1"/>
  <c r="AJ82" i="12" s="1"/>
  <c r="AJ79" i="12" s="1"/>
  <c r="S372" i="12"/>
  <c r="S367" i="12"/>
  <c r="R387" i="12" s="1"/>
  <c r="AM82" i="12" s="1"/>
  <c r="S362" i="12"/>
  <c r="U375" i="12"/>
  <c r="U358" i="12"/>
  <c r="S384" i="12" s="1"/>
  <c r="AJ92" i="12" s="1"/>
  <c r="U372" i="12"/>
  <c r="U367" i="12"/>
  <c r="S387" i="12" s="1"/>
  <c r="AM92" i="12" s="1"/>
  <c r="U362" i="12"/>
  <c r="T375" i="12"/>
  <c r="T358" i="12"/>
  <c r="T372" i="12"/>
  <c r="T367" i="12"/>
  <c r="T362" i="12"/>
  <c r="G360" i="14"/>
  <c r="AN82" i="14" s="1"/>
  <c r="AN90" i="14" s="1"/>
  <c r="AE87" i="12"/>
  <c r="AH62" i="14"/>
  <c r="AH56" i="14" s="1"/>
  <c r="R376" i="12"/>
  <c r="R359" i="12"/>
  <c r="R354" i="12"/>
  <c r="R373" i="12"/>
  <c r="R368" i="12"/>
  <c r="H354" i="14"/>
  <c r="AH92" i="14" s="1"/>
  <c r="AH94" i="14" s="1"/>
  <c r="G354" i="14"/>
  <c r="AH82" i="14" s="1"/>
  <c r="AC59" i="2"/>
  <c r="R363" i="12"/>
  <c r="F354" i="14"/>
  <c r="AH72" i="14" s="1"/>
  <c r="Q374" i="12"/>
  <c r="Q352" i="12"/>
  <c r="Q366" i="12"/>
  <c r="P374" i="12"/>
  <c r="P366" i="12"/>
  <c r="E362" i="14"/>
  <c r="U363" i="12"/>
  <c r="N364" i="12"/>
  <c r="T363" i="12"/>
  <c r="F362" i="14"/>
  <c r="H361" i="14"/>
  <c r="AO92" i="14" s="1"/>
  <c r="AO94" i="14" s="1"/>
  <c r="N363" i="12"/>
  <c r="R369" i="12"/>
  <c r="U360" i="12"/>
  <c r="U355" i="12"/>
  <c r="S383" i="12" s="1"/>
  <c r="AI92" i="12" s="1"/>
  <c r="U350" i="12"/>
  <c r="U369" i="12"/>
  <c r="U364" i="12"/>
  <c r="S386" i="12" s="1"/>
  <c r="AL92" i="12" s="1"/>
  <c r="S360" i="12"/>
  <c r="S355" i="12"/>
  <c r="R383" i="12" s="1"/>
  <c r="AI82" i="12" s="1"/>
  <c r="S350" i="12"/>
  <c r="S369" i="12"/>
  <c r="S364" i="12"/>
  <c r="R386" i="12" s="1"/>
  <c r="AL82" i="12" s="1"/>
  <c r="R364" i="12"/>
  <c r="S363" i="12"/>
  <c r="Q360" i="12"/>
  <c r="Q355" i="12"/>
  <c r="Q383" i="12" s="1"/>
  <c r="AI72" i="12" s="1"/>
  <c r="Q350" i="12"/>
  <c r="Q369" i="12"/>
  <c r="N360" i="12"/>
  <c r="O374" i="12"/>
  <c r="Q376" i="12"/>
  <c r="Q390" i="12" s="1"/>
  <c r="Q359" i="12"/>
  <c r="Q354" i="12"/>
  <c r="Q373" i="12"/>
  <c r="Q389" i="12" s="1"/>
  <c r="AO72" i="12" s="1"/>
  <c r="AO69" i="12" s="1"/>
  <c r="Q363" i="12"/>
  <c r="O376" i="12"/>
  <c r="P390" i="12" s="1"/>
  <c r="O359" i="12"/>
  <c r="O354" i="12"/>
  <c r="O373" i="12"/>
  <c r="P389" i="12" s="1"/>
  <c r="AO62" i="12" s="1"/>
  <c r="AO60" i="12" s="1"/>
  <c r="O368" i="12"/>
  <c r="U365" i="12"/>
  <c r="R360" i="12"/>
  <c r="R355" i="12"/>
  <c r="R350" i="12"/>
  <c r="AG65" i="12"/>
  <c r="T360" i="12"/>
  <c r="T355" i="12"/>
  <c r="T350" i="12"/>
  <c r="T369" i="12"/>
  <c r="T364" i="12"/>
  <c r="N359" i="12"/>
  <c r="P365" i="12"/>
  <c r="N373" i="12"/>
  <c r="Q370" i="12"/>
  <c r="Q388" i="12" s="1"/>
  <c r="AN72" i="12" s="1"/>
  <c r="AG69" i="12"/>
  <c r="P360" i="12"/>
  <c r="P355" i="12"/>
  <c r="P350" i="12"/>
  <c r="P369" i="12"/>
  <c r="P364" i="12"/>
  <c r="O360" i="12"/>
  <c r="O355" i="12"/>
  <c r="P383" i="12" s="1"/>
  <c r="AI62" i="12" s="1"/>
  <c r="AI61" i="12" s="1"/>
  <c r="O350" i="12"/>
  <c r="O369" i="12"/>
  <c r="O364" i="12"/>
  <c r="P386" i="12" s="1"/>
  <c r="AL62" i="12" s="1"/>
  <c r="AL60" i="12" s="1"/>
  <c r="P370" i="12"/>
  <c r="P376" i="12"/>
  <c r="P359" i="12"/>
  <c r="P354" i="12"/>
  <c r="P373" i="12"/>
  <c r="P368" i="12"/>
  <c r="P363" i="12"/>
  <c r="R365" i="12"/>
  <c r="AO56" i="12"/>
  <c r="N368" i="12"/>
  <c r="P356" i="12"/>
  <c r="AG71" i="12"/>
  <c r="AG66" i="12"/>
  <c r="AO57" i="12"/>
  <c r="S376" i="12"/>
  <c r="R390" i="12" s="1"/>
  <c r="S359" i="12"/>
  <c r="S354" i="12"/>
  <c r="S373" i="12"/>
  <c r="R389" i="12" s="1"/>
  <c r="AO82" i="12" s="1"/>
  <c r="S368" i="12"/>
  <c r="N350" i="12"/>
  <c r="S357" i="12"/>
  <c r="AR60" i="12"/>
  <c r="AR60" i="14"/>
  <c r="S356" i="12"/>
  <c r="P351" i="12"/>
  <c r="H357" i="14"/>
  <c r="AK92" i="14" s="1"/>
  <c r="P371" i="12"/>
  <c r="R60" i="14"/>
  <c r="S60" i="14"/>
  <c r="Q60" i="14"/>
  <c r="N60" i="14"/>
  <c r="M60" i="14"/>
  <c r="L60" i="14"/>
  <c r="I60" i="14"/>
  <c r="F60" i="14"/>
  <c r="E60" i="14"/>
  <c r="D60" i="14"/>
  <c r="C60" i="14"/>
  <c r="K60" i="14"/>
  <c r="J60" i="14"/>
  <c r="H60" i="14"/>
  <c r="O60" i="14"/>
  <c r="P60" i="14"/>
  <c r="G60" i="14"/>
  <c r="N371" i="12"/>
  <c r="E357" i="14"/>
  <c r="AK62" i="14" s="1"/>
  <c r="H359" i="14"/>
  <c r="AM92" i="14" s="1"/>
  <c r="U356" i="12"/>
  <c r="T361" i="12"/>
  <c r="G356" i="14"/>
  <c r="AJ82" i="14" s="1"/>
  <c r="U357" i="12"/>
  <c r="O356" i="12"/>
  <c r="O371" i="12"/>
  <c r="N353" i="12"/>
  <c r="H356" i="14"/>
  <c r="AJ92" i="14" s="1"/>
  <c r="R351" i="12"/>
  <c r="AF58" i="2"/>
  <c r="AD60" i="2"/>
  <c r="AD61" i="2"/>
  <c r="AD62" i="2"/>
  <c r="AD59" i="2"/>
  <c r="N361" i="12"/>
  <c r="E356" i="14"/>
  <c r="AJ62" i="14" s="1"/>
  <c r="E361" i="14"/>
  <c r="AO62" i="14" s="1"/>
  <c r="AN84" i="14"/>
  <c r="Q356" i="12"/>
  <c r="S366" i="12"/>
  <c r="AL94" i="14"/>
  <c r="G357" i="14"/>
  <c r="AK82" i="14" s="1"/>
  <c r="AN94" i="14"/>
  <c r="S365" i="12"/>
  <c r="F356" i="14"/>
  <c r="AJ72" i="14" s="1"/>
  <c r="F361" i="14"/>
  <c r="AO72" i="14" s="1"/>
  <c r="P357" i="12"/>
  <c r="N357" i="12"/>
  <c r="R352" i="12"/>
  <c r="E360" i="14"/>
  <c r="AN62" i="14" s="1"/>
  <c r="T370" i="12"/>
  <c r="G359" i="14"/>
  <c r="AM82" i="14" s="1"/>
  <c r="N370" i="12"/>
  <c r="U366" i="12"/>
  <c r="O365" i="12"/>
  <c r="D60" i="12"/>
  <c r="L60" i="12"/>
  <c r="I60" i="12"/>
  <c r="K60" i="12"/>
  <c r="O60" i="12"/>
  <c r="R60" i="12"/>
  <c r="N60" i="12"/>
  <c r="G60" i="12"/>
  <c r="H60" i="12"/>
  <c r="C60" i="12"/>
  <c r="J60" i="12"/>
  <c r="M60" i="12"/>
  <c r="E60" i="12"/>
  <c r="P60" i="12"/>
  <c r="F60" i="12"/>
  <c r="Q60" i="12"/>
  <c r="S60" i="12"/>
  <c r="O357" i="12"/>
  <c r="N375" i="12"/>
  <c r="N362" i="12"/>
  <c r="R361" i="12"/>
  <c r="E359" i="14"/>
  <c r="AM62" i="14" s="1"/>
  <c r="Q371" i="12"/>
  <c r="AJ61" i="12"/>
  <c r="Q357" i="12"/>
  <c r="AC62" i="12"/>
  <c r="Q365" i="12"/>
  <c r="S352" i="12"/>
  <c r="R382" i="12" s="1"/>
  <c r="AH82" i="12" s="1"/>
  <c r="O353" i="12"/>
  <c r="S351" i="12"/>
  <c r="F359" i="14"/>
  <c r="AM72" i="14" s="1"/>
  <c r="T374" i="12"/>
  <c r="N366" i="12"/>
  <c r="Q353" i="12"/>
  <c r="AC61" i="2"/>
  <c r="AC60" i="2"/>
  <c r="E355" i="14"/>
  <c r="AI62" i="14" s="1"/>
  <c r="N354" i="12"/>
  <c r="U351" i="12"/>
  <c r="T356" i="12"/>
  <c r="U352" i="12"/>
  <c r="S382" i="12" s="1"/>
  <c r="AH92" i="12" s="1"/>
  <c r="O351" i="12"/>
  <c r="O366" i="12"/>
  <c r="AI80" i="14"/>
  <c r="AI81" i="14"/>
  <c r="AI74" i="14"/>
  <c r="AI76" i="14"/>
  <c r="AI78" i="14"/>
  <c r="AI77" i="14"/>
  <c r="AI79" i="14"/>
  <c r="AI75" i="14"/>
  <c r="AI73" i="14"/>
  <c r="P353" i="12"/>
  <c r="N372" i="12"/>
  <c r="T366" i="12"/>
  <c r="R370" i="12"/>
  <c r="P361" i="12"/>
  <c r="T353" i="12"/>
  <c r="R353" i="12"/>
  <c r="AE60" i="2"/>
  <c r="AE61" i="2"/>
  <c r="AE62" i="2"/>
  <c r="AE59" i="2"/>
  <c r="F357" i="14"/>
  <c r="AK72" i="14" s="1"/>
  <c r="Q351" i="12"/>
  <c r="S374" i="12"/>
  <c r="N351" i="12"/>
  <c r="R371" i="12"/>
  <c r="S353" i="12"/>
  <c r="O375" i="12"/>
  <c r="O362" i="12"/>
  <c r="O363" i="12"/>
  <c r="S361" i="12"/>
  <c r="R385" i="12" s="1"/>
  <c r="AK82" i="12" s="1"/>
  <c r="T352" i="12"/>
  <c r="N369" i="12"/>
  <c r="G362" i="14"/>
  <c r="AG70" i="12"/>
  <c r="U353" i="12"/>
  <c r="P352" i="12"/>
  <c r="AI88" i="14"/>
  <c r="AI86" i="14"/>
  <c r="AI84" i="14"/>
  <c r="AI89" i="14"/>
  <c r="AI91" i="14"/>
  <c r="AI90" i="14"/>
  <c r="AI87" i="14"/>
  <c r="AI85" i="14"/>
  <c r="AI83" i="14"/>
  <c r="N352" i="12"/>
  <c r="Q375" i="12"/>
  <c r="Q362" i="12"/>
  <c r="E358" i="14"/>
  <c r="AL62" i="14" s="1"/>
  <c r="R366" i="12"/>
  <c r="N376" i="12"/>
  <c r="U361" i="12"/>
  <c r="S385" i="12" s="1"/>
  <c r="AK92" i="12" s="1"/>
  <c r="T365" i="12"/>
  <c r="U374" i="12"/>
  <c r="O361" i="12"/>
  <c r="P385" i="12" s="1"/>
  <c r="AK62" i="12" s="1"/>
  <c r="AI94" i="14"/>
  <c r="O352" i="12"/>
  <c r="P382" i="12" s="1"/>
  <c r="AH62" i="12" s="1"/>
  <c r="AL76" i="14"/>
  <c r="AL79" i="14"/>
  <c r="AL75" i="14"/>
  <c r="AL80" i="14"/>
  <c r="AL74" i="14"/>
  <c r="AL78" i="14"/>
  <c r="AL73" i="14"/>
  <c r="AL77" i="14"/>
  <c r="AL81" i="14"/>
  <c r="P375" i="12"/>
  <c r="P362" i="12"/>
  <c r="N358" i="12"/>
  <c r="N356" i="12"/>
  <c r="Q368" i="12"/>
  <c r="R357" i="12"/>
  <c r="R356" i="12"/>
  <c r="H362" i="14"/>
  <c r="Q59" i="14"/>
  <c r="N59" i="14"/>
  <c r="L59" i="14"/>
  <c r="I59" i="14"/>
  <c r="S59" i="14"/>
  <c r="H59" i="14"/>
  <c r="K59" i="14"/>
  <c r="O59" i="14"/>
  <c r="C59" i="14"/>
  <c r="M59" i="14"/>
  <c r="R59" i="14"/>
  <c r="J59" i="14"/>
  <c r="P59" i="14"/>
  <c r="F360" i="14"/>
  <c r="AN72" i="14" s="1"/>
  <c r="Q361" i="12"/>
  <c r="Q385" i="12" s="1"/>
  <c r="AK72" i="12" s="1"/>
  <c r="T371" i="12"/>
  <c r="S371" i="12"/>
  <c r="O372" i="12"/>
  <c r="S370" i="12"/>
  <c r="R388" i="12" s="1"/>
  <c r="AN82" i="12" s="1"/>
  <c r="N365" i="12"/>
  <c r="N355" i="12"/>
  <c r="T357" i="12"/>
  <c r="G361" i="14"/>
  <c r="AO82" i="14" s="1"/>
  <c r="AI62" i="2"/>
  <c r="AI60" i="2"/>
  <c r="AI61" i="2"/>
  <c r="AI59" i="2"/>
  <c r="AC61" i="12"/>
  <c r="P59" i="12"/>
  <c r="K59" i="12"/>
  <c r="R59" i="12"/>
  <c r="L59" i="12"/>
  <c r="O59" i="12"/>
  <c r="H59" i="12"/>
  <c r="I59" i="12"/>
  <c r="J59" i="12"/>
  <c r="N59" i="12"/>
  <c r="C59" i="12"/>
  <c r="S59" i="12"/>
  <c r="M59" i="12"/>
  <c r="Q59" i="12"/>
  <c r="AL90" i="14"/>
  <c r="AL89" i="14"/>
  <c r="AL88" i="14"/>
  <c r="AL87" i="14"/>
  <c r="AL86" i="14"/>
  <c r="AL85" i="14"/>
  <c r="AL84" i="14"/>
  <c r="AL83" i="14"/>
  <c r="AL91" i="14"/>
  <c r="N374" i="12"/>
  <c r="Q372" i="12"/>
  <c r="U370" i="12"/>
  <c r="S388" i="12" s="1"/>
  <c r="AN92" i="12" s="1"/>
  <c r="T351" i="12"/>
  <c r="U371" i="12"/>
  <c r="R374" i="12"/>
  <c r="O370" i="12"/>
  <c r="P388" i="12" s="1"/>
  <c r="AN62" i="12" s="1"/>
  <c r="G56" i="3"/>
  <c r="C62" i="14" s="1"/>
  <c r="AS62" i="14" s="1"/>
  <c r="C61" i="12"/>
  <c r="I54" i="3"/>
  <c r="J54" i="3" s="1"/>
  <c r="K54" i="3" s="1"/>
  <c r="L54" i="3" s="1"/>
  <c r="L55" i="3" s="1"/>
  <c r="H104" i="2"/>
  <c r="I104" i="2" s="1"/>
  <c r="AA59" i="2"/>
  <c r="AA60" i="2" s="1"/>
  <c r="AA61" i="2" s="1"/>
  <c r="AA62" i="2" s="1"/>
  <c r="AG68" i="12"/>
  <c r="AG77" i="12"/>
  <c r="AN88" i="14" l="1"/>
  <c r="Q382" i="12"/>
  <c r="AH72" i="12" s="1"/>
  <c r="AJ58" i="12"/>
  <c r="AJ55" i="12"/>
  <c r="AJ89" i="12"/>
  <c r="AJ67" i="12"/>
  <c r="AJ66" i="12"/>
  <c r="AH77" i="14"/>
  <c r="AJ91" i="12"/>
  <c r="AJ90" i="12"/>
  <c r="AM79" i="12"/>
  <c r="AJ81" i="12"/>
  <c r="AJ85" i="12"/>
  <c r="AM88" i="12"/>
  <c r="AM65" i="12"/>
  <c r="AM77" i="12"/>
  <c r="AJ84" i="12"/>
  <c r="AJ87" i="12"/>
  <c r="AO54" i="12"/>
  <c r="AO61" i="12"/>
  <c r="AM66" i="12"/>
  <c r="AL74" i="12"/>
  <c r="AM58" i="12"/>
  <c r="AM53" i="12"/>
  <c r="AM85" i="12"/>
  <c r="AM83" i="12"/>
  <c r="AM74" i="12"/>
  <c r="AM90" i="12"/>
  <c r="AM75" i="12"/>
  <c r="AM80" i="12"/>
  <c r="AM87" i="12"/>
  <c r="AM78" i="12"/>
  <c r="AM84" i="12"/>
  <c r="AM81" i="12"/>
  <c r="AM89" i="12"/>
  <c r="AM73" i="12"/>
  <c r="AM86" i="12"/>
  <c r="AM76" i="12"/>
  <c r="AM91" i="12"/>
  <c r="AJ80" i="12"/>
  <c r="AN83" i="14"/>
  <c r="AN89" i="14"/>
  <c r="AN86" i="14"/>
  <c r="AN91" i="14"/>
  <c r="AN85" i="14"/>
  <c r="AN87" i="14"/>
  <c r="AM56" i="12"/>
  <c r="AM69" i="12"/>
  <c r="AJ64" i="12"/>
  <c r="AM57" i="12"/>
  <c r="AJ73" i="12"/>
  <c r="AM63" i="12"/>
  <c r="AJ69" i="12"/>
  <c r="AJ59" i="12"/>
  <c r="AM59" i="12"/>
  <c r="BG60" i="12" s="1"/>
  <c r="AJ75" i="12"/>
  <c r="AM70" i="12"/>
  <c r="AM68" i="12"/>
  <c r="AJ56" i="12"/>
  <c r="AJ71" i="12"/>
  <c r="AM55" i="12"/>
  <c r="AM71" i="12"/>
  <c r="AM64" i="12"/>
  <c r="AM67" i="12"/>
  <c r="AJ54" i="12"/>
  <c r="AM54" i="12"/>
  <c r="AJ60" i="12"/>
  <c r="AJ83" i="12"/>
  <c r="AJ78" i="12"/>
  <c r="AJ76" i="12"/>
  <c r="AJ53" i="12"/>
  <c r="AJ65" i="12"/>
  <c r="AJ88" i="12"/>
  <c r="AJ74" i="12"/>
  <c r="AJ70" i="12"/>
  <c r="AJ63" i="12"/>
  <c r="AJ57" i="12"/>
  <c r="AM61" i="12"/>
  <c r="AN77" i="12"/>
  <c r="AL81" i="12"/>
  <c r="AJ86" i="12"/>
  <c r="AJ77" i="12"/>
  <c r="AH87" i="14"/>
  <c r="AL88" i="12"/>
  <c r="AO53" i="12"/>
  <c r="AO55" i="12"/>
  <c r="AH81" i="14"/>
  <c r="AH84" i="14"/>
  <c r="AH76" i="14"/>
  <c r="AL80" i="12"/>
  <c r="AO66" i="12"/>
  <c r="AL86" i="12"/>
  <c r="AE88" i="12"/>
  <c r="AH86" i="14"/>
  <c r="AH89" i="14"/>
  <c r="AH83" i="14"/>
  <c r="AH79" i="14"/>
  <c r="AH91" i="14"/>
  <c r="AH73" i="14"/>
  <c r="AH88" i="14"/>
  <c r="AH75" i="14"/>
  <c r="AH71" i="14"/>
  <c r="AH90" i="14"/>
  <c r="AH74" i="14"/>
  <c r="AH85" i="14"/>
  <c r="AH80" i="14"/>
  <c r="AH78" i="14"/>
  <c r="AH70" i="14"/>
  <c r="AH68" i="14"/>
  <c r="AH66" i="14"/>
  <c r="AH67" i="14"/>
  <c r="AH58" i="14"/>
  <c r="AH65" i="14"/>
  <c r="AH60" i="14"/>
  <c r="AH69" i="14"/>
  <c r="AH54" i="14"/>
  <c r="AH53" i="14"/>
  <c r="AH55" i="14"/>
  <c r="AH64" i="14"/>
  <c r="AH57" i="14"/>
  <c r="AH59" i="14"/>
  <c r="AH63" i="14"/>
  <c r="AH61" i="14"/>
  <c r="AO71" i="12"/>
  <c r="AO65" i="12"/>
  <c r="AO70" i="12"/>
  <c r="AL83" i="12"/>
  <c r="AO80" i="12"/>
  <c r="AI85" i="12"/>
  <c r="AI84" i="12"/>
  <c r="AI91" i="12"/>
  <c r="AI83" i="12"/>
  <c r="AI86" i="12"/>
  <c r="AI90" i="12"/>
  <c r="AI89" i="12"/>
  <c r="AI87" i="12"/>
  <c r="AI88" i="12"/>
  <c r="AN79" i="12"/>
  <c r="AI75" i="12"/>
  <c r="AI80" i="12"/>
  <c r="AI79" i="12"/>
  <c r="AI77" i="12"/>
  <c r="AI76" i="12"/>
  <c r="AI74" i="12"/>
  <c r="AI73" i="12"/>
  <c r="AI81" i="12"/>
  <c r="AI78" i="12"/>
  <c r="AO67" i="12"/>
  <c r="AO64" i="12"/>
  <c r="AL77" i="12"/>
  <c r="AL75" i="12"/>
  <c r="AO68" i="12"/>
  <c r="AL87" i="12"/>
  <c r="AL90" i="12"/>
  <c r="AL91" i="12"/>
  <c r="AL79" i="12"/>
  <c r="AL84" i="12"/>
  <c r="AL85" i="12"/>
  <c r="AL76" i="12"/>
  <c r="AL78" i="12"/>
  <c r="AL89" i="12"/>
  <c r="AO59" i="12"/>
  <c r="BI60" i="12" s="1"/>
  <c r="AO58" i="12"/>
  <c r="AO63" i="12"/>
  <c r="AL73" i="12"/>
  <c r="AO83" i="12"/>
  <c r="AO86" i="12"/>
  <c r="AO87" i="12"/>
  <c r="AO84" i="12"/>
  <c r="AO91" i="12"/>
  <c r="AO88" i="12"/>
  <c r="AO85" i="12"/>
  <c r="AO90" i="12"/>
  <c r="AO89" i="12"/>
  <c r="AO74" i="12"/>
  <c r="AO76" i="12"/>
  <c r="AO79" i="12"/>
  <c r="AO73" i="12"/>
  <c r="AG76" i="12"/>
  <c r="AL71" i="12"/>
  <c r="AL57" i="12"/>
  <c r="AL66" i="12"/>
  <c r="AL59" i="12"/>
  <c r="BF60" i="12" s="1"/>
  <c r="AL68" i="12"/>
  <c r="AL65" i="12"/>
  <c r="AL53" i="12"/>
  <c r="AL61" i="12"/>
  <c r="AL58" i="12"/>
  <c r="AL70" i="12"/>
  <c r="AL63" i="12"/>
  <c r="AL56" i="12"/>
  <c r="AL54" i="12"/>
  <c r="AL55" i="12"/>
  <c r="AL67" i="12"/>
  <c r="AL64" i="12"/>
  <c r="AL69" i="12"/>
  <c r="AO81" i="12"/>
  <c r="AI67" i="12"/>
  <c r="AI71" i="12"/>
  <c r="AI55" i="12"/>
  <c r="AI64" i="12"/>
  <c r="AI53" i="12"/>
  <c r="AI65" i="12"/>
  <c r="AI56" i="12"/>
  <c r="AI68" i="12"/>
  <c r="AI58" i="12"/>
  <c r="AI59" i="12"/>
  <c r="AI69" i="12"/>
  <c r="AI54" i="12"/>
  <c r="AI70" i="12"/>
  <c r="AI57" i="12"/>
  <c r="AI66" i="12"/>
  <c r="AI63" i="12"/>
  <c r="AI60" i="12"/>
  <c r="AO75" i="12"/>
  <c r="AO77" i="12"/>
  <c r="AO78" i="12"/>
  <c r="AS61" i="12"/>
  <c r="AX60" i="14"/>
  <c r="BA60" i="12"/>
  <c r="AZ60" i="12"/>
  <c r="BA60" i="14"/>
  <c r="AS60" i="12"/>
  <c r="AS60" i="14"/>
  <c r="AX60" i="12"/>
  <c r="AS61" i="14"/>
  <c r="H61" i="14"/>
  <c r="AX61" i="14" s="1"/>
  <c r="H61" i="12"/>
  <c r="AX61" i="12" s="1"/>
  <c r="AM66" i="14"/>
  <c r="AM67" i="14"/>
  <c r="AM63" i="14"/>
  <c r="AM65" i="14"/>
  <c r="AM69" i="14"/>
  <c r="AM59" i="14"/>
  <c r="AM70" i="14"/>
  <c r="AM56" i="14"/>
  <c r="AM54" i="14"/>
  <c r="AM68" i="14"/>
  <c r="AM60" i="14"/>
  <c r="AM64" i="14"/>
  <c r="AM71" i="14"/>
  <c r="AM58" i="14"/>
  <c r="AM61" i="14"/>
  <c r="AM55" i="14"/>
  <c r="AM53" i="14"/>
  <c r="AM57" i="14"/>
  <c r="AM84" i="14"/>
  <c r="AM90" i="14"/>
  <c r="AM91" i="14"/>
  <c r="AM89" i="14"/>
  <c r="AM83" i="14"/>
  <c r="AM88" i="14"/>
  <c r="AM87" i="14"/>
  <c r="AM86" i="14"/>
  <c r="AM85" i="14"/>
  <c r="AK89" i="12"/>
  <c r="AK84" i="12"/>
  <c r="AK87" i="12"/>
  <c r="AK90" i="12"/>
  <c r="AK85" i="12"/>
  <c r="AK88" i="12"/>
  <c r="AK86" i="12"/>
  <c r="AK83" i="12"/>
  <c r="AK91" i="12"/>
  <c r="AI71" i="14"/>
  <c r="AI69" i="14"/>
  <c r="AI63" i="14"/>
  <c r="AI65" i="14"/>
  <c r="AI57" i="14"/>
  <c r="AI53" i="14"/>
  <c r="AI66" i="14"/>
  <c r="AI67" i="14"/>
  <c r="AI54" i="14"/>
  <c r="AI59" i="14"/>
  <c r="AI60" i="14"/>
  <c r="AI70" i="14"/>
  <c r="AI58" i="14"/>
  <c r="AI55" i="14"/>
  <c r="AI64" i="14"/>
  <c r="AI61" i="14"/>
  <c r="AI56" i="14"/>
  <c r="AI68" i="14"/>
  <c r="AN60" i="14"/>
  <c r="AN68" i="14"/>
  <c r="AN63" i="14"/>
  <c r="AN70" i="14"/>
  <c r="AN64" i="14"/>
  <c r="AN54" i="14"/>
  <c r="AN65" i="14"/>
  <c r="AN59" i="14"/>
  <c r="AN67" i="14"/>
  <c r="AN55" i="14"/>
  <c r="AN53" i="14"/>
  <c r="AN71" i="14"/>
  <c r="AN57" i="14"/>
  <c r="AN66" i="14"/>
  <c r="AN56" i="14"/>
  <c r="AN58" i="14"/>
  <c r="AN61" i="14"/>
  <c r="AN69" i="14"/>
  <c r="AJ88" i="14"/>
  <c r="AJ83" i="14"/>
  <c r="AJ84" i="14"/>
  <c r="AJ89" i="14"/>
  <c r="AJ90" i="14"/>
  <c r="AJ91" i="14"/>
  <c r="AJ87" i="14"/>
  <c r="AJ85" i="14"/>
  <c r="AJ86" i="14"/>
  <c r="AK94" i="14"/>
  <c r="AN61" i="12"/>
  <c r="AN64" i="12"/>
  <c r="AN68" i="12"/>
  <c r="AN65" i="12"/>
  <c r="AN69" i="12"/>
  <c r="AN66" i="12"/>
  <c r="AN60" i="12"/>
  <c r="AN70" i="12"/>
  <c r="AN63" i="12"/>
  <c r="AN67" i="12"/>
  <c r="AN71" i="12"/>
  <c r="AN58" i="12"/>
  <c r="AN53" i="12"/>
  <c r="AN59" i="12"/>
  <c r="AN56" i="12"/>
  <c r="AN55" i="12"/>
  <c r="AN54" i="12"/>
  <c r="AN57" i="12"/>
  <c r="AO91" i="14"/>
  <c r="AO90" i="14"/>
  <c r="AO88" i="14"/>
  <c r="AO86" i="14"/>
  <c r="AO84" i="14"/>
  <c r="AO85" i="14"/>
  <c r="AO83" i="14"/>
  <c r="AO89" i="14"/>
  <c r="AO87" i="14"/>
  <c r="AO76" i="14"/>
  <c r="AO75" i="14"/>
  <c r="AO77" i="14"/>
  <c r="AO78" i="14"/>
  <c r="AO73" i="14"/>
  <c r="AO80" i="14"/>
  <c r="AO79" i="14"/>
  <c r="AO74" i="14"/>
  <c r="AO81" i="14"/>
  <c r="AF60" i="2"/>
  <c r="AF61" i="2"/>
  <c r="AF62" i="2"/>
  <c r="AF59" i="2"/>
  <c r="AH58" i="2"/>
  <c r="AM94" i="14"/>
  <c r="AN80" i="12"/>
  <c r="AK57" i="14"/>
  <c r="AK68" i="14"/>
  <c r="AK53" i="14"/>
  <c r="AK58" i="14"/>
  <c r="AK54" i="14"/>
  <c r="AK55" i="14"/>
  <c r="AK60" i="14"/>
  <c r="AK61" i="14"/>
  <c r="AK56" i="14"/>
  <c r="AK69" i="14"/>
  <c r="AK63" i="14"/>
  <c r="AK65" i="14"/>
  <c r="AK71" i="14"/>
  <c r="AK66" i="14"/>
  <c r="AK64" i="14"/>
  <c r="AK67" i="14"/>
  <c r="AK59" i="14"/>
  <c r="AK70" i="14"/>
  <c r="AN75" i="14"/>
  <c r="AN77" i="14"/>
  <c r="AN81" i="14"/>
  <c r="AN78" i="14"/>
  <c r="AN80" i="14"/>
  <c r="AN79" i="14"/>
  <c r="AN74" i="14"/>
  <c r="AN76" i="14"/>
  <c r="AN73" i="14"/>
  <c r="AH58" i="12"/>
  <c r="AH56" i="12"/>
  <c r="AH57" i="12"/>
  <c r="AH54" i="12"/>
  <c r="AH61" i="12"/>
  <c r="AH60" i="12"/>
  <c r="AH53" i="12"/>
  <c r="AH59" i="12"/>
  <c r="AH55" i="12"/>
  <c r="AK79" i="14"/>
  <c r="AK81" i="14"/>
  <c r="AK78" i="14"/>
  <c r="AK77" i="14"/>
  <c r="AK75" i="14"/>
  <c r="AK74" i="14"/>
  <c r="AK80" i="14"/>
  <c r="AK73" i="14"/>
  <c r="AK76" i="14"/>
  <c r="AL61" i="14"/>
  <c r="AL67" i="14"/>
  <c r="AL55" i="14"/>
  <c r="AL57" i="14"/>
  <c r="AL56" i="14"/>
  <c r="AL63" i="14"/>
  <c r="AL59" i="14"/>
  <c r="AL66" i="14"/>
  <c r="AL65" i="14"/>
  <c r="AL70" i="14"/>
  <c r="AL69" i="14"/>
  <c r="AL54" i="14"/>
  <c r="AL68" i="14"/>
  <c r="AL53" i="14"/>
  <c r="AL71" i="14"/>
  <c r="AL60" i="14"/>
  <c r="AL58" i="14"/>
  <c r="AL64" i="14"/>
  <c r="AM78" i="14"/>
  <c r="AM79" i="14"/>
  <c r="AM74" i="14"/>
  <c r="AM81" i="14"/>
  <c r="AM76" i="14"/>
  <c r="AM73" i="14"/>
  <c r="AM75" i="14"/>
  <c r="AM80" i="14"/>
  <c r="AM77" i="14"/>
  <c r="AJ94" i="14"/>
  <c r="AN87" i="12"/>
  <c r="AN90" i="12"/>
  <c r="AN75" i="12"/>
  <c r="AN84" i="12"/>
  <c r="AN86" i="12"/>
  <c r="AN88" i="12"/>
  <c r="AN85" i="12"/>
  <c r="AN89" i="12"/>
  <c r="AN91" i="12"/>
  <c r="AN78" i="12"/>
  <c r="AN83" i="12"/>
  <c r="AK86" i="14"/>
  <c r="AK84" i="14"/>
  <c r="AK85" i="14"/>
  <c r="AK89" i="14"/>
  <c r="AK87" i="14"/>
  <c r="AK91" i="14"/>
  <c r="AK83" i="14"/>
  <c r="AK90" i="14"/>
  <c r="AK88" i="14"/>
  <c r="AN76" i="12"/>
  <c r="AO58" i="14"/>
  <c r="AO56" i="14"/>
  <c r="AO66" i="14"/>
  <c r="AO55" i="14"/>
  <c r="AO53" i="14"/>
  <c r="AO71" i="14"/>
  <c r="AO57" i="14"/>
  <c r="AO54" i="14"/>
  <c r="AO61" i="14"/>
  <c r="AO65" i="14"/>
  <c r="AO67" i="14"/>
  <c r="AO60" i="14"/>
  <c r="AO68" i="14"/>
  <c r="AO59" i="14"/>
  <c r="AO63" i="14"/>
  <c r="AO69" i="14"/>
  <c r="AO64" i="14"/>
  <c r="AO70" i="14"/>
  <c r="AN73" i="12"/>
  <c r="D61" i="14"/>
  <c r="AT61" i="14" s="1"/>
  <c r="D61" i="12"/>
  <c r="AT61" i="12" s="1"/>
  <c r="AK74" i="12"/>
  <c r="AK79" i="12"/>
  <c r="AK76" i="12"/>
  <c r="AK73" i="12"/>
  <c r="AK78" i="12"/>
  <c r="AK81" i="12"/>
  <c r="AK75" i="12"/>
  <c r="AK77" i="12"/>
  <c r="AK80" i="12"/>
  <c r="AH83" i="12"/>
  <c r="AH90" i="12"/>
  <c r="AH84" i="12"/>
  <c r="AH87" i="12"/>
  <c r="AH88" i="12"/>
  <c r="AH86" i="12"/>
  <c r="AH89" i="12"/>
  <c r="AH85" i="12"/>
  <c r="AH91" i="12"/>
  <c r="AJ78" i="14"/>
  <c r="AJ77" i="14"/>
  <c r="AJ73" i="14"/>
  <c r="AJ74" i="14"/>
  <c r="AJ81" i="14"/>
  <c r="AJ79" i="14"/>
  <c r="AJ75" i="14"/>
  <c r="AJ80" i="14"/>
  <c r="AJ76" i="14"/>
  <c r="AK54" i="12"/>
  <c r="AK69" i="12"/>
  <c r="AK56" i="12"/>
  <c r="AK59" i="12"/>
  <c r="AK67" i="12"/>
  <c r="AK65" i="12"/>
  <c r="AK53" i="12"/>
  <c r="AK60" i="12"/>
  <c r="AK58" i="12"/>
  <c r="AK61" i="12"/>
  <c r="AK64" i="12"/>
  <c r="AK68" i="12"/>
  <c r="AK55" i="12"/>
  <c r="AK71" i="12"/>
  <c r="AK63" i="12"/>
  <c r="AK66" i="12"/>
  <c r="AK57" i="12"/>
  <c r="AK70" i="12"/>
  <c r="AN74" i="12"/>
  <c r="AJ67" i="14"/>
  <c r="AJ69" i="14"/>
  <c r="AJ65" i="14"/>
  <c r="AJ71" i="14"/>
  <c r="AJ63" i="14"/>
  <c r="AJ66" i="14"/>
  <c r="AJ61" i="14"/>
  <c r="AJ57" i="14"/>
  <c r="AJ55" i="14"/>
  <c r="AJ60" i="14"/>
  <c r="AJ53" i="14"/>
  <c r="AJ54" i="14"/>
  <c r="AJ58" i="14"/>
  <c r="AJ56" i="14"/>
  <c r="AJ59" i="14"/>
  <c r="AJ70" i="14"/>
  <c r="AJ64" i="14"/>
  <c r="AJ68" i="14"/>
  <c r="AN81" i="12"/>
  <c r="G57" i="3"/>
  <c r="C63" i="14" s="1"/>
  <c r="AS63" i="14" s="1"/>
  <c r="C62" i="12"/>
  <c r="AS62" i="12" s="1"/>
  <c r="L56" i="3"/>
  <c r="M54" i="3"/>
  <c r="M55" i="3" s="1"/>
  <c r="M56" i="3" s="1"/>
  <c r="M57" i="3" s="1"/>
  <c r="M58" i="3" s="1"/>
  <c r="M59" i="3" s="1"/>
  <c r="M60" i="3" s="1"/>
  <c r="M61" i="3" s="1"/>
  <c r="M62" i="3" s="1"/>
  <c r="M63" i="3" s="1"/>
  <c r="M64" i="3" s="1"/>
  <c r="M65" i="3" s="1"/>
  <c r="M66" i="3" s="1"/>
  <c r="M67" i="3" s="1"/>
  <c r="M68" i="3" s="1"/>
  <c r="M69" i="3" s="1"/>
  <c r="M70" i="3" s="1"/>
  <c r="M71" i="3" s="1"/>
  <c r="M72" i="3" s="1"/>
  <c r="M73" i="3" s="1"/>
  <c r="M74" i="3" s="1"/>
  <c r="M75" i="3" s="1"/>
  <c r="M76" i="3" s="1"/>
  <c r="M77" i="3" s="1"/>
  <c r="AG73" i="12"/>
  <c r="AG74" i="12"/>
  <c r="AG75" i="12"/>
  <c r="AG82" i="12"/>
  <c r="AH68" i="12" l="1"/>
  <c r="AH69" i="12"/>
  <c r="AH71" i="12"/>
  <c r="AH77" i="12"/>
  <c r="AH80" i="12"/>
  <c r="AH70" i="12"/>
  <c r="AH74" i="12"/>
  <c r="AH79" i="12"/>
  <c r="AH66" i="12"/>
  <c r="AH73" i="12"/>
  <c r="AH63" i="12"/>
  <c r="AH65" i="12"/>
  <c r="AH81" i="12"/>
  <c r="AH64" i="12"/>
  <c r="AH67" i="12"/>
  <c r="AH78" i="12"/>
  <c r="AH75" i="12"/>
  <c r="AH76" i="12"/>
  <c r="M78" i="3"/>
  <c r="I83" i="12"/>
  <c r="BB60" i="14"/>
  <c r="BD60" i="12"/>
  <c r="AE89" i="12"/>
  <c r="BI60" i="14"/>
  <c r="BC60" i="14"/>
  <c r="BF60" i="14"/>
  <c r="BE60" i="14"/>
  <c r="BB60" i="12"/>
  <c r="BG60" i="14"/>
  <c r="BD60" i="14"/>
  <c r="BH60" i="14"/>
  <c r="BH60" i="12"/>
  <c r="BE60" i="12"/>
  <c r="BC60" i="12"/>
  <c r="AG81" i="12"/>
  <c r="E61" i="14"/>
  <c r="AU61" i="14" s="1"/>
  <c r="E61" i="12"/>
  <c r="AU61" i="12" s="1"/>
  <c r="AG78" i="12"/>
  <c r="D62" i="12"/>
  <c r="AT62" i="12" s="1"/>
  <c r="D62" i="14"/>
  <c r="AT62" i="14" s="1"/>
  <c r="L57" i="3"/>
  <c r="H62" i="14"/>
  <c r="AX62" i="14" s="1"/>
  <c r="H62" i="12"/>
  <c r="AX62" i="12" s="1"/>
  <c r="AH60" i="2"/>
  <c r="AH61" i="2"/>
  <c r="AH62" i="2"/>
  <c r="AH59" i="2"/>
  <c r="G58" i="3"/>
  <c r="C64" i="14" s="1"/>
  <c r="AS64" i="14" s="1"/>
  <c r="C63" i="12"/>
  <c r="AS63" i="12" s="1"/>
  <c r="N54" i="3"/>
  <c r="AG87" i="12"/>
  <c r="AG80" i="12"/>
  <c r="AG79" i="12"/>
  <c r="E57" i="2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8" i="3"/>
  <c r="M79" i="3" l="1"/>
  <c r="I84" i="12"/>
  <c r="AY84" i="12" s="1"/>
  <c r="AE90" i="12"/>
  <c r="AG86" i="12"/>
  <c r="B41" i="14"/>
  <c r="B41" i="12"/>
  <c r="B21" i="14"/>
  <c r="B21" i="12"/>
  <c r="B40" i="14"/>
  <c r="B40" i="12"/>
  <c r="B20" i="14"/>
  <c r="B20" i="12"/>
  <c r="E58" i="2"/>
  <c r="H58" i="2" s="1"/>
  <c r="B14" i="12"/>
  <c r="AR14" i="12" s="1"/>
  <c r="B14" i="14"/>
  <c r="AR14" i="14" s="1"/>
  <c r="E83" i="2"/>
  <c r="H83" i="2" s="1"/>
  <c r="B39" i="14"/>
  <c r="B39" i="12"/>
  <c r="B19" i="14"/>
  <c r="B19" i="12"/>
  <c r="B58" i="12"/>
  <c r="B58" i="14"/>
  <c r="E82" i="2"/>
  <c r="H82" i="2" s="1"/>
  <c r="B38" i="14"/>
  <c r="B38" i="12"/>
  <c r="B18" i="14"/>
  <c r="B18" i="12"/>
  <c r="E62" i="12"/>
  <c r="AU62" i="12" s="1"/>
  <c r="E62" i="14"/>
  <c r="AU62" i="14" s="1"/>
  <c r="B57" i="14"/>
  <c r="B57" i="12"/>
  <c r="B37" i="14"/>
  <c r="B37" i="12"/>
  <c r="B17" i="14"/>
  <c r="B17" i="12"/>
  <c r="B56" i="14"/>
  <c r="B56" i="12"/>
  <c r="B36" i="14"/>
  <c r="B36" i="12"/>
  <c r="B16" i="14"/>
  <c r="B16" i="12"/>
  <c r="D63" i="12"/>
  <c r="AT63" i="12" s="1"/>
  <c r="D63" i="14"/>
  <c r="AT63" i="14" s="1"/>
  <c r="B55" i="12"/>
  <c r="B55" i="14"/>
  <c r="B35" i="12"/>
  <c r="B35" i="14"/>
  <c r="E59" i="2"/>
  <c r="H59" i="2" s="1"/>
  <c r="B15" i="14"/>
  <c r="B15" i="12"/>
  <c r="B54" i="12"/>
  <c r="B54" i="14"/>
  <c r="B34" i="12"/>
  <c r="B34" i="14"/>
  <c r="I61" i="14"/>
  <c r="I61" i="12"/>
  <c r="AY61" i="12" s="1"/>
  <c r="B53" i="14"/>
  <c r="B53" i="12"/>
  <c r="B33" i="12"/>
  <c r="B33" i="14"/>
  <c r="B52" i="14"/>
  <c r="B52" i="12"/>
  <c r="B32" i="12"/>
  <c r="B32" i="14"/>
  <c r="B51" i="14"/>
  <c r="B51" i="12"/>
  <c r="B31" i="14"/>
  <c r="B31" i="12"/>
  <c r="B50" i="14"/>
  <c r="B50" i="12"/>
  <c r="B30" i="14"/>
  <c r="B30" i="12"/>
  <c r="F61" i="14"/>
  <c r="AV61" i="14" s="1"/>
  <c r="F61" i="12"/>
  <c r="AV61" i="12" s="1"/>
  <c r="B49" i="12"/>
  <c r="B49" i="14"/>
  <c r="B29" i="14"/>
  <c r="B29" i="12"/>
  <c r="L58" i="3"/>
  <c r="H63" i="12"/>
  <c r="AX63" i="12" s="1"/>
  <c r="H63" i="14"/>
  <c r="AX63" i="14" s="1"/>
  <c r="B48" i="12"/>
  <c r="B48" i="14"/>
  <c r="B28" i="12"/>
  <c r="B28" i="14"/>
  <c r="B22" i="14"/>
  <c r="B22" i="12"/>
  <c r="E91" i="2"/>
  <c r="H91" i="2" s="1"/>
  <c r="B47" i="12"/>
  <c r="B47" i="14"/>
  <c r="B27" i="12"/>
  <c r="B27" i="14"/>
  <c r="E90" i="2"/>
  <c r="H90" i="2" s="1"/>
  <c r="B46" i="12"/>
  <c r="B46" i="14"/>
  <c r="B26" i="12"/>
  <c r="B26" i="14"/>
  <c r="B45" i="12"/>
  <c r="B45" i="14"/>
  <c r="B25" i="12"/>
  <c r="B25" i="14"/>
  <c r="B42" i="14"/>
  <c r="B42" i="12"/>
  <c r="B44" i="12"/>
  <c r="B44" i="14"/>
  <c r="B24" i="12"/>
  <c r="B24" i="14"/>
  <c r="B43" i="14"/>
  <c r="B43" i="12"/>
  <c r="B23" i="14"/>
  <c r="B23" i="12"/>
  <c r="G59" i="3"/>
  <c r="C65" i="14" s="1"/>
  <c r="AS65" i="14" s="1"/>
  <c r="C64" i="12"/>
  <c r="AS64" i="12" s="1"/>
  <c r="N55" i="3"/>
  <c r="O54" i="3"/>
  <c r="AG83" i="12"/>
  <c r="AG84" i="12"/>
  <c r="AG85" i="12"/>
  <c r="AG92" i="12"/>
  <c r="AG91" i="12" s="1"/>
  <c r="E75" i="2"/>
  <c r="H75" i="2" s="1"/>
  <c r="E74" i="2"/>
  <c r="H74" i="2" s="1"/>
  <c r="E99" i="2"/>
  <c r="H99" i="2" s="1"/>
  <c r="E67" i="2"/>
  <c r="H67" i="2" s="1"/>
  <c r="E98" i="2"/>
  <c r="H98" i="2" s="1"/>
  <c r="E66" i="2"/>
  <c r="H66" i="2" s="1"/>
  <c r="E102" i="2"/>
  <c r="H102" i="2" s="1"/>
  <c r="I103" i="2" s="1"/>
  <c r="E94" i="2"/>
  <c r="H94" i="2" s="1"/>
  <c r="E86" i="2"/>
  <c r="H86" i="2" s="1"/>
  <c r="E78" i="2"/>
  <c r="H78" i="2" s="1"/>
  <c r="E70" i="2"/>
  <c r="H70" i="2" s="1"/>
  <c r="E62" i="2"/>
  <c r="H62" i="2" s="1"/>
  <c r="E101" i="2"/>
  <c r="H101" i="2" s="1"/>
  <c r="E93" i="2"/>
  <c r="H93" i="2" s="1"/>
  <c r="E85" i="2"/>
  <c r="H85" i="2" s="1"/>
  <c r="E77" i="2"/>
  <c r="H77" i="2" s="1"/>
  <c r="E69" i="2"/>
  <c r="H69" i="2" s="1"/>
  <c r="E61" i="2"/>
  <c r="H61" i="2" s="1"/>
  <c r="E100" i="2"/>
  <c r="H100" i="2" s="1"/>
  <c r="E92" i="2"/>
  <c r="H92" i="2" s="1"/>
  <c r="E84" i="2"/>
  <c r="H84" i="2" s="1"/>
  <c r="E76" i="2"/>
  <c r="H76" i="2" s="1"/>
  <c r="E68" i="2"/>
  <c r="H68" i="2" s="1"/>
  <c r="E60" i="2"/>
  <c r="H60" i="2" s="1"/>
  <c r="E97" i="2"/>
  <c r="H97" i="2" s="1"/>
  <c r="E89" i="2"/>
  <c r="H89" i="2" s="1"/>
  <c r="E81" i="2"/>
  <c r="H81" i="2" s="1"/>
  <c r="E73" i="2"/>
  <c r="H73" i="2" s="1"/>
  <c r="E65" i="2"/>
  <c r="H65" i="2" s="1"/>
  <c r="E96" i="2"/>
  <c r="H96" i="2" s="1"/>
  <c r="E88" i="2"/>
  <c r="H88" i="2" s="1"/>
  <c r="E80" i="2"/>
  <c r="H80" i="2" s="1"/>
  <c r="E72" i="2"/>
  <c r="H72" i="2" s="1"/>
  <c r="E64" i="2"/>
  <c r="H64" i="2" s="1"/>
  <c r="E95" i="2"/>
  <c r="H95" i="2" s="1"/>
  <c r="E87" i="2"/>
  <c r="H87" i="2" s="1"/>
  <c r="E79" i="2"/>
  <c r="H79" i="2" s="1"/>
  <c r="E71" i="2"/>
  <c r="H71" i="2" s="1"/>
  <c r="E63" i="2"/>
  <c r="H63" i="2" s="1"/>
  <c r="CO58" i="2"/>
  <c r="CI58" i="2"/>
  <c r="CC58" i="2"/>
  <c r="AN78" i="2"/>
  <c r="AP78" i="2"/>
  <c r="AR78" i="2"/>
  <c r="AT78" i="2"/>
  <c r="AP75" i="2"/>
  <c r="AR75" i="2"/>
  <c r="AT75" i="2"/>
  <c r="AP76" i="2"/>
  <c r="AR76" i="2"/>
  <c r="AT76" i="2"/>
  <c r="AP77" i="2"/>
  <c r="AR77" i="2"/>
  <c r="AT77" i="2"/>
  <c r="AN75" i="2"/>
  <c r="AN76" i="2"/>
  <c r="AN77" i="2"/>
  <c r="AT74" i="2"/>
  <c r="AR74" i="2"/>
  <c r="AP74" i="2"/>
  <c r="AN74" i="2"/>
  <c r="N57" i="2"/>
  <c r="AD68" i="2"/>
  <c r="AD69" i="2"/>
  <c r="AD70" i="2"/>
  <c r="AD71" i="2"/>
  <c r="AD67" i="2"/>
  <c r="AT58" i="2"/>
  <c r="AR58" i="2"/>
  <c r="AP58" i="2"/>
  <c r="AN58" i="2"/>
  <c r="H57" i="2"/>
  <c r="AR42" i="14" l="1"/>
  <c r="AR42" i="12"/>
  <c r="M80" i="3"/>
  <c r="I85" i="12"/>
  <c r="AY85" i="12" s="1"/>
  <c r="AR22" i="14"/>
  <c r="AR15" i="12"/>
  <c r="AE91" i="12"/>
  <c r="AR38" i="14"/>
  <c r="AG90" i="12"/>
  <c r="AR22" i="12"/>
  <c r="AG88" i="12"/>
  <c r="AG89" i="12"/>
  <c r="AR50" i="14"/>
  <c r="AR56" i="14"/>
  <c r="AR19" i="14"/>
  <c r="AR31" i="14"/>
  <c r="AR39" i="12"/>
  <c r="AR44" i="12"/>
  <c r="AR15" i="14"/>
  <c r="AR51" i="12"/>
  <c r="AR33" i="12"/>
  <c r="AR21" i="12"/>
  <c r="AR44" i="14"/>
  <c r="AR31" i="12"/>
  <c r="AR52" i="12"/>
  <c r="AR23" i="12"/>
  <c r="AR43" i="12"/>
  <c r="AR52" i="14"/>
  <c r="AR33" i="14"/>
  <c r="AR23" i="14"/>
  <c r="AR29" i="12"/>
  <c r="AR43" i="14"/>
  <c r="AR37" i="14"/>
  <c r="AR37" i="12"/>
  <c r="AR55" i="12"/>
  <c r="AR24" i="12"/>
  <c r="AR46" i="12"/>
  <c r="AR19" i="12"/>
  <c r="AR25" i="12"/>
  <c r="AR47" i="12"/>
  <c r="AR48" i="12"/>
  <c r="AR20" i="14"/>
  <c r="AR45" i="14"/>
  <c r="AR40" i="12"/>
  <c r="AR45" i="12"/>
  <c r="AR17" i="12"/>
  <c r="AR58" i="14"/>
  <c r="AR59" i="14"/>
  <c r="AR39" i="14"/>
  <c r="AR40" i="14"/>
  <c r="AR34" i="14"/>
  <c r="AR16" i="12"/>
  <c r="AR17" i="14"/>
  <c r="AR58" i="12"/>
  <c r="AR59" i="12"/>
  <c r="AR51" i="14"/>
  <c r="AR53" i="12"/>
  <c r="AR34" i="12"/>
  <c r="AR35" i="14"/>
  <c r="AR16" i="14"/>
  <c r="AR21" i="14"/>
  <c r="AR26" i="14"/>
  <c r="AR27" i="14"/>
  <c r="AR28" i="14"/>
  <c r="AR29" i="14"/>
  <c r="AR30" i="12"/>
  <c r="AR53" i="14"/>
  <c r="AR54" i="14"/>
  <c r="AR35" i="12"/>
  <c r="AR36" i="12"/>
  <c r="AR18" i="12"/>
  <c r="AR41" i="12"/>
  <c r="AR26" i="12"/>
  <c r="AR27" i="12"/>
  <c r="AR28" i="12"/>
  <c r="AR49" i="14"/>
  <c r="AR30" i="14"/>
  <c r="AR32" i="14"/>
  <c r="AR54" i="12"/>
  <c r="AR55" i="14"/>
  <c r="AR36" i="14"/>
  <c r="AR57" i="12"/>
  <c r="AR18" i="14"/>
  <c r="AR41" i="14"/>
  <c r="AR24" i="14"/>
  <c r="AR25" i="14"/>
  <c r="AR46" i="14"/>
  <c r="AR47" i="14"/>
  <c r="AR48" i="14"/>
  <c r="AR49" i="12"/>
  <c r="AR50" i="12"/>
  <c r="AR32" i="12"/>
  <c r="AR56" i="12"/>
  <c r="AR57" i="14"/>
  <c r="AR38" i="12"/>
  <c r="AR20" i="12"/>
  <c r="P52" i="12"/>
  <c r="O52" i="12"/>
  <c r="L52" i="12"/>
  <c r="S52" i="12"/>
  <c r="R52" i="12"/>
  <c r="N52" i="12"/>
  <c r="M52" i="12"/>
  <c r="Q52" i="12"/>
  <c r="N57" i="12"/>
  <c r="M57" i="12"/>
  <c r="H57" i="12"/>
  <c r="O57" i="12"/>
  <c r="K57" i="12"/>
  <c r="S57" i="12"/>
  <c r="P57" i="12"/>
  <c r="R57" i="12"/>
  <c r="Q57" i="12"/>
  <c r="L57" i="12"/>
  <c r="S52" i="14"/>
  <c r="M52" i="14"/>
  <c r="Q52" i="14"/>
  <c r="R52" i="14"/>
  <c r="P52" i="14"/>
  <c r="N52" i="14"/>
  <c r="O52" i="14"/>
  <c r="L52" i="14"/>
  <c r="Q57" i="14"/>
  <c r="H57" i="14"/>
  <c r="S57" i="14"/>
  <c r="R57" i="14"/>
  <c r="P57" i="14"/>
  <c r="M57" i="14"/>
  <c r="L57" i="14"/>
  <c r="K57" i="14"/>
  <c r="O57" i="14"/>
  <c r="N57" i="14"/>
  <c r="R55" i="14"/>
  <c r="S55" i="14"/>
  <c r="Q55" i="14"/>
  <c r="P55" i="14"/>
  <c r="N55" i="14"/>
  <c r="M55" i="14"/>
  <c r="H55" i="14"/>
  <c r="L55" i="14"/>
  <c r="O55" i="14"/>
  <c r="S55" i="12"/>
  <c r="L55" i="12"/>
  <c r="H55" i="12"/>
  <c r="Q55" i="12"/>
  <c r="O55" i="12"/>
  <c r="R55" i="12"/>
  <c r="M55" i="12"/>
  <c r="N55" i="12"/>
  <c r="P55" i="12"/>
  <c r="P53" i="12"/>
  <c r="N53" i="12"/>
  <c r="Q53" i="12"/>
  <c r="S53" i="12"/>
  <c r="L53" i="12"/>
  <c r="BB53" i="12" s="1"/>
  <c r="M53" i="12"/>
  <c r="R53" i="12"/>
  <c r="BH53" i="12" s="1"/>
  <c r="O53" i="12"/>
  <c r="P53" i="14"/>
  <c r="BF53" i="14" s="1"/>
  <c r="Q53" i="14"/>
  <c r="M53" i="14"/>
  <c r="S53" i="14"/>
  <c r="R53" i="14"/>
  <c r="N53" i="14"/>
  <c r="L53" i="14"/>
  <c r="O53" i="14"/>
  <c r="E63" i="12"/>
  <c r="AU63" i="12" s="1"/>
  <c r="E63" i="14"/>
  <c r="AU63" i="14" s="1"/>
  <c r="F62" i="14"/>
  <c r="AV62" i="14" s="1"/>
  <c r="F62" i="12"/>
  <c r="AV62" i="12" s="1"/>
  <c r="G61" i="14"/>
  <c r="AW61" i="14" s="1"/>
  <c r="G61" i="12"/>
  <c r="AW61" i="12" s="1"/>
  <c r="I62" i="14"/>
  <c r="I62" i="12"/>
  <c r="AY62" i="12" s="1"/>
  <c r="D64" i="14"/>
  <c r="AT64" i="14" s="1"/>
  <c r="D64" i="12"/>
  <c r="AT64" i="12" s="1"/>
  <c r="M56" i="12"/>
  <c r="S56" i="12"/>
  <c r="N56" i="12"/>
  <c r="P56" i="12"/>
  <c r="L56" i="12"/>
  <c r="O56" i="12"/>
  <c r="Q56" i="12"/>
  <c r="R56" i="12"/>
  <c r="H56" i="12"/>
  <c r="O55" i="3"/>
  <c r="P54" i="3"/>
  <c r="R56" i="14"/>
  <c r="Q56" i="14"/>
  <c r="O56" i="14"/>
  <c r="L56" i="14"/>
  <c r="S56" i="14"/>
  <c r="H56" i="14"/>
  <c r="P56" i="14"/>
  <c r="M56" i="14"/>
  <c r="N56" i="14"/>
  <c r="N56" i="3"/>
  <c r="J61" i="12"/>
  <c r="AZ61" i="12" s="1"/>
  <c r="J61" i="14"/>
  <c r="S54" i="14"/>
  <c r="P54" i="14"/>
  <c r="N54" i="14"/>
  <c r="L54" i="14"/>
  <c r="Q54" i="14"/>
  <c r="R54" i="14"/>
  <c r="M54" i="14"/>
  <c r="H54" i="14"/>
  <c r="O54" i="14"/>
  <c r="S58" i="14"/>
  <c r="R58" i="14"/>
  <c r="O58" i="14"/>
  <c r="N58" i="14"/>
  <c r="M58" i="14"/>
  <c r="L58" i="14"/>
  <c r="H58" i="14"/>
  <c r="K58" i="14"/>
  <c r="P58" i="14"/>
  <c r="Q58" i="14"/>
  <c r="Q54" i="12"/>
  <c r="R54" i="12"/>
  <c r="L54" i="12"/>
  <c r="M54" i="12"/>
  <c r="S54" i="12"/>
  <c r="P54" i="12"/>
  <c r="O54" i="12"/>
  <c r="H54" i="12"/>
  <c r="N54" i="12"/>
  <c r="O58" i="12"/>
  <c r="P58" i="12"/>
  <c r="M58" i="12"/>
  <c r="K58" i="12"/>
  <c r="L58" i="12"/>
  <c r="Q58" i="12"/>
  <c r="S58" i="12"/>
  <c r="H58" i="12"/>
  <c r="R58" i="12"/>
  <c r="N58" i="12"/>
  <c r="L59" i="3"/>
  <c r="H64" i="12"/>
  <c r="AX64" i="12" s="1"/>
  <c r="H64" i="14"/>
  <c r="AX64" i="14" s="1"/>
  <c r="G60" i="3"/>
  <c r="C66" i="14" s="1"/>
  <c r="AS66" i="14" s="1"/>
  <c r="C65" i="12"/>
  <c r="AS65" i="12" s="1"/>
  <c r="AE71" i="2"/>
  <c r="N136" i="2" s="1"/>
  <c r="N135" i="2" s="1"/>
  <c r="N134" i="2" s="1"/>
  <c r="N133" i="2" s="1"/>
  <c r="N132" i="2" s="1"/>
  <c r="N131" i="2" s="1"/>
  <c r="N130" i="2" s="1"/>
  <c r="N129" i="2" s="1"/>
  <c r="N128" i="2" s="1"/>
  <c r="N127" i="2" s="1"/>
  <c r="AS77" i="2"/>
  <c r="Q126" i="2" s="1"/>
  <c r="Q125" i="2" s="1"/>
  <c r="Q124" i="2" s="1"/>
  <c r="Q123" i="2" s="1"/>
  <c r="Q122" i="2" s="1"/>
  <c r="Q121" i="2" s="1"/>
  <c r="Q120" i="2" s="1"/>
  <c r="Q119" i="2" s="1"/>
  <c r="Q118" i="2" s="1"/>
  <c r="Q117" i="2" s="1"/>
  <c r="AS76" i="2"/>
  <c r="Q116" i="2" s="1"/>
  <c r="Q115" i="2" s="1"/>
  <c r="Q114" i="2" s="1"/>
  <c r="Q113" i="2" s="1"/>
  <c r="Q112" i="2" s="1"/>
  <c r="Q111" i="2" s="1"/>
  <c r="Q110" i="2" s="1"/>
  <c r="Q109" i="2" s="1"/>
  <c r="Q108" i="2" s="1"/>
  <c r="Q107" i="2" s="1"/>
  <c r="AQ76" i="2"/>
  <c r="P116" i="2" s="1"/>
  <c r="P115" i="2" s="1"/>
  <c r="P114" i="2" s="1"/>
  <c r="P113" i="2" s="1"/>
  <c r="P112" i="2" s="1"/>
  <c r="P111" i="2" s="1"/>
  <c r="P110" i="2" s="1"/>
  <c r="P109" i="2" s="1"/>
  <c r="P108" i="2" s="1"/>
  <c r="P107" i="2" s="1"/>
  <c r="AO76" i="2"/>
  <c r="O116" i="2" s="1"/>
  <c r="O115" i="2" s="1"/>
  <c r="I91" i="2"/>
  <c r="I83" i="2"/>
  <c r="I79" i="2"/>
  <c r="I71" i="2"/>
  <c r="I67" i="2"/>
  <c r="I99" i="2"/>
  <c r="I59" i="2"/>
  <c r="I100" i="2"/>
  <c r="I96" i="2"/>
  <c r="I92" i="2"/>
  <c r="I88" i="2"/>
  <c r="I84" i="2"/>
  <c r="I80" i="2"/>
  <c r="I76" i="2"/>
  <c r="I72" i="2"/>
  <c r="I68" i="2"/>
  <c r="I64" i="2"/>
  <c r="I60" i="2"/>
  <c r="AQ77" i="2"/>
  <c r="P126" i="2" s="1"/>
  <c r="P125" i="2" s="1"/>
  <c r="P124" i="2" s="1"/>
  <c r="P123" i="2" s="1"/>
  <c r="P122" i="2" s="1"/>
  <c r="P121" i="2" s="1"/>
  <c r="P120" i="2" s="1"/>
  <c r="P119" i="2" s="1"/>
  <c r="P118" i="2" s="1"/>
  <c r="P117" i="2" s="1"/>
  <c r="AU75" i="2"/>
  <c r="R106" i="2" s="1"/>
  <c r="R105" i="2" s="1"/>
  <c r="R104" i="2" s="1"/>
  <c r="R103" i="2" s="1"/>
  <c r="AS78" i="2"/>
  <c r="Q136" i="2" s="1"/>
  <c r="Q135" i="2" s="1"/>
  <c r="Q134" i="2" s="1"/>
  <c r="Q133" i="2" s="1"/>
  <c r="Q132" i="2" s="1"/>
  <c r="Q131" i="2" s="1"/>
  <c r="Q130" i="2" s="1"/>
  <c r="Q129" i="2" s="1"/>
  <c r="Q128" i="2" s="1"/>
  <c r="Q127" i="2" s="1"/>
  <c r="I102" i="2"/>
  <c r="I94" i="2"/>
  <c r="I86" i="2"/>
  <c r="I74" i="2"/>
  <c r="I63" i="2"/>
  <c r="AE68" i="2"/>
  <c r="N106" i="2" s="1"/>
  <c r="N105" i="2" s="1"/>
  <c r="N104" i="2" s="1"/>
  <c r="N103" i="2" s="1"/>
  <c r="AO75" i="2"/>
  <c r="O106" i="2" s="1"/>
  <c r="O105" i="2" s="1"/>
  <c r="AU76" i="2"/>
  <c r="R116" i="2" s="1"/>
  <c r="R115" i="2" s="1"/>
  <c r="R114" i="2" s="1"/>
  <c r="R113" i="2" s="1"/>
  <c r="R112" i="2" s="1"/>
  <c r="R111" i="2" s="1"/>
  <c r="R110" i="2" s="1"/>
  <c r="R109" i="2" s="1"/>
  <c r="R108" i="2" s="1"/>
  <c r="R107" i="2" s="1"/>
  <c r="AS75" i="2"/>
  <c r="Q106" i="2" s="1"/>
  <c r="Q105" i="2" s="1"/>
  <c r="Q104" i="2" s="1"/>
  <c r="Q103" i="2" s="1"/>
  <c r="AQ78" i="2"/>
  <c r="P136" i="2" s="1"/>
  <c r="P135" i="2" s="1"/>
  <c r="P134" i="2" s="1"/>
  <c r="P133" i="2" s="1"/>
  <c r="P132" i="2" s="1"/>
  <c r="P131" i="2" s="1"/>
  <c r="P130" i="2" s="1"/>
  <c r="P129" i="2" s="1"/>
  <c r="P128" i="2" s="1"/>
  <c r="P127" i="2" s="1"/>
  <c r="I58" i="2"/>
  <c r="AQ75" i="2"/>
  <c r="P106" i="2" s="1"/>
  <c r="P105" i="2" s="1"/>
  <c r="P104" i="2" s="1"/>
  <c r="P103" i="2" s="1"/>
  <c r="AO78" i="2"/>
  <c r="O136" i="2" s="1"/>
  <c r="I101" i="2"/>
  <c r="I97" i="2"/>
  <c r="I93" i="2"/>
  <c r="I89" i="2"/>
  <c r="I85" i="2"/>
  <c r="I81" i="2"/>
  <c r="I77" i="2"/>
  <c r="I73" i="2"/>
  <c r="I69" i="2"/>
  <c r="I65" i="2"/>
  <c r="I61" i="2"/>
  <c r="AE69" i="2"/>
  <c r="N116" i="2" s="1"/>
  <c r="N115" i="2" s="1"/>
  <c r="N114" i="2" s="1"/>
  <c r="N113" i="2" s="1"/>
  <c r="N112" i="2" s="1"/>
  <c r="N111" i="2" s="1"/>
  <c r="N110" i="2" s="1"/>
  <c r="N109" i="2" s="1"/>
  <c r="N108" i="2" s="1"/>
  <c r="N107" i="2" s="1"/>
  <c r="AO77" i="2"/>
  <c r="O126" i="2" s="1"/>
  <c r="O125" i="2" s="1"/>
  <c r="AU78" i="2"/>
  <c r="R136" i="2" s="1"/>
  <c r="R135" i="2" s="1"/>
  <c r="R134" i="2" s="1"/>
  <c r="R133" i="2" s="1"/>
  <c r="R132" i="2" s="1"/>
  <c r="R131" i="2" s="1"/>
  <c r="R130" i="2" s="1"/>
  <c r="R129" i="2" s="1"/>
  <c r="R128" i="2" s="1"/>
  <c r="R127" i="2" s="1"/>
  <c r="I95" i="2"/>
  <c r="I87" i="2"/>
  <c r="I75" i="2"/>
  <c r="AU77" i="2"/>
  <c r="R126" i="2" s="1"/>
  <c r="R125" i="2" s="1"/>
  <c r="R124" i="2" s="1"/>
  <c r="R123" i="2" s="1"/>
  <c r="R122" i="2" s="1"/>
  <c r="R121" i="2" s="1"/>
  <c r="R120" i="2" s="1"/>
  <c r="R119" i="2" s="1"/>
  <c r="R118" i="2" s="1"/>
  <c r="R117" i="2" s="1"/>
  <c r="I98" i="2"/>
  <c r="I90" i="2"/>
  <c r="I82" i="2"/>
  <c r="I78" i="2"/>
  <c r="I70" i="2"/>
  <c r="I66" i="2"/>
  <c r="I62" i="2"/>
  <c r="AE70" i="2"/>
  <c r="N126" i="2" s="1"/>
  <c r="N125" i="2" s="1"/>
  <c r="N124" i="2" s="1"/>
  <c r="N123" i="2" s="1"/>
  <c r="N122" i="2" s="1"/>
  <c r="N121" i="2" s="1"/>
  <c r="N120" i="2" s="1"/>
  <c r="N119" i="2" s="1"/>
  <c r="N118" i="2" s="1"/>
  <c r="N117" i="2" s="1"/>
  <c r="BG54" i="14" l="1"/>
  <c r="M81" i="3"/>
  <c r="I86" i="12"/>
  <c r="AY86" i="12" s="1"/>
  <c r="AE92" i="12"/>
  <c r="BI56" i="12"/>
  <c r="BE56" i="12"/>
  <c r="BF56" i="14"/>
  <c r="AX56" i="12"/>
  <c r="BD54" i="12"/>
  <c r="BG56" i="14"/>
  <c r="BB56" i="12"/>
  <c r="BG53" i="12"/>
  <c r="BE54" i="12"/>
  <c r="BE54" i="14"/>
  <c r="BI56" i="14"/>
  <c r="BD56" i="14"/>
  <c r="BF56" i="12"/>
  <c r="BD53" i="12"/>
  <c r="BG54" i="12"/>
  <c r="BC53" i="14"/>
  <c r="BB56" i="14"/>
  <c r="BC54" i="12"/>
  <c r="BD54" i="14"/>
  <c r="BI53" i="12"/>
  <c r="BC56" i="12"/>
  <c r="BI53" i="14"/>
  <c r="BB54" i="12"/>
  <c r="BH54" i="14"/>
  <c r="BF54" i="14"/>
  <c r="AX56" i="14"/>
  <c r="BF54" i="12"/>
  <c r="BH56" i="12"/>
  <c r="BG56" i="12"/>
  <c r="BH53" i="14"/>
  <c r="BC54" i="14"/>
  <c r="BI54" i="12"/>
  <c r="BC56" i="14"/>
  <c r="BF53" i="12"/>
  <c r="BE53" i="14"/>
  <c r="BE53" i="12"/>
  <c r="BB53" i="14"/>
  <c r="BD55" i="12"/>
  <c r="BE55" i="14"/>
  <c r="BH55" i="14"/>
  <c r="BI57" i="14"/>
  <c r="BI54" i="14"/>
  <c r="BD53" i="14"/>
  <c r="BC53" i="12"/>
  <c r="BI58" i="12"/>
  <c r="BI59" i="12"/>
  <c r="BG58" i="14"/>
  <c r="BG59" i="14"/>
  <c r="BH58" i="14"/>
  <c r="BH59" i="14"/>
  <c r="BF55" i="12"/>
  <c r="BI55" i="12"/>
  <c r="BI55" i="14"/>
  <c r="BH57" i="14"/>
  <c r="BI57" i="12"/>
  <c r="BG58" i="12"/>
  <c r="BG59" i="12"/>
  <c r="BF58" i="14"/>
  <c r="BF59" i="14"/>
  <c r="BI58" i="14"/>
  <c r="BI59" i="14"/>
  <c r="BB58" i="12"/>
  <c r="BB59" i="12"/>
  <c r="BA58" i="14"/>
  <c r="BA59" i="14"/>
  <c r="BC55" i="12"/>
  <c r="BB55" i="14"/>
  <c r="BD57" i="14"/>
  <c r="AX57" i="14"/>
  <c r="BE57" i="12"/>
  <c r="BA58" i="12"/>
  <c r="BA59" i="12"/>
  <c r="AX58" i="14"/>
  <c r="AX59" i="14"/>
  <c r="BH55" i="12"/>
  <c r="AX55" i="14"/>
  <c r="BE57" i="14"/>
  <c r="BG57" i="14"/>
  <c r="AX57" i="12"/>
  <c r="BC58" i="12"/>
  <c r="BC59" i="12"/>
  <c r="BB58" i="14"/>
  <c r="BB59" i="14"/>
  <c r="BE56" i="14"/>
  <c r="BE55" i="12"/>
  <c r="BC55" i="14"/>
  <c r="BB57" i="12"/>
  <c r="BC57" i="12"/>
  <c r="BD58" i="12"/>
  <c r="BD59" i="12"/>
  <c r="BF58" i="12"/>
  <c r="BF59" i="12"/>
  <c r="BC58" i="14"/>
  <c r="BC59" i="14"/>
  <c r="BG55" i="12"/>
  <c r="BD55" i="14"/>
  <c r="BB57" i="14"/>
  <c r="BG57" i="12"/>
  <c r="BD57" i="12"/>
  <c r="BH58" i="12"/>
  <c r="BH59" i="12"/>
  <c r="BE58" i="12"/>
  <c r="BE59" i="12"/>
  <c r="BH54" i="12"/>
  <c r="BD58" i="14"/>
  <c r="BD59" i="14"/>
  <c r="BH56" i="14"/>
  <c r="BG53" i="14"/>
  <c r="AX55" i="12"/>
  <c r="BF55" i="14"/>
  <c r="BC57" i="14"/>
  <c r="BH57" i="12"/>
  <c r="AX58" i="12"/>
  <c r="AX59" i="12"/>
  <c r="BE58" i="14"/>
  <c r="BE59" i="14"/>
  <c r="BB54" i="14"/>
  <c r="BD56" i="12"/>
  <c r="BB55" i="12"/>
  <c r="BG55" i="14"/>
  <c r="BF57" i="14"/>
  <c r="BF57" i="12"/>
  <c r="N57" i="3"/>
  <c r="J62" i="14"/>
  <c r="J62" i="12"/>
  <c r="AZ62" i="12" s="1"/>
  <c r="L60" i="3"/>
  <c r="H65" i="14"/>
  <c r="AX65" i="14" s="1"/>
  <c r="H65" i="12"/>
  <c r="AX65" i="12" s="1"/>
  <c r="G62" i="14"/>
  <c r="AW62" i="14" s="1"/>
  <c r="G62" i="12"/>
  <c r="AW62" i="12" s="1"/>
  <c r="E64" i="14"/>
  <c r="AU64" i="14" s="1"/>
  <c r="E64" i="12"/>
  <c r="AU64" i="12" s="1"/>
  <c r="F63" i="12"/>
  <c r="AV63" i="12" s="1"/>
  <c r="F63" i="14"/>
  <c r="AV63" i="14" s="1"/>
  <c r="D65" i="14"/>
  <c r="AT65" i="14" s="1"/>
  <c r="D65" i="12"/>
  <c r="AT65" i="12" s="1"/>
  <c r="Q54" i="3"/>
  <c r="O56" i="3"/>
  <c r="K61" i="12"/>
  <c r="BA61" i="12" s="1"/>
  <c r="K61" i="14"/>
  <c r="BA61" i="14" s="1"/>
  <c r="I63" i="12"/>
  <c r="AY63" i="12" s="1"/>
  <c r="I63" i="14"/>
  <c r="G61" i="3"/>
  <c r="C67" i="14" s="1"/>
  <c r="AS67" i="14" s="1"/>
  <c r="C66" i="12"/>
  <c r="AS66" i="12" s="1"/>
  <c r="S116" i="2"/>
  <c r="S136" i="2"/>
  <c r="S106" i="2"/>
  <c r="O135" i="2"/>
  <c r="S135" i="2" s="1"/>
  <c r="S126" i="2"/>
  <c r="O124" i="2"/>
  <c r="S125" i="2"/>
  <c r="O104" i="2"/>
  <c r="S105" i="2"/>
  <c r="S115" i="2"/>
  <c r="O114" i="2"/>
  <c r="AF23" i="3"/>
  <c r="AE15" i="3"/>
  <c r="AE16" i="3" s="1"/>
  <c r="CW59" i="2"/>
  <c r="M82" i="3" l="1"/>
  <c r="I87" i="12"/>
  <c r="AY87" i="12" s="1"/>
  <c r="E65" i="12"/>
  <c r="AU65" i="12" s="1"/>
  <c r="E65" i="14"/>
  <c r="AU65" i="14" s="1"/>
  <c r="D66" i="14"/>
  <c r="AT66" i="14" s="1"/>
  <c r="D66" i="12"/>
  <c r="AT66" i="12" s="1"/>
  <c r="O57" i="3"/>
  <c r="K62" i="14"/>
  <c r="BA62" i="14" s="1"/>
  <c r="K62" i="12"/>
  <c r="BA62" i="12" s="1"/>
  <c r="N58" i="3"/>
  <c r="J63" i="14"/>
  <c r="J63" i="12"/>
  <c r="AZ63" i="12" s="1"/>
  <c r="G63" i="12"/>
  <c r="AW63" i="12" s="1"/>
  <c r="G63" i="14"/>
  <c r="AW63" i="14" s="1"/>
  <c r="I64" i="12"/>
  <c r="AY64" i="12" s="1"/>
  <c r="I64" i="14"/>
  <c r="L61" i="12"/>
  <c r="BB61" i="12" s="1"/>
  <c r="L61" i="14"/>
  <c r="BB61" i="14" s="1"/>
  <c r="L61" i="3"/>
  <c r="H66" i="14"/>
  <c r="AX66" i="14" s="1"/>
  <c r="H66" i="12"/>
  <c r="AX66" i="12" s="1"/>
  <c r="R54" i="3"/>
  <c r="F64" i="12"/>
  <c r="AV64" i="12" s="1"/>
  <c r="F64" i="14"/>
  <c r="AV64" i="14" s="1"/>
  <c r="G62" i="3"/>
  <c r="C68" i="14" s="1"/>
  <c r="AS68" i="14" s="1"/>
  <c r="C67" i="12"/>
  <c r="AS67" i="12" s="1"/>
  <c r="AF16" i="3"/>
  <c r="AE17" i="3"/>
  <c r="O134" i="2"/>
  <c r="O133" i="2" s="1"/>
  <c r="O123" i="2"/>
  <c r="S124" i="2"/>
  <c r="O103" i="2"/>
  <c r="S103" i="2" s="1"/>
  <c r="S104" i="2"/>
  <c r="O113" i="2"/>
  <c r="S114" i="2"/>
  <c r="DE62" i="2"/>
  <c r="DD62" i="2"/>
  <c r="DC62" i="2"/>
  <c r="DE60" i="2"/>
  <c r="DE61" i="2"/>
  <c r="DE59" i="2"/>
  <c r="DD60" i="2"/>
  <c r="DD61" i="2"/>
  <c r="DD59" i="2"/>
  <c r="DC61" i="2"/>
  <c r="DC60" i="2"/>
  <c r="DC59" i="2"/>
  <c r="CX60" i="2"/>
  <c r="CX61" i="2"/>
  <c r="CX62" i="2"/>
  <c r="CX59" i="2"/>
  <c r="CW60" i="2"/>
  <c r="CW61" i="2"/>
  <c r="CW62" i="2"/>
  <c r="M83" i="3" l="1"/>
  <c r="I88" i="12"/>
  <c r="AY88" i="12" s="1"/>
  <c r="I65" i="12"/>
  <c r="AY65" i="12" s="1"/>
  <c r="I65" i="14"/>
  <c r="D67" i="14"/>
  <c r="AT67" i="14" s="1"/>
  <c r="D67" i="12"/>
  <c r="AT67" i="12" s="1"/>
  <c r="N59" i="3"/>
  <c r="J64" i="12"/>
  <c r="AZ64" i="12" s="1"/>
  <c r="J64" i="14"/>
  <c r="G64" i="14"/>
  <c r="AW64" i="14" s="1"/>
  <c r="G64" i="12"/>
  <c r="AW64" i="12" s="1"/>
  <c r="S54" i="3"/>
  <c r="O58" i="3"/>
  <c r="K63" i="14"/>
  <c r="BA63" i="14" s="1"/>
  <c r="K63" i="12"/>
  <c r="BA63" i="12" s="1"/>
  <c r="M61" i="14"/>
  <c r="BC61" i="14" s="1"/>
  <c r="M61" i="12"/>
  <c r="BC61" i="12" s="1"/>
  <c r="E66" i="12"/>
  <c r="AU66" i="12" s="1"/>
  <c r="E66" i="14"/>
  <c r="AU66" i="14" s="1"/>
  <c r="L62" i="3"/>
  <c r="H67" i="12"/>
  <c r="AX67" i="12" s="1"/>
  <c r="H67" i="14"/>
  <c r="AX67" i="14" s="1"/>
  <c r="L62" i="14"/>
  <c r="BB62" i="14" s="1"/>
  <c r="L62" i="12"/>
  <c r="BB62" i="12" s="1"/>
  <c r="F65" i="12"/>
  <c r="AV65" i="12" s="1"/>
  <c r="F65" i="14"/>
  <c r="AV65" i="14" s="1"/>
  <c r="G63" i="3"/>
  <c r="C69" i="14" s="1"/>
  <c r="AS69" i="14" s="1"/>
  <c r="C68" i="12"/>
  <c r="AS68" i="12" s="1"/>
  <c r="S134" i="2"/>
  <c r="O112" i="2"/>
  <c r="S113" i="2"/>
  <c r="O132" i="2"/>
  <c r="S133" i="2"/>
  <c r="O122" i="2"/>
  <c r="S123" i="2"/>
  <c r="M84" i="3" l="1"/>
  <c r="I89" i="12"/>
  <c r="AY89" i="12" s="1"/>
  <c r="M62" i="12"/>
  <c r="BC62" i="12" s="1"/>
  <c r="M62" i="14"/>
  <c r="BC62" i="14" s="1"/>
  <c r="N60" i="3"/>
  <c r="J65" i="14"/>
  <c r="J65" i="12"/>
  <c r="AZ65" i="12" s="1"/>
  <c r="N61" i="14"/>
  <c r="BD61" i="14" s="1"/>
  <c r="N61" i="12"/>
  <c r="BD61" i="12" s="1"/>
  <c r="D68" i="12"/>
  <c r="AT68" i="12" s="1"/>
  <c r="D68" i="14"/>
  <c r="AT68" i="14" s="1"/>
  <c r="L63" i="3"/>
  <c r="H68" i="14"/>
  <c r="AX68" i="14" s="1"/>
  <c r="H68" i="12"/>
  <c r="AX68" i="12" s="1"/>
  <c r="T54" i="3"/>
  <c r="E67" i="14"/>
  <c r="AU67" i="14" s="1"/>
  <c r="E67" i="12"/>
  <c r="AU67" i="12" s="1"/>
  <c r="G65" i="14"/>
  <c r="AW65" i="14" s="1"/>
  <c r="G65" i="12"/>
  <c r="AW65" i="12" s="1"/>
  <c r="L63" i="14"/>
  <c r="BB63" i="14" s="1"/>
  <c r="L63" i="12"/>
  <c r="BB63" i="12" s="1"/>
  <c r="F66" i="12"/>
  <c r="AV66" i="12" s="1"/>
  <c r="F66" i="14"/>
  <c r="AV66" i="14" s="1"/>
  <c r="I66" i="12"/>
  <c r="AY66" i="12" s="1"/>
  <c r="I66" i="14"/>
  <c r="O59" i="3"/>
  <c r="K64" i="12"/>
  <c r="BA64" i="12" s="1"/>
  <c r="K64" i="14"/>
  <c r="BA64" i="14" s="1"/>
  <c r="G64" i="3"/>
  <c r="C70" i="14" s="1"/>
  <c r="AS70" i="14" s="1"/>
  <c r="C69" i="12"/>
  <c r="AS69" i="12" s="1"/>
  <c r="O131" i="2"/>
  <c r="S132" i="2"/>
  <c r="S122" i="2"/>
  <c r="O121" i="2"/>
  <c r="O111" i="2"/>
  <c r="S112" i="2"/>
  <c r="AQ24" i="3"/>
  <c r="AR24" i="3" s="1"/>
  <c r="AS24" i="3" s="1"/>
  <c r="AQ25" i="3"/>
  <c r="AR25" i="3" s="1"/>
  <c r="AS25" i="3" s="1"/>
  <c r="AQ26" i="3"/>
  <c r="AR26" i="3" s="1"/>
  <c r="AS26" i="3" s="1"/>
  <c r="AQ23" i="3"/>
  <c r="AR23" i="3" s="1"/>
  <c r="AS23" i="3" s="1"/>
  <c r="AK24" i="3"/>
  <c r="AL24" i="3" s="1"/>
  <c r="AM24" i="3" s="1"/>
  <c r="AK25" i="3"/>
  <c r="AL25" i="3" s="1"/>
  <c r="AM25" i="3" s="1"/>
  <c r="AK26" i="3"/>
  <c r="AL26" i="3" s="1"/>
  <c r="AM26" i="3" s="1"/>
  <c r="AK23" i="3"/>
  <c r="AL23" i="3" s="1"/>
  <c r="AM23" i="3" s="1"/>
  <c r="AF24" i="3"/>
  <c r="AG24" i="3" s="1"/>
  <c r="AH24" i="3" s="1"/>
  <c r="AF25" i="3"/>
  <c r="AG25" i="3" s="1"/>
  <c r="AH25" i="3" s="1"/>
  <c r="AF26" i="3"/>
  <c r="AG26" i="3" s="1"/>
  <c r="AH26" i="3" s="1"/>
  <c r="AG23" i="3"/>
  <c r="AH23" i="3" s="1"/>
  <c r="M85" i="3" l="1"/>
  <c r="I90" i="12"/>
  <c r="AY90" i="12" s="1"/>
  <c r="O61" i="14"/>
  <c r="BE61" i="14" s="1"/>
  <c r="O61" i="12"/>
  <c r="BE61" i="12" s="1"/>
  <c r="I67" i="12"/>
  <c r="AY67" i="12" s="1"/>
  <c r="I67" i="14"/>
  <c r="E68" i="12"/>
  <c r="AU68" i="12" s="1"/>
  <c r="E68" i="14"/>
  <c r="AU68" i="14" s="1"/>
  <c r="O60" i="3"/>
  <c r="K65" i="14"/>
  <c r="BA65" i="14" s="1"/>
  <c r="K65" i="12"/>
  <c r="BA65" i="12" s="1"/>
  <c r="U54" i="3"/>
  <c r="N62" i="12"/>
  <c r="BD62" i="12" s="1"/>
  <c r="N62" i="14"/>
  <c r="BD62" i="14" s="1"/>
  <c r="L64" i="12"/>
  <c r="BB64" i="12" s="1"/>
  <c r="L64" i="14"/>
  <c r="BB64" i="14" s="1"/>
  <c r="D69" i="14"/>
  <c r="AT69" i="14" s="1"/>
  <c r="D69" i="12"/>
  <c r="AT69" i="12" s="1"/>
  <c r="M63" i="14"/>
  <c r="BC63" i="14" s="1"/>
  <c r="M63" i="12"/>
  <c r="BC63" i="12" s="1"/>
  <c r="G66" i="12"/>
  <c r="AW66" i="12" s="1"/>
  <c r="G66" i="14"/>
  <c r="AW66" i="14" s="1"/>
  <c r="N61" i="3"/>
  <c r="J66" i="14"/>
  <c r="J66" i="12"/>
  <c r="AZ66" i="12" s="1"/>
  <c r="F67" i="14"/>
  <c r="AV67" i="14" s="1"/>
  <c r="F67" i="12"/>
  <c r="AV67" i="12" s="1"/>
  <c r="L64" i="3"/>
  <c r="H69" i="12"/>
  <c r="AX69" i="12" s="1"/>
  <c r="H69" i="14"/>
  <c r="AX69" i="14" s="1"/>
  <c r="G65" i="3"/>
  <c r="C71" i="14" s="1"/>
  <c r="AS71" i="14" s="1"/>
  <c r="C70" i="12"/>
  <c r="AS70" i="12" s="1"/>
  <c r="CB59" i="2"/>
  <c r="CC59" i="2" s="1"/>
  <c r="CD59" i="2" s="1"/>
  <c r="T106" i="2" s="1"/>
  <c r="T105" i="2" s="1"/>
  <c r="CH60" i="2"/>
  <c r="CI60" i="2" s="1"/>
  <c r="CN59" i="2"/>
  <c r="CO59" i="2" s="1"/>
  <c r="CP59" i="2" s="1"/>
  <c r="V106" i="2" s="1"/>
  <c r="V105" i="2" s="1"/>
  <c r="V104" i="2" s="1"/>
  <c r="V103" i="2" s="1"/>
  <c r="CH61" i="2"/>
  <c r="CI61" i="2" s="1"/>
  <c r="CB61" i="2"/>
  <c r="CN62" i="2"/>
  <c r="CO62" i="2" s="1"/>
  <c r="CB60" i="2"/>
  <c r="CN61" i="2"/>
  <c r="CO61" i="2" s="1"/>
  <c r="CH59" i="2"/>
  <c r="CI59" i="2" s="1"/>
  <c r="CJ59" i="2" s="1"/>
  <c r="U106" i="2" s="1"/>
  <c r="U105" i="2" s="1"/>
  <c r="U104" i="2" s="1"/>
  <c r="U103" i="2" s="1"/>
  <c r="CN60" i="2"/>
  <c r="CO60" i="2" s="1"/>
  <c r="CB62" i="2"/>
  <c r="CH62" i="2"/>
  <c r="CI62" i="2" s="1"/>
  <c r="O120" i="2"/>
  <c r="S121" i="2"/>
  <c r="O110" i="2"/>
  <c r="S111" i="2"/>
  <c r="O130" i="2"/>
  <c r="S131" i="2"/>
  <c r="M86" i="3" l="1"/>
  <c r="I92" i="12" s="1"/>
  <c r="I91" i="12"/>
  <c r="AY91" i="12" s="1"/>
  <c r="CJ62" i="2"/>
  <c r="U136" i="2" s="1"/>
  <c r="U135" i="2" s="1"/>
  <c r="U134" i="2" s="1"/>
  <c r="U133" i="2" s="1"/>
  <c r="U132" i="2" s="1"/>
  <c r="U131" i="2" s="1"/>
  <c r="U130" i="2" s="1"/>
  <c r="U129" i="2" s="1"/>
  <c r="U128" i="2" s="1"/>
  <c r="U127" i="2" s="1"/>
  <c r="N63" i="14"/>
  <c r="BD63" i="14" s="1"/>
  <c r="N63" i="12"/>
  <c r="BD63" i="12" s="1"/>
  <c r="V54" i="3"/>
  <c r="P61" i="12"/>
  <c r="BF61" i="12" s="1"/>
  <c r="P61" i="14"/>
  <c r="BF61" i="14" s="1"/>
  <c r="I68" i="14"/>
  <c r="I68" i="12"/>
  <c r="AY68" i="12" s="1"/>
  <c r="F68" i="12"/>
  <c r="AV68" i="12" s="1"/>
  <c r="F68" i="14"/>
  <c r="AV68" i="14" s="1"/>
  <c r="D70" i="12"/>
  <c r="AT70" i="12" s="1"/>
  <c r="D70" i="14"/>
  <c r="AT70" i="14" s="1"/>
  <c r="L65" i="3"/>
  <c r="H70" i="14"/>
  <c r="AX70" i="14" s="1"/>
  <c r="H70" i="12"/>
  <c r="AX70" i="12" s="1"/>
  <c r="N62" i="3"/>
  <c r="J67" i="12"/>
  <c r="AZ67" i="12" s="1"/>
  <c r="J67" i="14"/>
  <c r="L65" i="12"/>
  <c r="BB65" i="12" s="1"/>
  <c r="L65" i="14"/>
  <c r="BB65" i="14" s="1"/>
  <c r="O62" i="12"/>
  <c r="BE62" i="12" s="1"/>
  <c r="O62" i="14"/>
  <c r="BE62" i="14" s="1"/>
  <c r="G67" i="14"/>
  <c r="AW67" i="14" s="1"/>
  <c r="G67" i="12"/>
  <c r="AW67" i="12" s="1"/>
  <c r="M64" i="14"/>
  <c r="BC64" i="14" s="1"/>
  <c r="M64" i="12"/>
  <c r="BC64" i="12" s="1"/>
  <c r="O61" i="3"/>
  <c r="K66" i="14"/>
  <c r="BA66" i="14" s="1"/>
  <c r="K66" i="12"/>
  <c r="BA66" i="12" s="1"/>
  <c r="E69" i="14"/>
  <c r="AU69" i="14" s="1"/>
  <c r="E69" i="12"/>
  <c r="AU69" i="12" s="1"/>
  <c r="G66" i="3"/>
  <c r="C72" i="14" s="1"/>
  <c r="AS72" i="14" s="1"/>
  <c r="C71" i="12"/>
  <c r="AS71" i="12" s="1"/>
  <c r="CJ61" i="2"/>
  <c r="U126" i="2" s="1"/>
  <c r="U125" i="2" s="1"/>
  <c r="U124" i="2" s="1"/>
  <c r="U123" i="2" s="1"/>
  <c r="U122" i="2" s="1"/>
  <c r="U121" i="2" s="1"/>
  <c r="U120" i="2" s="1"/>
  <c r="U119" i="2" s="1"/>
  <c r="U118" i="2" s="1"/>
  <c r="U117" i="2" s="1"/>
  <c r="CP60" i="2"/>
  <c r="V116" i="2" s="1"/>
  <c r="V115" i="2" s="1"/>
  <c r="V114" i="2" s="1"/>
  <c r="V113" i="2" s="1"/>
  <c r="V112" i="2" s="1"/>
  <c r="V111" i="2" s="1"/>
  <c r="V110" i="2" s="1"/>
  <c r="V109" i="2" s="1"/>
  <c r="V108" i="2" s="1"/>
  <c r="V107" i="2" s="1"/>
  <c r="CY62" i="2"/>
  <c r="CY61" i="2"/>
  <c r="CJ60" i="2"/>
  <c r="U116" i="2" s="1"/>
  <c r="U115" i="2" s="1"/>
  <c r="U114" i="2" s="1"/>
  <c r="U113" i="2" s="1"/>
  <c r="U112" i="2" s="1"/>
  <c r="U111" i="2" s="1"/>
  <c r="U110" i="2" s="1"/>
  <c r="U109" i="2" s="1"/>
  <c r="U108" i="2" s="1"/>
  <c r="U107" i="2" s="1"/>
  <c r="CC61" i="2"/>
  <c r="CP61" i="2"/>
  <c r="V126" i="2" s="1"/>
  <c r="V125" i="2" s="1"/>
  <c r="V124" i="2" s="1"/>
  <c r="V123" i="2" s="1"/>
  <c r="V122" i="2" s="1"/>
  <c r="V121" i="2" s="1"/>
  <c r="V120" i="2" s="1"/>
  <c r="V119" i="2" s="1"/>
  <c r="V118" i="2" s="1"/>
  <c r="V117" i="2" s="1"/>
  <c r="CY60" i="2"/>
  <c r="CC62" i="2"/>
  <c r="CC60" i="2"/>
  <c r="CD60" i="2" s="1"/>
  <c r="T116" i="2" s="1"/>
  <c r="T115" i="2" s="1"/>
  <c r="CY59" i="2"/>
  <c r="CP62" i="2"/>
  <c r="V136" i="2" s="1"/>
  <c r="V135" i="2" s="1"/>
  <c r="V134" i="2" s="1"/>
  <c r="V133" i="2" s="1"/>
  <c r="V132" i="2" s="1"/>
  <c r="V131" i="2" s="1"/>
  <c r="V130" i="2" s="1"/>
  <c r="V129" i="2" s="1"/>
  <c r="V128" i="2" s="1"/>
  <c r="V127" i="2" s="1"/>
  <c r="W106" i="2"/>
  <c r="O119" i="2"/>
  <c r="S120" i="2"/>
  <c r="O129" i="2"/>
  <c r="S130" i="2"/>
  <c r="O109" i="2"/>
  <c r="S110" i="2"/>
  <c r="T104" i="2"/>
  <c r="W105" i="2"/>
  <c r="AF15" i="3"/>
  <c r="AG16" i="3"/>
  <c r="AE18" i="3"/>
  <c r="AF18" i="3" s="1"/>
  <c r="AG18" i="3" s="1"/>
  <c r="AF17" i="3"/>
  <c r="AG17" i="3" s="1"/>
  <c r="AE7" i="3"/>
  <c r="AE8" i="3" s="1"/>
  <c r="AF8" i="3" s="1"/>
  <c r="AK67" i="2"/>
  <c r="AY92" i="12" l="1"/>
  <c r="O62" i="3"/>
  <c r="K67" i="12"/>
  <c r="BA67" i="12" s="1"/>
  <c r="K67" i="14"/>
  <c r="BA67" i="14" s="1"/>
  <c r="M65" i="12"/>
  <c r="BC65" i="12" s="1"/>
  <c r="M65" i="14"/>
  <c r="BC65" i="14" s="1"/>
  <c r="I69" i="12"/>
  <c r="AY69" i="12" s="1"/>
  <c r="I69" i="14"/>
  <c r="P62" i="14"/>
  <c r="BF62" i="14" s="1"/>
  <c r="P62" i="12"/>
  <c r="BF62" i="12" s="1"/>
  <c r="D71" i="12"/>
  <c r="AT71" i="12" s="1"/>
  <c r="D71" i="14"/>
  <c r="AT71" i="14" s="1"/>
  <c r="L66" i="12"/>
  <c r="BB66" i="12" s="1"/>
  <c r="L66" i="14"/>
  <c r="BB66" i="14" s="1"/>
  <c r="W54" i="3"/>
  <c r="E70" i="14"/>
  <c r="AU70" i="14" s="1"/>
  <c r="E70" i="12"/>
  <c r="AU70" i="12" s="1"/>
  <c r="G68" i="14"/>
  <c r="AW68" i="14" s="1"/>
  <c r="G68" i="12"/>
  <c r="AW68" i="12" s="1"/>
  <c r="BL49" i="14"/>
  <c r="Q61" i="12"/>
  <c r="BG61" i="12" s="1"/>
  <c r="Q61" i="14"/>
  <c r="BG61" i="14" s="1"/>
  <c r="N63" i="3"/>
  <c r="J68" i="14"/>
  <c r="J68" i="12"/>
  <c r="AZ68" i="12" s="1"/>
  <c r="N64" i="14"/>
  <c r="BD64" i="14" s="1"/>
  <c r="N64" i="12"/>
  <c r="BD64" i="12" s="1"/>
  <c r="F69" i="14"/>
  <c r="AV69" i="14" s="1"/>
  <c r="F69" i="12"/>
  <c r="AV69" i="12" s="1"/>
  <c r="O63" i="14"/>
  <c r="BE63" i="14" s="1"/>
  <c r="O63" i="12"/>
  <c r="BE63" i="12" s="1"/>
  <c r="L66" i="3"/>
  <c r="H71" i="14"/>
  <c r="AX71" i="14" s="1"/>
  <c r="H71" i="12"/>
  <c r="AX71" i="12" s="1"/>
  <c r="C73" i="14"/>
  <c r="AS73" i="14" s="1"/>
  <c r="C72" i="12"/>
  <c r="AS72" i="12" s="1"/>
  <c r="AE10" i="3"/>
  <c r="AF10" i="3" s="1"/>
  <c r="AG10" i="3" s="1"/>
  <c r="AE9" i="3"/>
  <c r="AF9" i="3" s="1"/>
  <c r="AG9" i="3" s="1"/>
  <c r="AE11" i="3"/>
  <c r="CD62" i="2"/>
  <c r="T136" i="2" s="1"/>
  <c r="T135" i="2" s="1"/>
  <c r="T134" i="2" s="1"/>
  <c r="W116" i="2"/>
  <c r="CD61" i="2"/>
  <c r="T126" i="2" s="1"/>
  <c r="W126" i="2" s="1"/>
  <c r="AP61" i="2"/>
  <c r="AN60" i="2"/>
  <c r="O128" i="2"/>
  <c r="S129" i="2"/>
  <c r="T114" i="2"/>
  <c r="W115" i="2"/>
  <c r="T103" i="2"/>
  <c r="W103" i="2" s="1"/>
  <c r="W104" i="2"/>
  <c r="O108" i="2"/>
  <c r="S109" i="2"/>
  <c r="O118" i="2"/>
  <c r="S119" i="2"/>
  <c r="AT59" i="2"/>
  <c r="AU59" i="2" s="1"/>
  <c r="M111" i="2" s="1"/>
  <c r="M110" i="2" s="1"/>
  <c r="M109" i="2" s="1"/>
  <c r="M108" i="2" s="1"/>
  <c r="M107" i="2" s="1"/>
  <c r="M106" i="2" s="1"/>
  <c r="M105" i="2" s="1"/>
  <c r="M104" i="2" s="1"/>
  <c r="M103" i="2" s="1"/>
  <c r="AR59" i="2"/>
  <c r="AS59" i="2" s="1"/>
  <c r="L111" i="2" s="1"/>
  <c r="L110" i="2" s="1"/>
  <c r="L109" i="2" s="1"/>
  <c r="L108" i="2" s="1"/>
  <c r="L107" i="2" s="1"/>
  <c r="L106" i="2" s="1"/>
  <c r="L105" i="2" s="1"/>
  <c r="L104" i="2" s="1"/>
  <c r="L103" i="2" s="1"/>
  <c r="AP59" i="2"/>
  <c r="AQ59" i="2" s="1"/>
  <c r="K111" i="2" s="1"/>
  <c r="K110" i="2" s="1"/>
  <c r="K109" i="2" s="1"/>
  <c r="K108" i="2" s="1"/>
  <c r="K107" i="2" s="1"/>
  <c r="K106" i="2" s="1"/>
  <c r="K105" i="2" s="1"/>
  <c r="K104" i="2" s="1"/>
  <c r="K103" i="2" s="1"/>
  <c r="AN59" i="2"/>
  <c r="AO59" i="2" s="1"/>
  <c r="J111" i="2" s="1"/>
  <c r="J110" i="2" s="1"/>
  <c r="J109" i="2" s="1"/>
  <c r="J108" i="2" s="1"/>
  <c r="J107" i="2" s="1"/>
  <c r="J106" i="2" s="1"/>
  <c r="J105" i="2" s="1"/>
  <c r="J104" i="2" s="1"/>
  <c r="J103" i="2" s="1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N64" i="3" l="1"/>
  <c r="J69" i="12"/>
  <c r="AZ69" i="12" s="1"/>
  <c r="J69" i="14"/>
  <c r="D72" i="12"/>
  <c r="AT72" i="12" s="1"/>
  <c r="D72" i="14"/>
  <c r="AT72" i="14" s="1"/>
  <c r="N65" i="12"/>
  <c r="BD65" i="12" s="1"/>
  <c r="N65" i="14"/>
  <c r="BD65" i="14" s="1"/>
  <c r="E71" i="12"/>
  <c r="AU71" i="12" s="1"/>
  <c r="E71" i="14"/>
  <c r="AU71" i="14" s="1"/>
  <c r="Q62" i="14"/>
  <c r="BG62" i="14" s="1"/>
  <c r="Q62" i="12"/>
  <c r="BG62" i="12" s="1"/>
  <c r="BL26" i="14"/>
  <c r="M66" i="14"/>
  <c r="BC66" i="14" s="1"/>
  <c r="M66" i="12"/>
  <c r="BC66" i="12" s="1"/>
  <c r="L67" i="14"/>
  <c r="BB67" i="14" s="1"/>
  <c r="L67" i="12"/>
  <c r="BB67" i="12" s="1"/>
  <c r="P63" i="12"/>
  <c r="BF63" i="12" s="1"/>
  <c r="P63" i="14"/>
  <c r="BF63" i="14" s="1"/>
  <c r="F70" i="14"/>
  <c r="AV70" i="14" s="1"/>
  <c r="F70" i="12"/>
  <c r="AV70" i="12" s="1"/>
  <c r="L67" i="3"/>
  <c r="H72" i="12"/>
  <c r="AX72" i="12" s="1"/>
  <c r="H72" i="14"/>
  <c r="AX72" i="14" s="1"/>
  <c r="R61" i="12"/>
  <c r="BH61" i="12" s="1"/>
  <c r="R61" i="14"/>
  <c r="BH61" i="14" s="1"/>
  <c r="O63" i="3"/>
  <c r="K68" i="12"/>
  <c r="BA68" i="12" s="1"/>
  <c r="K68" i="14"/>
  <c r="BA68" i="14" s="1"/>
  <c r="S61" i="12"/>
  <c r="BI61" i="12" s="1"/>
  <c r="S61" i="14"/>
  <c r="BI61" i="14" s="1"/>
  <c r="I70" i="14"/>
  <c r="I70" i="12"/>
  <c r="AY70" i="12" s="1"/>
  <c r="O64" i="14"/>
  <c r="BE64" i="14" s="1"/>
  <c r="O64" i="12"/>
  <c r="BE64" i="12" s="1"/>
  <c r="G69" i="14"/>
  <c r="AW69" i="14" s="1"/>
  <c r="G69" i="12"/>
  <c r="AW69" i="12" s="1"/>
  <c r="C74" i="14"/>
  <c r="AS74" i="14" s="1"/>
  <c r="C73" i="12"/>
  <c r="AS73" i="12" s="1"/>
  <c r="F54" i="3"/>
  <c r="A55" i="3"/>
  <c r="AT61" i="2"/>
  <c r="W135" i="2"/>
  <c r="W136" i="2"/>
  <c r="AR61" i="2"/>
  <c r="AK69" i="2"/>
  <c r="T125" i="2"/>
  <c r="W125" i="2" s="1"/>
  <c r="AP60" i="2"/>
  <c r="AQ61" i="2" s="1"/>
  <c r="K126" i="2" s="1"/>
  <c r="K125" i="2" s="1"/>
  <c r="K124" i="2" s="1"/>
  <c r="K123" i="2" s="1"/>
  <c r="K122" i="2" s="1"/>
  <c r="K121" i="2" s="1"/>
  <c r="K120" i="2" s="1"/>
  <c r="K119" i="2" s="1"/>
  <c r="K118" i="2" s="1"/>
  <c r="K117" i="2" s="1"/>
  <c r="AT60" i="2"/>
  <c r="AR60" i="2"/>
  <c r="AN61" i="2"/>
  <c r="AO61" i="2" s="1"/>
  <c r="J126" i="2" s="1"/>
  <c r="J125" i="2" s="1"/>
  <c r="J124" i="2" s="1"/>
  <c r="J123" i="2" s="1"/>
  <c r="J122" i="2" s="1"/>
  <c r="J121" i="2" s="1"/>
  <c r="J120" i="2" s="1"/>
  <c r="J119" i="2" s="1"/>
  <c r="J118" i="2" s="1"/>
  <c r="J117" i="2" s="1"/>
  <c r="AK70" i="2"/>
  <c r="O107" i="2"/>
  <c r="S107" i="2" s="1"/>
  <c r="S108" i="2"/>
  <c r="O127" i="2"/>
  <c r="S127" i="2" s="1"/>
  <c r="S128" i="2"/>
  <c r="O117" i="2"/>
  <c r="S117" i="2" s="1"/>
  <c r="S118" i="2"/>
  <c r="T133" i="2"/>
  <c r="W134" i="2"/>
  <c r="T113" i="2"/>
  <c r="W114" i="2"/>
  <c r="AO60" i="2"/>
  <c r="J116" i="2" s="1"/>
  <c r="J115" i="2" s="1"/>
  <c r="J114" i="2" s="1"/>
  <c r="J113" i="2" s="1"/>
  <c r="J112" i="2" s="1"/>
  <c r="AG8" i="3"/>
  <c r="D73" i="12" l="1"/>
  <c r="AT73" i="12" s="1"/>
  <c r="D73" i="14"/>
  <c r="AT73" i="14" s="1"/>
  <c r="BQ49" i="14"/>
  <c r="BL28" i="14" s="1"/>
  <c r="F71" i="12"/>
  <c r="AV71" i="12" s="1"/>
  <c r="F71" i="14"/>
  <c r="AV71" i="14" s="1"/>
  <c r="N66" i="14"/>
  <c r="BD66" i="14" s="1"/>
  <c r="N66" i="12"/>
  <c r="BD66" i="12" s="1"/>
  <c r="BM49" i="14"/>
  <c r="P64" i="14"/>
  <c r="BF64" i="14" s="1"/>
  <c r="P64" i="12"/>
  <c r="BF64" i="12" s="1"/>
  <c r="Q63" i="12"/>
  <c r="BG63" i="12" s="1"/>
  <c r="Q63" i="14"/>
  <c r="BG63" i="14" s="1"/>
  <c r="G70" i="14"/>
  <c r="AW70" i="14" s="1"/>
  <c r="G70" i="12"/>
  <c r="AW70" i="12" s="1"/>
  <c r="E72" i="12"/>
  <c r="AU72" i="12" s="1"/>
  <c r="E72" i="14"/>
  <c r="AU72" i="14" s="1"/>
  <c r="O64" i="3"/>
  <c r="K69" i="14"/>
  <c r="BA69" i="14" s="1"/>
  <c r="K69" i="12"/>
  <c r="BA69" i="12" s="1"/>
  <c r="I71" i="14"/>
  <c r="I71" i="12"/>
  <c r="AY71" i="12" s="1"/>
  <c r="L68" i="12"/>
  <c r="BB68" i="12" s="1"/>
  <c r="L68" i="14"/>
  <c r="BB68" i="14" s="1"/>
  <c r="S62" i="14"/>
  <c r="BI62" i="14" s="1"/>
  <c r="S62" i="12"/>
  <c r="BI62" i="12" s="1"/>
  <c r="N65" i="3"/>
  <c r="J70" i="14"/>
  <c r="J70" i="12"/>
  <c r="AZ70" i="12" s="1"/>
  <c r="L68" i="3"/>
  <c r="H73" i="12"/>
  <c r="AX73" i="12" s="1"/>
  <c r="H73" i="14"/>
  <c r="AX73" i="14" s="1"/>
  <c r="R62" i="14"/>
  <c r="BH62" i="14" s="1"/>
  <c r="R62" i="12"/>
  <c r="BH62" i="12" s="1"/>
  <c r="O65" i="12"/>
  <c r="BE65" i="12" s="1"/>
  <c r="O65" i="14"/>
  <c r="BE65" i="14" s="1"/>
  <c r="T124" i="2"/>
  <c r="T123" i="2" s="1"/>
  <c r="M67" i="12"/>
  <c r="BC67" i="12" s="1"/>
  <c r="M67" i="14"/>
  <c r="BC67" i="14" s="1"/>
  <c r="C75" i="14"/>
  <c r="AS75" i="14" s="1"/>
  <c r="C74" i="12"/>
  <c r="AS74" i="12" s="1"/>
  <c r="F55" i="3"/>
  <c r="A56" i="3"/>
  <c r="AU61" i="2"/>
  <c r="M126" i="2" s="1"/>
  <c r="M125" i="2" s="1"/>
  <c r="M124" i="2" s="1"/>
  <c r="M123" i="2" s="1"/>
  <c r="M122" i="2" s="1"/>
  <c r="M121" i="2" s="1"/>
  <c r="M120" i="2" s="1"/>
  <c r="M119" i="2" s="1"/>
  <c r="M118" i="2" s="1"/>
  <c r="M117" i="2" s="1"/>
  <c r="AS61" i="2"/>
  <c r="L126" i="2" s="1"/>
  <c r="L125" i="2" s="1"/>
  <c r="L124" i="2" s="1"/>
  <c r="L123" i="2" s="1"/>
  <c r="L122" i="2" s="1"/>
  <c r="L121" i="2" s="1"/>
  <c r="L120" i="2" s="1"/>
  <c r="L119" i="2" s="1"/>
  <c r="L118" i="2" s="1"/>
  <c r="L117" i="2" s="1"/>
  <c r="AS60" i="2"/>
  <c r="L116" i="2" s="1"/>
  <c r="L115" i="2" s="1"/>
  <c r="L114" i="2" s="1"/>
  <c r="L113" i="2" s="1"/>
  <c r="L112" i="2" s="1"/>
  <c r="AU60" i="2"/>
  <c r="M116" i="2" s="1"/>
  <c r="M115" i="2" s="1"/>
  <c r="M114" i="2" s="1"/>
  <c r="M113" i="2" s="1"/>
  <c r="M112" i="2" s="1"/>
  <c r="AQ60" i="2"/>
  <c r="K116" i="2" s="1"/>
  <c r="K115" i="2" s="1"/>
  <c r="K114" i="2" s="1"/>
  <c r="K113" i="2" s="1"/>
  <c r="K112" i="2" s="1"/>
  <c r="AK68" i="2"/>
  <c r="T132" i="2"/>
  <c r="W133" i="2"/>
  <c r="T112" i="2"/>
  <c r="W113" i="2"/>
  <c r="AF11" i="3"/>
  <c r="AG11" i="3" s="1"/>
  <c r="AA47" i="2"/>
  <c r="AH71" i="2" s="1"/>
  <c r="AA45" i="2"/>
  <c r="AH69" i="2" s="1"/>
  <c r="AA46" i="2"/>
  <c r="AH70" i="2" s="1"/>
  <c r="AA44" i="2"/>
  <c r="AH68" i="2" s="1"/>
  <c r="Z45" i="2"/>
  <c r="AG69" i="2" s="1"/>
  <c r="Z46" i="2"/>
  <c r="AG70" i="2" s="1"/>
  <c r="Z47" i="2"/>
  <c r="AG71" i="2" s="1"/>
  <c r="Z44" i="2"/>
  <c r="AG68" i="2" s="1"/>
  <c r="Z38" i="2"/>
  <c r="W124" i="2" l="1"/>
  <c r="L69" i="14"/>
  <c r="BB69" i="14" s="1"/>
  <c r="L69" i="12"/>
  <c r="BB69" i="12" s="1"/>
  <c r="M68" i="12"/>
  <c r="BC68" i="12" s="1"/>
  <c r="M68" i="14"/>
  <c r="BC68" i="14" s="1"/>
  <c r="O66" i="14"/>
  <c r="BE66" i="14" s="1"/>
  <c r="O66" i="12"/>
  <c r="BE66" i="12" s="1"/>
  <c r="G71" i="12"/>
  <c r="AW71" i="12" s="1"/>
  <c r="G71" i="14"/>
  <c r="AW71" i="14" s="1"/>
  <c r="BL29" i="14"/>
  <c r="F72" i="12"/>
  <c r="AV72" i="12" s="1"/>
  <c r="F72" i="14"/>
  <c r="AV72" i="14" s="1"/>
  <c r="N67" i="14"/>
  <c r="BD67" i="14" s="1"/>
  <c r="N67" i="12"/>
  <c r="BD67" i="12" s="1"/>
  <c r="O65" i="3"/>
  <c r="K70" i="14"/>
  <c r="BA70" i="14" s="1"/>
  <c r="K70" i="12"/>
  <c r="BA70" i="12" s="1"/>
  <c r="L69" i="3"/>
  <c r="H74" i="14"/>
  <c r="AX74" i="14" s="1"/>
  <c r="H74" i="12"/>
  <c r="AX74" i="12" s="1"/>
  <c r="BN49" i="14"/>
  <c r="BL30" i="14" s="1"/>
  <c r="S63" i="12"/>
  <c r="BI63" i="12" s="1"/>
  <c r="S63" i="14"/>
  <c r="BI63" i="14" s="1"/>
  <c r="I72" i="12"/>
  <c r="AY72" i="12" s="1"/>
  <c r="I72" i="14"/>
  <c r="D74" i="14"/>
  <c r="AT74" i="14" s="1"/>
  <c r="D74" i="12"/>
  <c r="AT74" i="12" s="1"/>
  <c r="N66" i="3"/>
  <c r="J71" i="14"/>
  <c r="J71" i="12"/>
  <c r="AZ71" i="12" s="1"/>
  <c r="E73" i="14"/>
  <c r="AU73" i="14" s="1"/>
  <c r="E73" i="12"/>
  <c r="AU73" i="12" s="1"/>
  <c r="Q64" i="14"/>
  <c r="BG64" i="14" s="1"/>
  <c r="Q64" i="12"/>
  <c r="BG64" i="12" s="1"/>
  <c r="R63" i="12"/>
  <c r="BH63" i="12" s="1"/>
  <c r="R63" i="14"/>
  <c r="BH63" i="14" s="1"/>
  <c r="P65" i="12"/>
  <c r="BF65" i="12" s="1"/>
  <c r="P65" i="14"/>
  <c r="BF65" i="14" s="1"/>
  <c r="C76" i="14"/>
  <c r="AS76" i="14" s="1"/>
  <c r="C75" i="12"/>
  <c r="AS75" i="12" s="1"/>
  <c r="A57" i="3"/>
  <c r="F56" i="3"/>
  <c r="AK71" i="2"/>
  <c r="T131" i="2"/>
  <c r="W132" i="2"/>
  <c r="T111" i="2"/>
  <c r="W112" i="2"/>
  <c r="T122" i="2"/>
  <c r="W123" i="2"/>
  <c r="I73" i="12" l="1"/>
  <c r="AY73" i="12" s="1"/>
  <c r="I73" i="14"/>
  <c r="P66" i="12"/>
  <c r="BF66" i="12" s="1"/>
  <c r="P66" i="14"/>
  <c r="BF66" i="14" s="1"/>
  <c r="S64" i="12"/>
  <c r="BI64" i="12" s="1"/>
  <c r="S64" i="14"/>
  <c r="BI64" i="14" s="1"/>
  <c r="R64" i="14"/>
  <c r="BH64" i="14" s="1"/>
  <c r="R64" i="12"/>
  <c r="BH64" i="12" s="1"/>
  <c r="O67" i="12"/>
  <c r="BE67" i="12" s="1"/>
  <c r="O67" i="14"/>
  <c r="BE67" i="14" s="1"/>
  <c r="Q65" i="14"/>
  <c r="BG65" i="14" s="1"/>
  <c r="Q65" i="12"/>
  <c r="BG65" i="12" s="1"/>
  <c r="L70" i="3"/>
  <c r="H75" i="14"/>
  <c r="AX75" i="14" s="1"/>
  <c r="H75" i="12"/>
  <c r="AX75" i="12" s="1"/>
  <c r="D75" i="14"/>
  <c r="AT75" i="14" s="1"/>
  <c r="D75" i="12"/>
  <c r="AT75" i="12" s="1"/>
  <c r="M69" i="14"/>
  <c r="BC69" i="14" s="1"/>
  <c r="M69" i="12"/>
  <c r="BC69" i="12" s="1"/>
  <c r="F73" i="12"/>
  <c r="AV73" i="12" s="1"/>
  <c r="F73" i="14"/>
  <c r="AV73" i="14" s="1"/>
  <c r="O66" i="3"/>
  <c r="K71" i="14"/>
  <c r="BA71" i="14" s="1"/>
  <c r="K71" i="12"/>
  <c r="BA71" i="12" s="1"/>
  <c r="G72" i="12"/>
  <c r="AW72" i="12" s="1"/>
  <c r="G72" i="14"/>
  <c r="AW72" i="14" s="1"/>
  <c r="L70" i="12"/>
  <c r="BB70" i="12" s="1"/>
  <c r="L70" i="14"/>
  <c r="BB70" i="14" s="1"/>
  <c r="E74" i="14"/>
  <c r="AU74" i="14" s="1"/>
  <c r="E74" i="12"/>
  <c r="AU74" i="12" s="1"/>
  <c r="N67" i="3"/>
  <c r="J72" i="12"/>
  <c r="AZ72" i="12" s="1"/>
  <c r="J72" i="14"/>
  <c r="N68" i="12"/>
  <c r="BD68" i="12" s="1"/>
  <c r="N68" i="14"/>
  <c r="BD68" i="14" s="1"/>
  <c r="BO49" i="14"/>
  <c r="C77" i="14"/>
  <c r="AS77" i="14" s="1"/>
  <c r="C76" i="12"/>
  <c r="AS76" i="12" s="1"/>
  <c r="A58" i="3"/>
  <c r="F57" i="3"/>
  <c r="T110" i="2"/>
  <c r="W111" i="2"/>
  <c r="T121" i="2"/>
  <c r="W122" i="2"/>
  <c r="T130" i="2"/>
  <c r="W131" i="2"/>
  <c r="D76" i="12" l="1"/>
  <c r="AT76" i="12" s="1"/>
  <c r="D76" i="14"/>
  <c r="AT76" i="14" s="1"/>
  <c r="O67" i="3"/>
  <c r="K72" i="14"/>
  <c r="BA72" i="14" s="1"/>
  <c r="K72" i="12"/>
  <c r="BA72" i="12" s="1"/>
  <c r="G73" i="12"/>
  <c r="AW73" i="12" s="1"/>
  <c r="G73" i="14"/>
  <c r="AW73" i="14" s="1"/>
  <c r="R65" i="14"/>
  <c r="BH65" i="14" s="1"/>
  <c r="R65" i="12"/>
  <c r="BH65" i="12" s="1"/>
  <c r="N69" i="12"/>
  <c r="BD69" i="12" s="1"/>
  <c r="N69" i="14"/>
  <c r="BD69" i="14" s="1"/>
  <c r="M70" i="12"/>
  <c r="BC70" i="12" s="1"/>
  <c r="M70" i="14"/>
  <c r="BC70" i="14" s="1"/>
  <c r="S65" i="14"/>
  <c r="BI65" i="14" s="1"/>
  <c r="S65" i="12"/>
  <c r="BI65" i="12" s="1"/>
  <c r="N68" i="3"/>
  <c r="J73" i="12"/>
  <c r="AZ73" i="12" s="1"/>
  <c r="J73" i="14"/>
  <c r="E75" i="14"/>
  <c r="AU75" i="14" s="1"/>
  <c r="E75" i="12"/>
  <c r="AU75" i="12" s="1"/>
  <c r="P67" i="14"/>
  <c r="BF67" i="14" s="1"/>
  <c r="P67" i="12"/>
  <c r="BF67" i="12" s="1"/>
  <c r="F74" i="14"/>
  <c r="AV74" i="14" s="1"/>
  <c r="F74" i="12"/>
  <c r="AV74" i="12" s="1"/>
  <c r="L71" i="3"/>
  <c r="H76" i="14"/>
  <c r="AX76" i="14" s="1"/>
  <c r="H76" i="12"/>
  <c r="AX76" i="12" s="1"/>
  <c r="I74" i="12"/>
  <c r="AY74" i="12" s="1"/>
  <c r="I74" i="14"/>
  <c r="BL24" i="14"/>
  <c r="L71" i="14"/>
  <c r="BB71" i="14" s="1"/>
  <c r="L71" i="12"/>
  <c r="BB71" i="12" s="1"/>
  <c r="Q66" i="12"/>
  <c r="BG66" i="12" s="1"/>
  <c r="Q66" i="14"/>
  <c r="BG66" i="14" s="1"/>
  <c r="BP49" i="14"/>
  <c r="BL25" i="14" s="1"/>
  <c r="O68" i="12"/>
  <c r="BE68" i="12" s="1"/>
  <c r="O68" i="14"/>
  <c r="BE68" i="14" s="1"/>
  <c r="C78" i="14"/>
  <c r="AS78" i="14" s="1"/>
  <c r="C77" i="12"/>
  <c r="AS77" i="12" s="1"/>
  <c r="A59" i="3"/>
  <c r="F58" i="3"/>
  <c r="T120" i="2"/>
  <c r="W121" i="2"/>
  <c r="T129" i="2"/>
  <c r="W130" i="2"/>
  <c r="T109" i="2"/>
  <c r="W110" i="2"/>
  <c r="Z39" i="2"/>
  <c r="I38" i="2"/>
  <c r="I39" i="2"/>
  <c r="F37" i="2"/>
  <c r="Z37" i="2" s="1"/>
  <c r="E37" i="2"/>
  <c r="I37" i="2" s="1"/>
  <c r="L72" i="3" l="1"/>
  <c r="H77" i="12"/>
  <c r="AX77" i="12" s="1"/>
  <c r="H77" i="14"/>
  <c r="AX77" i="14" s="1"/>
  <c r="M71" i="14"/>
  <c r="BC71" i="14" s="1"/>
  <c r="M71" i="12"/>
  <c r="BC71" i="12" s="1"/>
  <c r="P68" i="14"/>
  <c r="BF68" i="14" s="1"/>
  <c r="P68" i="12"/>
  <c r="BF68" i="12" s="1"/>
  <c r="BU49" i="14"/>
  <c r="O68" i="3"/>
  <c r="K73" i="12"/>
  <c r="BA73" i="12" s="1"/>
  <c r="K73" i="14"/>
  <c r="BA73" i="14" s="1"/>
  <c r="O69" i="12"/>
  <c r="BE69" i="12" s="1"/>
  <c r="O69" i="14"/>
  <c r="BE69" i="14" s="1"/>
  <c r="R66" i="12"/>
  <c r="BH66" i="12" s="1"/>
  <c r="R66" i="14"/>
  <c r="BH66" i="14" s="1"/>
  <c r="G74" i="14"/>
  <c r="AW74" i="14" s="1"/>
  <c r="G74" i="12"/>
  <c r="AW74" i="12" s="1"/>
  <c r="N69" i="3"/>
  <c r="J74" i="12"/>
  <c r="AZ74" i="12" s="1"/>
  <c r="J74" i="14"/>
  <c r="E76" i="14"/>
  <c r="AU76" i="14" s="1"/>
  <c r="E76" i="12"/>
  <c r="AU76" i="12" s="1"/>
  <c r="N70" i="14"/>
  <c r="BD70" i="14" s="1"/>
  <c r="N70" i="12"/>
  <c r="BD70" i="12" s="1"/>
  <c r="Q67" i="14"/>
  <c r="BG67" i="14" s="1"/>
  <c r="Q67" i="12"/>
  <c r="BG67" i="12" s="1"/>
  <c r="F75" i="14"/>
  <c r="AV75" i="14" s="1"/>
  <c r="F75" i="12"/>
  <c r="AV75" i="12" s="1"/>
  <c r="BR49" i="14"/>
  <c r="BS49" i="14" s="1"/>
  <c r="I75" i="14"/>
  <c r="I75" i="12"/>
  <c r="AY75" i="12" s="1"/>
  <c r="S66" i="12"/>
  <c r="BI66" i="12" s="1"/>
  <c r="S66" i="14"/>
  <c r="BI66" i="14" s="1"/>
  <c r="L72" i="14"/>
  <c r="BB72" i="14" s="1"/>
  <c r="L72" i="12"/>
  <c r="BB72" i="12" s="1"/>
  <c r="D77" i="12"/>
  <c r="AT77" i="12" s="1"/>
  <c r="D77" i="14"/>
  <c r="AT77" i="14" s="1"/>
  <c r="C79" i="14"/>
  <c r="AS79" i="14" s="1"/>
  <c r="C78" i="12"/>
  <c r="AS78" i="12" s="1"/>
  <c r="A60" i="3"/>
  <c r="F59" i="3"/>
  <c r="T128" i="2"/>
  <c r="W129" i="2"/>
  <c r="T108" i="2"/>
  <c r="W109" i="2"/>
  <c r="T119" i="2"/>
  <c r="W120" i="2"/>
  <c r="D78" i="12" l="1"/>
  <c r="AT78" i="12" s="1"/>
  <c r="D78" i="14"/>
  <c r="AT78" i="14" s="1"/>
  <c r="BL27" i="14"/>
  <c r="BV49" i="14"/>
  <c r="BL16" i="14" s="1"/>
  <c r="M72" i="14"/>
  <c r="BC72" i="14" s="1"/>
  <c r="M72" i="12"/>
  <c r="BC72" i="12" s="1"/>
  <c r="N71" i="14"/>
  <c r="BD71" i="14" s="1"/>
  <c r="N71" i="12"/>
  <c r="BD71" i="12" s="1"/>
  <c r="N70" i="3"/>
  <c r="J75" i="14"/>
  <c r="J75" i="12"/>
  <c r="AZ75" i="12" s="1"/>
  <c r="O70" i="14"/>
  <c r="BE70" i="14" s="1"/>
  <c r="O70" i="12"/>
  <c r="BE70" i="12" s="1"/>
  <c r="P69" i="12"/>
  <c r="BF69" i="12" s="1"/>
  <c r="P69" i="14"/>
  <c r="BF69" i="14" s="1"/>
  <c r="Q68" i="14"/>
  <c r="BG68" i="14" s="1"/>
  <c r="Q68" i="12"/>
  <c r="BG68" i="12" s="1"/>
  <c r="O69" i="3"/>
  <c r="K74" i="12"/>
  <c r="BA74" i="12" s="1"/>
  <c r="K74" i="14"/>
  <c r="BA74" i="14" s="1"/>
  <c r="L73" i="12"/>
  <c r="BB73" i="12" s="1"/>
  <c r="L73" i="14"/>
  <c r="BB73" i="14" s="1"/>
  <c r="S67" i="14"/>
  <c r="BI67" i="14" s="1"/>
  <c r="S67" i="12"/>
  <c r="BI67" i="12" s="1"/>
  <c r="E77" i="12"/>
  <c r="AU77" i="12" s="1"/>
  <c r="E77" i="14"/>
  <c r="AU77" i="14" s="1"/>
  <c r="I76" i="14"/>
  <c r="I76" i="12"/>
  <c r="AY76" i="12" s="1"/>
  <c r="L73" i="3"/>
  <c r="H78" i="12"/>
  <c r="AX78" i="12" s="1"/>
  <c r="H78" i="14"/>
  <c r="AX78" i="14" s="1"/>
  <c r="G75" i="14"/>
  <c r="AW75" i="14" s="1"/>
  <c r="G75" i="12"/>
  <c r="AW75" i="12" s="1"/>
  <c r="F76" i="14"/>
  <c r="AV76" i="14" s="1"/>
  <c r="F76" i="12"/>
  <c r="AV76" i="12" s="1"/>
  <c r="R67" i="14"/>
  <c r="BH67" i="14" s="1"/>
  <c r="R67" i="12"/>
  <c r="BH67" i="12" s="1"/>
  <c r="C80" i="14"/>
  <c r="AS80" i="14" s="1"/>
  <c r="C79" i="12"/>
  <c r="AS79" i="12" s="1"/>
  <c r="A61" i="3"/>
  <c r="F60" i="3"/>
  <c r="T107" i="2"/>
  <c r="W107" i="2" s="1"/>
  <c r="W108" i="2"/>
  <c r="T118" i="2"/>
  <c r="W119" i="2"/>
  <c r="T127" i="2"/>
  <c r="W127" i="2" s="1"/>
  <c r="W128" i="2"/>
  <c r="S68" i="14" l="1"/>
  <c r="BI68" i="14" s="1"/>
  <c r="S68" i="12"/>
  <c r="BI68" i="12" s="1"/>
  <c r="D79" i="12"/>
  <c r="AT79" i="12" s="1"/>
  <c r="D79" i="14"/>
  <c r="AT79" i="14" s="1"/>
  <c r="O71" i="14"/>
  <c r="BE71" i="14" s="1"/>
  <c r="O71" i="12"/>
  <c r="BE71" i="12" s="1"/>
  <c r="BW49" i="14"/>
  <c r="BL17" i="14" s="1"/>
  <c r="F77" i="12"/>
  <c r="AV77" i="12" s="1"/>
  <c r="F77" i="14"/>
  <c r="AV77" i="14" s="1"/>
  <c r="L74" i="12"/>
  <c r="BB74" i="12" s="1"/>
  <c r="L74" i="14"/>
  <c r="BB74" i="14" s="1"/>
  <c r="N72" i="14"/>
  <c r="BD72" i="14" s="1"/>
  <c r="N72" i="12"/>
  <c r="BD72" i="12" s="1"/>
  <c r="L74" i="3"/>
  <c r="H79" i="12"/>
  <c r="AX79" i="12" s="1"/>
  <c r="H79" i="14"/>
  <c r="AX79" i="14" s="1"/>
  <c r="R68" i="12"/>
  <c r="BH68" i="12" s="1"/>
  <c r="R68" i="14"/>
  <c r="BH68" i="14" s="1"/>
  <c r="M73" i="12"/>
  <c r="BC73" i="12" s="1"/>
  <c r="M73" i="14"/>
  <c r="BC73" i="14" s="1"/>
  <c r="Q69" i="12"/>
  <c r="BG69" i="12" s="1"/>
  <c r="Q69" i="14"/>
  <c r="BG69" i="14" s="1"/>
  <c r="N71" i="3"/>
  <c r="J76" i="14"/>
  <c r="J76" i="12"/>
  <c r="AZ76" i="12" s="1"/>
  <c r="G76" i="14"/>
  <c r="AW76" i="14" s="1"/>
  <c r="G76" i="12"/>
  <c r="AW76" i="12" s="1"/>
  <c r="O70" i="3"/>
  <c r="K75" i="14"/>
  <c r="BA75" i="14" s="1"/>
  <c r="K75" i="12"/>
  <c r="BA75" i="12" s="1"/>
  <c r="E78" i="12"/>
  <c r="AU78" i="12" s="1"/>
  <c r="E78" i="14"/>
  <c r="AU78" i="14" s="1"/>
  <c r="I77" i="14"/>
  <c r="I77" i="12"/>
  <c r="AY77" i="12" s="1"/>
  <c r="P70" i="14"/>
  <c r="BF70" i="14" s="1"/>
  <c r="P70" i="12"/>
  <c r="BF70" i="12" s="1"/>
  <c r="C81" i="14"/>
  <c r="AS81" i="14" s="1"/>
  <c r="C80" i="12"/>
  <c r="AS80" i="12" s="1"/>
  <c r="A62" i="3"/>
  <c r="F61" i="3"/>
  <c r="T117" i="2"/>
  <c r="W117" i="2" s="1"/>
  <c r="W118" i="2"/>
  <c r="Q70" i="12" l="1"/>
  <c r="BG70" i="12" s="1"/>
  <c r="Q70" i="14"/>
  <c r="BG70" i="14" s="1"/>
  <c r="D80" i="14"/>
  <c r="AT80" i="14" s="1"/>
  <c r="D80" i="12"/>
  <c r="AT80" i="12" s="1"/>
  <c r="G77" i="12"/>
  <c r="AW77" i="12" s="1"/>
  <c r="G77" i="14"/>
  <c r="AW77" i="14" s="1"/>
  <c r="N72" i="3"/>
  <c r="J77" i="14"/>
  <c r="J77" i="12"/>
  <c r="AZ77" i="12" s="1"/>
  <c r="M74" i="12"/>
  <c r="BC74" i="12" s="1"/>
  <c r="M74" i="14"/>
  <c r="BC74" i="14" s="1"/>
  <c r="R69" i="12"/>
  <c r="BH69" i="12" s="1"/>
  <c r="R69" i="14"/>
  <c r="BH69" i="14" s="1"/>
  <c r="I78" i="12"/>
  <c r="AY78" i="12" s="1"/>
  <c r="I78" i="14"/>
  <c r="F78" i="12"/>
  <c r="AV78" i="12" s="1"/>
  <c r="F78" i="14"/>
  <c r="AV78" i="14" s="1"/>
  <c r="S69" i="12"/>
  <c r="BI69" i="12" s="1"/>
  <c r="S69" i="14"/>
  <c r="BI69" i="14" s="1"/>
  <c r="N73" i="12"/>
  <c r="BD73" i="12" s="1"/>
  <c r="N73" i="14"/>
  <c r="BD73" i="14" s="1"/>
  <c r="P71" i="12"/>
  <c r="BF71" i="12" s="1"/>
  <c r="P71" i="14"/>
  <c r="BF71" i="14" s="1"/>
  <c r="O72" i="14"/>
  <c r="BE72" i="14" s="1"/>
  <c r="O72" i="12"/>
  <c r="BE72" i="12" s="1"/>
  <c r="E79" i="12"/>
  <c r="AU79" i="12" s="1"/>
  <c r="E79" i="14"/>
  <c r="AU79" i="14" s="1"/>
  <c r="L75" i="3"/>
  <c r="H80" i="12"/>
  <c r="AX80" i="12" s="1"/>
  <c r="H80" i="14"/>
  <c r="AX80" i="14" s="1"/>
  <c r="O71" i="3"/>
  <c r="K76" i="14"/>
  <c r="BA76" i="14" s="1"/>
  <c r="K76" i="12"/>
  <c r="BA76" i="12" s="1"/>
  <c r="BX49" i="14"/>
  <c r="BL18" i="14" s="1"/>
  <c r="L75" i="12"/>
  <c r="BB75" i="12" s="1"/>
  <c r="L75" i="14"/>
  <c r="BB75" i="14" s="1"/>
  <c r="C81" i="12"/>
  <c r="AS81" i="12" s="1"/>
  <c r="A63" i="3"/>
  <c r="F62" i="3"/>
  <c r="R70" i="12" l="1"/>
  <c r="BH70" i="12" s="1"/>
  <c r="R70" i="14"/>
  <c r="BH70" i="14" s="1"/>
  <c r="BY49" i="14"/>
  <c r="N73" i="3"/>
  <c r="J78" i="12"/>
  <c r="AZ78" i="12" s="1"/>
  <c r="J78" i="14"/>
  <c r="F79" i="14"/>
  <c r="AV79" i="14" s="1"/>
  <c r="F79" i="12"/>
  <c r="AV79" i="12" s="1"/>
  <c r="N74" i="12"/>
  <c r="BD74" i="12" s="1"/>
  <c r="N74" i="14"/>
  <c r="BD74" i="14" s="1"/>
  <c r="C82" i="12"/>
  <c r="AS82" i="12" s="1"/>
  <c r="C82" i="14"/>
  <c r="AS82" i="14" s="1"/>
  <c r="P72" i="14"/>
  <c r="BF72" i="14" s="1"/>
  <c r="P72" i="12"/>
  <c r="BF72" i="12" s="1"/>
  <c r="E80" i="14"/>
  <c r="AU80" i="14" s="1"/>
  <c r="E80" i="12"/>
  <c r="AU80" i="12" s="1"/>
  <c r="G78" i="12"/>
  <c r="AW78" i="12" s="1"/>
  <c r="G78" i="14"/>
  <c r="AW78" i="14" s="1"/>
  <c r="Q71" i="12"/>
  <c r="BG71" i="12" s="1"/>
  <c r="Q71" i="14"/>
  <c r="BG71" i="14" s="1"/>
  <c r="I79" i="12"/>
  <c r="AY79" i="12" s="1"/>
  <c r="I79" i="14"/>
  <c r="D81" i="14"/>
  <c r="AT81" i="14" s="1"/>
  <c r="D81" i="12"/>
  <c r="AT81" i="12" s="1"/>
  <c r="O73" i="14"/>
  <c r="BE73" i="14" s="1"/>
  <c r="O73" i="12"/>
  <c r="BE73" i="12" s="1"/>
  <c r="S70" i="12"/>
  <c r="BI70" i="12" s="1"/>
  <c r="S70" i="14"/>
  <c r="BI70" i="14" s="1"/>
  <c r="M75" i="12"/>
  <c r="BC75" i="12" s="1"/>
  <c r="M75" i="14"/>
  <c r="BC75" i="14" s="1"/>
  <c r="L76" i="14"/>
  <c r="BB76" i="14" s="1"/>
  <c r="L76" i="12"/>
  <c r="BB76" i="12" s="1"/>
  <c r="O72" i="3"/>
  <c r="K77" i="14"/>
  <c r="BA77" i="14" s="1"/>
  <c r="K77" i="12"/>
  <c r="BA77" i="12" s="1"/>
  <c r="L76" i="3"/>
  <c r="H81" i="14"/>
  <c r="AX81" i="14" s="1"/>
  <c r="H81" i="12"/>
  <c r="AX81" i="12" s="1"/>
  <c r="A64" i="3"/>
  <c r="F63" i="3"/>
  <c r="C83" i="12" l="1"/>
  <c r="AS83" i="12" s="1"/>
  <c r="C83" i="14"/>
  <c r="AS83" i="14" s="1"/>
  <c r="G79" i="14"/>
  <c r="AW79" i="14" s="1"/>
  <c r="G79" i="12"/>
  <c r="AW79" i="12" s="1"/>
  <c r="O74" i="12"/>
  <c r="BE74" i="12" s="1"/>
  <c r="O74" i="14"/>
  <c r="BE74" i="14" s="1"/>
  <c r="L77" i="3"/>
  <c r="H82" i="14"/>
  <c r="AX82" i="14" s="1"/>
  <c r="H82" i="12"/>
  <c r="AX82" i="12" s="1"/>
  <c r="N74" i="3"/>
  <c r="J79" i="12"/>
  <c r="AZ79" i="12" s="1"/>
  <c r="J79" i="14"/>
  <c r="BL50" i="14"/>
  <c r="N75" i="12"/>
  <c r="BD75" i="12" s="1"/>
  <c r="N75" i="14"/>
  <c r="BD75" i="14" s="1"/>
  <c r="Q72" i="14"/>
  <c r="BG72" i="14" s="1"/>
  <c r="Q72" i="12"/>
  <c r="BG72" i="12" s="1"/>
  <c r="BL19" i="14"/>
  <c r="R71" i="14"/>
  <c r="BH71" i="14" s="1"/>
  <c r="R71" i="12"/>
  <c r="BH71" i="12" s="1"/>
  <c r="D82" i="12"/>
  <c r="AT82" i="12" s="1"/>
  <c r="D82" i="14"/>
  <c r="AT82" i="14" s="1"/>
  <c r="E81" i="14"/>
  <c r="AU81" i="14" s="1"/>
  <c r="E81" i="12"/>
  <c r="AU81" i="12" s="1"/>
  <c r="I80" i="14"/>
  <c r="I80" i="12"/>
  <c r="AY80" i="12" s="1"/>
  <c r="O73" i="3"/>
  <c r="K78" i="12"/>
  <c r="BA78" i="12" s="1"/>
  <c r="K78" i="14"/>
  <c r="BA78" i="14" s="1"/>
  <c r="L77" i="14"/>
  <c r="BB77" i="14" s="1"/>
  <c r="L77" i="12"/>
  <c r="BB77" i="12" s="1"/>
  <c r="M76" i="14"/>
  <c r="BC76" i="14" s="1"/>
  <c r="M76" i="12"/>
  <c r="BC76" i="12" s="1"/>
  <c r="F80" i="14"/>
  <c r="AV80" i="14" s="1"/>
  <c r="F80" i="12"/>
  <c r="AV80" i="12" s="1"/>
  <c r="P73" i="14"/>
  <c r="BF73" i="14" s="1"/>
  <c r="P73" i="12"/>
  <c r="BF73" i="12" s="1"/>
  <c r="S71" i="14"/>
  <c r="BI71" i="14" s="1"/>
  <c r="S71" i="12"/>
  <c r="BI71" i="12" s="1"/>
  <c r="BZ49" i="14"/>
  <c r="BL20" i="14" s="1"/>
  <c r="A65" i="3"/>
  <c r="F64" i="3"/>
  <c r="N75" i="3" l="1"/>
  <c r="J80" i="14"/>
  <c r="J80" i="12"/>
  <c r="AZ80" i="12" s="1"/>
  <c r="BQ50" i="14"/>
  <c r="BM28" i="14" s="1"/>
  <c r="N76" i="14"/>
  <c r="BD76" i="14" s="1"/>
  <c r="N76" i="12"/>
  <c r="BD76" i="12" s="1"/>
  <c r="BM51" i="14"/>
  <c r="BN29" i="14" s="1"/>
  <c r="BM50" i="14"/>
  <c r="BM29" i="14" s="1"/>
  <c r="G80" i="12"/>
  <c r="AW80" i="12" s="1"/>
  <c r="G80" i="14"/>
  <c r="AW80" i="14" s="1"/>
  <c r="BM26" i="14"/>
  <c r="S72" i="14"/>
  <c r="BI72" i="14" s="1"/>
  <c r="S72" i="12"/>
  <c r="BI72" i="12" s="1"/>
  <c r="F81" i="14"/>
  <c r="AV81" i="14" s="1"/>
  <c r="F81" i="12"/>
  <c r="AV81" i="12" s="1"/>
  <c r="C84" i="14"/>
  <c r="AS84" i="14" s="1"/>
  <c r="C84" i="12"/>
  <c r="AS84" i="12" s="1"/>
  <c r="CA49" i="14"/>
  <c r="BL21" i="14" s="1"/>
  <c r="L78" i="14"/>
  <c r="BB78" i="14" s="1"/>
  <c r="L78" i="12"/>
  <c r="BB78" i="12" s="1"/>
  <c r="Q73" i="14"/>
  <c r="BG73" i="14" s="1"/>
  <c r="Q73" i="12"/>
  <c r="BG73" i="12" s="1"/>
  <c r="O74" i="3"/>
  <c r="K79" i="12"/>
  <c r="BA79" i="12" s="1"/>
  <c r="K79" i="14"/>
  <c r="BA79" i="14" s="1"/>
  <c r="I81" i="14"/>
  <c r="I81" i="12"/>
  <c r="AY81" i="12" s="1"/>
  <c r="P74" i="12"/>
  <c r="BF74" i="12" s="1"/>
  <c r="P74" i="14"/>
  <c r="BF74" i="14" s="1"/>
  <c r="L78" i="3"/>
  <c r="H83" i="12"/>
  <c r="AX83" i="12" s="1"/>
  <c r="H83" i="14"/>
  <c r="AX83" i="14" s="1"/>
  <c r="E82" i="12"/>
  <c r="AU82" i="12" s="1"/>
  <c r="E82" i="14"/>
  <c r="AU82" i="14" s="1"/>
  <c r="O75" i="12"/>
  <c r="BE75" i="12" s="1"/>
  <c r="O75" i="14"/>
  <c r="BE75" i="14" s="1"/>
  <c r="R72" i="14"/>
  <c r="BH72" i="14" s="1"/>
  <c r="R72" i="12"/>
  <c r="BH72" i="12" s="1"/>
  <c r="M77" i="14"/>
  <c r="BC77" i="14" s="1"/>
  <c r="M77" i="12"/>
  <c r="BC77" i="12" s="1"/>
  <c r="A66" i="3"/>
  <c r="F65" i="3"/>
  <c r="G81" i="14" l="1"/>
  <c r="AW81" i="14" s="1"/>
  <c r="G81" i="12"/>
  <c r="AW81" i="12" s="1"/>
  <c r="S73" i="14"/>
  <c r="BI73" i="14" s="1"/>
  <c r="S73" i="12"/>
  <c r="BI73" i="12" s="1"/>
  <c r="R73" i="14"/>
  <c r="BH73" i="14" s="1"/>
  <c r="R73" i="12"/>
  <c r="BH73" i="12" s="1"/>
  <c r="CB49" i="14"/>
  <c r="BL22" i="14" s="1"/>
  <c r="O76" i="12"/>
  <c r="BE76" i="12" s="1"/>
  <c r="O76" i="14"/>
  <c r="BE76" i="14" s="1"/>
  <c r="N77" i="14"/>
  <c r="BD77" i="14" s="1"/>
  <c r="N77" i="12"/>
  <c r="BD77" i="12" s="1"/>
  <c r="CC49" i="14"/>
  <c r="M78" i="14"/>
  <c r="BC78" i="14" s="1"/>
  <c r="M78" i="12"/>
  <c r="BC78" i="12" s="1"/>
  <c r="Q74" i="12"/>
  <c r="BG74" i="12" s="1"/>
  <c r="Q74" i="14"/>
  <c r="BG74" i="14" s="1"/>
  <c r="P75" i="12"/>
  <c r="BF75" i="12" s="1"/>
  <c r="P75" i="14"/>
  <c r="BF75" i="14" s="1"/>
  <c r="I82" i="14"/>
  <c r="I82" i="12"/>
  <c r="BN51" i="14"/>
  <c r="BN30" i="14" s="1"/>
  <c r="BN50" i="14"/>
  <c r="L79" i="3"/>
  <c r="H84" i="12"/>
  <c r="AX84" i="12" s="1"/>
  <c r="H84" i="14"/>
  <c r="AX84" i="14" s="1"/>
  <c r="C85" i="14"/>
  <c r="AS85" i="14" s="1"/>
  <c r="C85" i="12"/>
  <c r="AS85" i="12" s="1"/>
  <c r="N76" i="3"/>
  <c r="J81" i="12"/>
  <c r="AZ81" i="12" s="1"/>
  <c r="J81" i="14"/>
  <c r="O75" i="3"/>
  <c r="K80" i="14"/>
  <c r="BA80" i="14" s="1"/>
  <c r="K80" i="12"/>
  <c r="BA80" i="12" s="1"/>
  <c r="L79" i="12"/>
  <c r="BB79" i="12" s="1"/>
  <c r="L79" i="14"/>
  <c r="BB79" i="14" s="1"/>
  <c r="F82" i="14"/>
  <c r="AV82" i="14" s="1"/>
  <c r="F82" i="12"/>
  <c r="AV82" i="12" s="1"/>
  <c r="A67" i="3"/>
  <c r="F66" i="3"/>
  <c r="AY82" i="12" l="1"/>
  <c r="AY83" i="12"/>
  <c r="G82" i="14"/>
  <c r="AW82" i="14" s="1"/>
  <c r="G82" i="12"/>
  <c r="AW82" i="12" s="1"/>
  <c r="N78" i="14"/>
  <c r="BD78" i="14" s="1"/>
  <c r="N78" i="12"/>
  <c r="BD78" i="12" s="1"/>
  <c r="L80" i="3"/>
  <c r="H85" i="12"/>
  <c r="AX85" i="12" s="1"/>
  <c r="H85" i="14"/>
  <c r="AX85" i="14" s="1"/>
  <c r="O77" i="14"/>
  <c r="BE77" i="14" s="1"/>
  <c r="O77" i="12"/>
  <c r="BE77" i="12" s="1"/>
  <c r="P76" i="12"/>
  <c r="BF76" i="12" s="1"/>
  <c r="P76" i="14"/>
  <c r="BF76" i="14" s="1"/>
  <c r="BM30" i="14"/>
  <c r="Q75" i="12"/>
  <c r="BG75" i="12" s="1"/>
  <c r="Q75" i="14"/>
  <c r="BG75" i="14" s="1"/>
  <c r="BO51" i="14"/>
  <c r="BN24" i="14" s="1"/>
  <c r="BO50" i="14"/>
  <c r="BM24" i="14" s="1"/>
  <c r="L80" i="12"/>
  <c r="BB80" i="12" s="1"/>
  <c r="L80" i="14"/>
  <c r="BB80" i="14" s="1"/>
  <c r="C86" i="14"/>
  <c r="AS86" i="14" s="1"/>
  <c r="C86" i="12"/>
  <c r="AS86" i="12" s="1"/>
  <c r="BL23" i="14"/>
  <c r="CD49" i="14"/>
  <c r="R74" i="14"/>
  <c r="BH74" i="14" s="1"/>
  <c r="R74" i="12"/>
  <c r="BH74" i="12" s="1"/>
  <c r="S74" i="14"/>
  <c r="BI74" i="14" s="1"/>
  <c r="S74" i="12"/>
  <c r="BI74" i="12" s="1"/>
  <c r="O76" i="3"/>
  <c r="K81" i="12"/>
  <c r="BA81" i="12" s="1"/>
  <c r="K81" i="14"/>
  <c r="BA81" i="14" s="1"/>
  <c r="N77" i="3"/>
  <c r="J82" i="14"/>
  <c r="J82" i="12"/>
  <c r="AZ82" i="12" s="1"/>
  <c r="M79" i="12"/>
  <c r="BC79" i="12" s="1"/>
  <c r="M79" i="14"/>
  <c r="BC79" i="14" s="1"/>
  <c r="A68" i="3"/>
  <c r="F67" i="3"/>
  <c r="Q76" i="12" l="1"/>
  <c r="BG76" i="12" s="1"/>
  <c r="Q76" i="14"/>
  <c r="BG76" i="14" s="1"/>
  <c r="P77" i="14"/>
  <c r="BF77" i="14" s="1"/>
  <c r="P77" i="12"/>
  <c r="BF77" i="12" s="1"/>
  <c r="S75" i="12"/>
  <c r="BI75" i="12" s="1"/>
  <c r="S75" i="14"/>
  <c r="BI75" i="14" s="1"/>
  <c r="BP51" i="14"/>
  <c r="BN25" i="14" s="1"/>
  <c r="BP50" i="14"/>
  <c r="O77" i="3"/>
  <c r="K82" i="14"/>
  <c r="BA82" i="14" s="1"/>
  <c r="K82" i="12"/>
  <c r="BA82" i="12" s="1"/>
  <c r="L81" i="12"/>
  <c r="BB81" i="12" s="1"/>
  <c r="L81" i="14"/>
  <c r="BB81" i="14" s="1"/>
  <c r="O78" i="14"/>
  <c r="BE78" i="14" s="1"/>
  <c r="O78" i="12"/>
  <c r="BE78" i="12" s="1"/>
  <c r="L81" i="3"/>
  <c r="H86" i="12"/>
  <c r="AX86" i="12" s="1"/>
  <c r="H86" i="14"/>
  <c r="AX86" i="14" s="1"/>
  <c r="N78" i="3"/>
  <c r="J83" i="12"/>
  <c r="AZ83" i="12" s="1"/>
  <c r="J83" i="14"/>
  <c r="R75" i="12"/>
  <c r="BH75" i="12" s="1"/>
  <c r="R75" i="14"/>
  <c r="BH75" i="14" s="1"/>
  <c r="C87" i="14"/>
  <c r="AS87" i="14" s="1"/>
  <c r="C87" i="12"/>
  <c r="AS87" i="12" s="1"/>
  <c r="N79" i="12"/>
  <c r="BD79" i="12" s="1"/>
  <c r="N79" i="14"/>
  <c r="BD79" i="14" s="1"/>
  <c r="M80" i="12"/>
  <c r="BC80" i="12" s="1"/>
  <c r="M80" i="14"/>
  <c r="BC80" i="14" s="1"/>
  <c r="A69" i="3"/>
  <c r="F68" i="3"/>
  <c r="M81" i="14" l="1"/>
  <c r="BC81" i="14" s="1"/>
  <c r="M81" i="12"/>
  <c r="BC81" i="12" s="1"/>
  <c r="BU50" i="14"/>
  <c r="BM25" i="14"/>
  <c r="BR50" i="14"/>
  <c r="BS50" i="14" s="1"/>
  <c r="R76" i="12"/>
  <c r="BH76" i="12" s="1"/>
  <c r="R76" i="14"/>
  <c r="BH76" i="14" s="1"/>
  <c r="P78" i="14"/>
  <c r="BF78" i="14" s="1"/>
  <c r="P78" i="12"/>
  <c r="BF78" i="12" s="1"/>
  <c r="O78" i="3"/>
  <c r="K83" i="12"/>
  <c r="BA83" i="12" s="1"/>
  <c r="K83" i="14"/>
  <c r="BA83" i="14" s="1"/>
  <c r="N80" i="12"/>
  <c r="BD80" i="12" s="1"/>
  <c r="N80" i="14"/>
  <c r="BD80" i="14" s="1"/>
  <c r="L82" i="14"/>
  <c r="BB82" i="14" s="1"/>
  <c r="L82" i="12"/>
  <c r="BB82" i="12" s="1"/>
  <c r="C88" i="12"/>
  <c r="AS88" i="12" s="1"/>
  <c r="C88" i="14"/>
  <c r="AS88" i="14" s="1"/>
  <c r="N79" i="3"/>
  <c r="J84" i="14"/>
  <c r="J84" i="12"/>
  <c r="AZ84" i="12" s="1"/>
  <c r="O79" i="12"/>
  <c r="BE79" i="12" s="1"/>
  <c r="O79" i="14"/>
  <c r="BE79" i="14" s="1"/>
  <c r="S76" i="12"/>
  <c r="BI76" i="12" s="1"/>
  <c r="S76" i="14"/>
  <c r="BI76" i="14" s="1"/>
  <c r="L82" i="3"/>
  <c r="H87" i="14"/>
  <c r="AX87" i="14" s="1"/>
  <c r="H87" i="12"/>
  <c r="AX87" i="12" s="1"/>
  <c r="Q77" i="14"/>
  <c r="BG77" i="14" s="1"/>
  <c r="Q77" i="12"/>
  <c r="BG77" i="12" s="1"/>
  <c r="A70" i="3"/>
  <c r="F69" i="3"/>
  <c r="Q78" i="14" l="1"/>
  <c r="BG78" i="14" s="1"/>
  <c r="Q78" i="12"/>
  <c r="BG78" i="12" s="1"/>
  <c r="N81" i="14"/>
  <c r="BD81" i="14" s="1"/>
  <c r="N81" i="12"/>
  <c r="BD81" i="12" s="1"/>
  <c r="P79" i="14"/>
  <c r="BF79" i="14" s="1"/>
  <c r="P79" i="12"/>
  <c r="BF79" i="12" s="1"/>
  <c r="L83" i="3"/>
  <c r="H88" i="14"/>
  <c r="AX88" i="14" s="1"/>
  <c r="H88" i="12"/>
  <c r="AX88" i="12" s="1"/>
  <c r="BM27" i="14"/>
  <c r="O79" i="3"/>
  <c r="K84" i="12"/>
  <c r="BA84" i="12" s="1"/>
  <c r="K84" i="14"/>
  <c r="BA84" i="14" s="1"/>
  <c r="S77" i="14"/>
  <c r="BI77" i="14" s="1"/>
  <c r="S77" i="12"/>
  <c r="BI77" i="12" s="1"/>
  <c r="O80" i="12"/>
  <c r="BE80" i="12" s="1"/>
  <c r="O80" i="14"/>
  <c r="BE80" i="14" s="1"/>
  <c r="R77" i="12"/>
  <c r="BH77" i="12" s="1"/>
  <c r="R77" i="14"/>
  <c r="BH77" i="14" s="1"/>
  <c r="C89" i="14"/>
  <c r="AS89" i="14" s="1"/>
  <c r="C89" i="12"/>
  <c r="AS89" i="12" s="1"/>
  <c r="L83" i="12"/>
  <c r="BB83" i="12" s="1"/>
  <c r="L83" i="14"/>
  <c r="BB83" i="14" s="1"/>
  <c r="M82" i="12"/>
  <c r="BC82" i="12" s="1"/>
  <c r="M82" i="14"/>
  <c r="BC82" i="14" s="1"/>
  <c r="N80" i="3"/>
  <c r="J85" i="12"/>
  <c r="AZ85" i="12" s="1"/>
  <c r="J85" i="14"/>
  <c r="BV50" i="14"/>
  <c r="BM16" i="14" s="1"/>
  <c r="A71" i="3"/>
  <c r="F70" i="3"/>
  <c r="S78" i="14" l="1"/>
  <c r="BI78" i="14" s="1"/>
  <c r="S78" i="12"/>
  <c r="BI78" i="12" s="1"/>
  <c r="P80" i="12"/>
  <c r="BF80" i="12" s="1"/>
  <c r="P80" i="14"/>
  <c r="BF80" i="14" s="1"/>
  <c r="M83" i="12"/>
  <c r="BC83" i="12" s="1"/>
  <c r="M83" i="14"/>
  <c r="BC83" i="14" s="1"/>
  <c r="L84" i="12"/>
  <c r="BB84" i="12" s="1"/>
  <c r="L84" i="14"/>
  <c r="BB84" i="14" s="1"/>
  <c r="C90" i="12"/>
  <c r="AS90" i="12" s="1"/>
  <c r="C90" i="14"/>
  <c r="AS90" i="14" s="1"/>
  <c r="N81" i="3"/>
  <c r="J86" i="14"/>
  <c r="J86" i="12"/>
  <c r="AZ86" i="12" s="1"/>
  <c r="O80" i="3"/>
  <c r="K85" i="12"/>
  <c r="BA85" i="12" s="1"/>
  <c r="K85" i="14"/>
  <c r="BA85" i="14" s="1"/>
  <c r="L84" i="3"/>
  <c r="H89" i="12"/>
  <c r="AX89" i="12" s="1"/>
  <c r="H89" i="14"/>
  <c r="AX89" i="14" s="1"/>
  <c r="R78" i="14"/>
  <c r="BH78" i="14" s="1"/>
  <c r="R78" i="12"/>
  <c r="BH78" i="12" s="1"/>
  <c r="O81" i="14"/>
  <c r="BE81" i="14" s="1"/>
  <c r="O81" i="12"/>
  <c r="BE81" i="12" s="1"/>
  <c r="Q79" i="14"/>
  <c r="BG79" i="14" s="1"/>
  <c r="Q79" i="12"/>
  <c r="BG79" i="12" s="1"/>
  <c r="BW50" i="14"/>
  <c r="N82" i="12"/>
  <c r="BD82" i="12" s="1"/>
  <c r="N82" i="14"/>
  <c r="BD82" i="14" s="1"/>
  <c r="A72" i="3"/>
  <c r="F71" i="3"/>
  <c r="C91" i="12" l="1"/>
  <c r="AS91" i="12" s="1"/>
  <c r="C91" i="14"/>
  <c r="AS91" i="14" s="1"/>
  <c r="M84" i="14"/>
  <c r="BC84" i="14" s="1"/>
  <c r="M84" i="12"/>
  <c r="BC84" i="12" s="1"/>
  <c r="BX50" i="14"/>
  <c r="BM18" i="14" s="1"/>
  <c r="N82" i="3"/>
  <c r="J87" i="14"/>
  <c r="J87" i="12"/>
  <c r="AZ87" i="12" s="1"/>
  <c r="O82" i="12"/>
  <c r="BE82" i="12" s="1"/>
  <c r="O82" i="14"/>
  <c r="BE82" i="14" s="1"/>
  <c r="R79" i="14"/>
  <c r="BH79" i="14" s="1"/>
  <c r="R79" i="12"/>
  <c r="BH79" i="12" s="1"/>
  <c r="S79" i="14"/>
  <c r="BI79" i="14" s="1"/>
  <c r="S79" i="12"/>
  <c r="BI79" i="12" s="1"/>
  <c r="BM17" i="14"/>
  <c r="P81" i="12"/>
  <c r="BF81" i="12" s="1"/>
  <c r="P81" i="14"/>
  <c r="BF81" i="14" s="1"/>
  <c r="L85" i="3"/>
  <c r="H90" i="14"/>
  <c r="AX90" i="14" s="1"/>
  <c r="H90" i="12"/>
  <c r="AX90" i="12" s="1"/>
  <c r="N83" i="12"/>
  <c r="BD83" i="12" s="1"/>
  <c r="N83" i="14"/>
  <c r="BD83" i="14" s="1"/>
  <c r="Q80" i="12"/>
  <c r="BG80" i="12" s="1"/>
  <c r="Q80" i="14"/>
  <c r="BG80" i="14" s="1"/>
  <c r="L85" i="14"/>
  <c r="BB85" i="14" s="1"/>
  <c r="L85" i="12"/>
  <c r="BB85" i="12" s="1"/>
  <c r="O81" i="3"/>
  <c r="K86" i="14"/>
  <c r="BA86" i="14" s="1"/>
  <c r="K86" i="12"/>
  <c r="BA86" i="12" s="1"/>
  <c r="A73" i="3"/>
  <c r="F72" i="3"/>
  <c r="O82" i="3" l="1"/>
  <c r="K87" i="14"/>
  <c r="BA87" i="14" s="1"/>
  <c r="K87" i="12"/>
  <c r="BA87" i="12" s="1"/>
  <c r="L86" i="12"/>
  <c r="BB86" i="12" s="1"/>
  <c r="L86" i="14"/>
  <c r="BB86" i="14" s="1"/>
  <c r="Q81" i="12"/>
  <c r="BG81" i="12" s="1"/>
  <c r="Q81" i="14"/>
  <c r="BG81" i="14" s="1"/>
  <c r="S80" i="14"/>
  <c r="BI80" i="14" s="1"/>
  <c r="S80" i="12"/>
  <c r="BI80" i="12" s="1"/>
  <c r="BY50" i="14"/>
  <c r="BM19" i="14" s="1"/>
  <c r="N84" i="14"/>
  <c r="BD84" i="14" s="1"/>
  <c r="N84" i="12"/>
  <c r="BD84" i="12" s="1"/>
  <c r="L86" i="3"/>
  <c r="H91" i="12"/>
  <c r="AX91" i="12" s="1"/>
  <c r="H91" i="14"/>
  <c r="AX91" i="14" s="1"/>
  <c r="R80" i="12"/>
  <c r="BH80" i="12" s="1"/>
  <c r="R80" i="14"/>
  <c r="BH80" i="14" s="1"/>
  <c r="O83" i="14"/>
  <c r="BE83" i="14" s="1"/>
  <c r="O83" i="12"/>
  <c r="BE83" i="12" s="1"/>
  <c r="N83" i="3"/>
  <c r="J88" i="14"/>
  <c r="J88" i="12"/>
  <c r="AZ88" i="12" s="1"/>
  <c r="M85" i="14"/>
  <c r="BC85" i="14" s="1"/>
  <c r="M85" i="12"/>
  <c r="BC85" i="12" s="1"/>
  <c r="P82" i="14"/>
  <c r="BF82" i="14" s="1"/>
  <c r="P82" i="12"/>
  <c r="BF82" i="12" s="1"/>
  <c r="C92" i="12"/>
  <c r="AS92" i="12" s="1"/>
  <c r="C92" i="14"/>
  <c r="A74" i="3"/>
  <c r="F73" i="3"/>
  <c r="AS92" i="14" l="1"/>
  <c r="BL51" i="14" s="1"/>
  <c r="H92" i="14"/>
  <c r="H92" i="12"/>
  <c r="AX92" i="12" s="1"/>
  <c r="BZ50" i="14"/>
  <c r="N85" i="14"/>
  <c r="BD85" i="14" s="1"/>
  <c r="N85" i="12"/>
  <c r="BD85" i="12" s="1"/>
  <c r="Q82" i="14"/>
  <c r="BG82" i="14" s="1"/>
  <c r="Q82" i="12"/>
  <c r="BG82" i="12" s="1"/>
  <c r="P83" i="14"/>
  <c r="BF83" i="14" s="1"/>
  <c r="P83" i="12"/>
  <c r="BF83" i="12" s="1"/>
  <c r="M86" i="14"/>
  <c r="BC86" i="14" s="1"/>
  <c r="M86" i="12"/>
  <c r="BC86" i="12" s="1"/>
  <c r="N84" i="3"/>
  <c r="J89" i="12"/>
  <c r="AZ89" i="12" s="1"/>
  <c r="J89" i="14"/>
  <c r="O84" i="14"/>
  <c r="BE84" i="14" s="1"/>
  <c r="O84" i="12"/>
  <c r="BE84" i="12" s="1"/>
  <c r="R81" i="12"/>
  <c r="BH81" i="12" s="1"/>
  <c r="R81" i="14"/>
  <c r="BH81" i="14" s="1"/>
  <c r="O83" i="3"/>
  <c r="K88" i="14"/>
  <c r="BA88" i="14" s="1"/>
  <c r="K88" i="12"/>
  <c r="BA88" i="12" s="1"/>
  <c r="S81" i="12"/>
  <c r="BI81" i="12" s="1"/>
  <c r="S81" i="14"/>
  <c r="BI81" i="14" s="1"/>
  <c r="L87" i="14"/>
  <c r="BB87" i="14" s="1"/>
  <c r="L87" i="12"/>
  <c r="BB87" i="12" s="1"/>
  <c r="A75" i="3"/>
  <c r="F74" i="3"/>
  <c r="BN26" i="14" l="1"/>
  <c r="AX92" i="14"/>
  <c r="BQ51" i="14" s="1"/>
  <c r="BN28" i="14" s="1"/>
  <c r="N85" i="3"/>
  <c r="J90" i="14"/>
  <c r="J90" i="12"/>
  <c r="AZ90" i="12" s="1"/>
  <c r="P84" i="12"/>
  <c r="BF84" i="12" s="1"/>
  <c r="P84" i="14"/>
  <c r="BF84" i="14" s="1"/>
  <c r="L88" i="14"/>
  <c r="BB88" i="14" s="1"/>
  <c r="L88" i="12"/>
  <c r="BB88" i="12" s="1"/>
  <c r="BM20" i="14"/>
  <c r="M87" i="12"/>
  <c r="BC87" i="12" s="1"/>
  <c r="M87" i="14"/>
  <c r="BC87" i="14" s="1"/>
  <c r="Q83" i="14"/>
  <c r="BG83" i="14" s="1"/>
  <c r="Q83" i="12"/>
  <c r="BG83" i="12" s="1"/>
  <c r="S82" i="14"/>
  <c r="BI82" i="14" s="1"/>
  <c r="S82" i="12"/>
  <c r="BI82" i="12" s="1"/>
  <c r="N86" i="14"/>
  <c r="BD86" i="14" s="1"/>
  <c r="N86" i="12"/>
  <c r="BD86" i="12" s="1"/>
  <c r="R82" i="14"/>
  <c r="BH82" i="14" s="1"/>
  <c r="R82" i="12"/>
  <c r="BH82" i="12" s="1"/>
  <c r="CA50" i="14"/>
  <c r="BM21" i="14" s="1"/>
  <c r="O84" i="3"/>
  <c r="K89" i="12"/>
  <c r="BA89" i="12" s="1"/>
  <c r="K89" i="14"/>
  <c r="BA89" i="14" s="1"/>
  <c r="O85" i="14"/>
  <c r="BE85" i="14" s="1"/>
  <c r="O85" i="12"/>
  <c r="BE85" i="12" s="1"/>
  <c r="A76" i="3"/>
  <c r="F75" i="3"/>
  <c r="BR51" i="14" l="1"/>
  <c r="BS51" i="14" s="1"/>
  <c r="S83" i="14"/>
  <c r="BI83" i="14" s="1"/>
  <c r="S83" i="12"/>
  <c r="BI83" i="12" s="1"/>
  <c r="Q84" i="14"/>
  <c r="BG84" i="14" s="1"/>
  <c r="Q84" i="12"/>
  <c r="BG84" i="12" s="1"/>
  <c r="R83" i="14"/>
  <c r="BH83" i="14" s="1"/>
  <c r="R83" i="12"/>
  <c r="BH83" i="12" s="1"/>
  <c r="CC50" i="14"/>
  <c r="BM23" i="14" s="1"/>
  <c r="M88" i="14"/>
  <c r="BC88" i="14" s="1"/>
  <c r="M88" i="12"/>
  <c r="BC88" i="12" s="1"/>
  <c r="L89" i="12"/>
  <c r="BB89" i="12" s="1"/>
  <c r="L89" i="14"/>
  <c r="BB89" i="14" s="1"/>
  <c r="CB50" i="14"/>
  <c r="P85" i="14"/>
  <c r="BF85" i="14" s="1"/>
  <c r="P85" i="12"/>
  <c r="BF85" i="12" s="1"/>
  <c r="N87" i="12"/>
  <c r="BD87" i="12" s="1"/>
  <c r="N87" i="14"/>
  <c r="BD87" i="14" s="1"/>
  <c r="N86" i="3"/>
  <c r="J91" i="12"/>
  <c r="AZ91" i="12" s="1"/>
  <c r="J91" i="14"/>
  <c r="O86" i="14"/>
  <c r="BE86" i="14" s="1"/>
  <c r="O86" i="12"/>
  <c r="BE86" i="12" s="1"/>
  <c r="O85" i="3"/>
  <c r="K90" i="14"/>
  <c r="BA90" i="14" s="1"/>
  <c r="K90" i="12"/>
  <c r="BA90" i="12" s="1"/>
  <c r="A77" i="3"/>
  <c r="F76" i="3"/>
  <c r="J92" i="12" l="1"/>
  <c r="AZ92" i="12" s="1"/>
  <c r="J92" i="14"/>
  <c r="M89" i="12"/>
  <c r="BC89" i="12" s="1"/>
  <c r="M89" i="14"/>
  <c r="BC89" i="14" s="1"/>
  <c r="R84" i="12"/>
  <c r="BH84" i="12" s="1"/>
  <c r="R84" i="14"/>
  <c r="BH84" i="14" s="1"/>
  <c r="Q85" i="12"/>
  <c r="BG85" i="12" s="1"/>
  <c r="Q85" i="14"/>
  <c r="BG85" i="14" s="1"/>
  <c r="L90" i="12"/>
  <c r="BB90" i="12" s="1"/>
  <c r="L90" i="14"/>
  <c r="BB90" i="14" s="1"/>
  <c r="O86" i="3"/>
  <c r="K91" i="12"/>
  <c r="BA91" i="12" s="1"/>
  <c r="K91" i="14"/>
  <c r="BA91" i="14" s="1"/>
  <c r="O87" i="12"/>
  <c r="BE87" i="12" s="1"/>
  <c r="O87" i="14"/>
  <c r="BE87" i="14" s="1"/>
  <c r="N88" i="12"/>
  <c r="BD88" i="12" s="1"/>
  <c r="N88" i="14"/>
  <c r="BD88" i="14" s="1"/>
  <c r="S84" i="12"/>
  <c r="BI84" i="12" s="1"/>
  <c r="S84" i="14"/>
  <c r="BI84" i="14" s="1"/>
  <c r="P86" i="12"/>
  <c r="BF86" i="12" s="1"/>
  <c r="P86" i="14"/>
  <c r="BF86" i="14" s="1"/>
  <c r="BM22" i="14"/>
  <c r="CD50" i="14"/>
  <c r="A78" i="3"/>
  <c r="F77" i="3"/>
  <c r="O88" i="12" l="1"/>
  <c r="BE88" i="12" s="1"/>
  <c r="O88" i="14"/>
  <c r="BE88" i="14" s="1"/>
  <c r="K92" i="14"/>
  <c r="K92" i="12"/>
  <c r="BA92" i="12" s="1"/>
  <c r="S85" i="14"/>
  <c r="BI85" i="14" s="1"/>
  <c r="S85" i="12"/>
  <c r="BI85" i="12" s="1"/>
  <c r="N89" i="12"/>
  <c r="BD89" i="12" s="1"/>
  <c r="N89" i="14"/>
  <c r="BD89" i="14" s="1"/>
  <c r="L91" i="12"/>
  <c r="BB91" i="12" s="1"/>
  <c r="L91" i="14"/>
  <c r="BB91" i="14" s="1"/>
  <c r="P87" i="12"/>
  <c r="BF87" i="12" s="1"/>
  <c r="P87" i="14"/>
  <c r="BF87" i="14" s="1"/>
  <c r="R85" i="12"/>
  <c r="BH85" i="12" s="1"/>
  <c r="R85" i="14"/>
  <c r="BH85" i="14" s="1"/>
  <c r="Q86" i="12"/>
  <c r="BG86" i="12" s="1"/>
  <c r="Q86" i="14"/>
  <c r="BG86" i="14" s="1"/>
  <c r="M90" i="12"/>
  <c r="BC90" i="12" s="1"/>
  <c r="M90" i="14"/>
  <c r="BC90" i="14" s="1"/>
  <c r="A79" i="3"/>
  <c r="F78" i="3"/>
  <c r="BA92" i="14" l="1"/>
  <c r="BU51" i="14" s="1"/>
  <c r="BN27" i="14" s="1"/>
  <c r="R86" i="12"/>
  <c r="BH86" i="12" s="1"/>
  <c r="R86" i="14"/>
  <c r="BH86" i="14" s="1"/>
  <c r="N90" i="14"/>
  <c r="BD90" i="14" s="1"/>
  <c r="N90" i="12"/>
  <c r="BD90" i="12" s="1"/>
  <c r="M91" i="14"/>
  <c r="BC91" i="14" s="1"/>
  <c r="M91" i="12"/>
  <c r="BC91" i="12" s="1"/>
  <c r="O89" i="14"/>
  <c r="BE89" i="14" s="1"/>
  <c r="O89" i="12"/>
  <c r="BE89" i="12" s="1"/>
  <c r="P88" i="12"/>
  <c r="BF88" i="12" s="1"/>
  <c r="P88" i="14"/>
  <c r="BF88" i="14" s="1"/>
  <c r="L92" i="14"/>
  <c r="L92" i="12"/>
  <c r="BB92" i="12" s="1"/>
  <c r="S86" i="12"/>
  <c r="BI86" i="12" s="1"/>
  <c r="S86" i="14"/>
  <c r="BI86" i="14" s="1"/>
  <c r="Q87" i="14"/>
  <c r="BG87" i="14" s="1"/>
  <c r="Q87" i="12"/>
  <c r="BG87" i="12" s="1"/>
  <c r="A80" i="3"/>
  <c r="F79" i="3"/>
  <c r="BB92" i="14" l="1"/>
  <c r="BV51" i="14" s="1"/>
  <c r="BN16" i="14" s="1"/>
  <c r="S87" i="14"/>
  <c r="BI87" i="14" s="1"/>
  <c r="S87" i="12"/>
  <c r="BI87" i="12" s="1"/>
  <c r="P89" i="12"/>
  <c r="BF89" i="12" s="1"/>
  <c r="P89" i="14"/>
  <c r="BF89" i="14" s="1"/>
  <c r="M92" i="12"/>
  <c r="BC92" i="12" s="1"/>
  <c r="M92" i="14"/>
  <c r="O90" i="14"/>
  <c r="BE90" i="14" s="1"/>
  <c r="O90" i="12"/>
  <c r="BE90" i="12" s="1"/>
  <c r="N91" i="14"/>
  <c r="BD91" i="14" s="1"/>
  <c r="N91" i="12"/>
  <c r="BD91" i="12" s="1"/>
  <c r="R87" i="12"/>
  <c r="BH87" i="12" s="1"/>
  <c r="R87" i="14"/>
  <c r="BH87" i="14" s="1"/>
  <c r="Q88" i="14"/>
  <c r="BG88" i="14" s="1"/>
  <c r="Q88" i="12"/>
  <c r="BG88" i="12" s="1"/>
  <c r="A81" i="3"/>
  <c r="F80" i="3"/>
  <c r="BC92" i="14" l="1"/>
  <c r="BW51" i="14" s="1"/>
  <c r="BN17" i="14" s="1"/>
  <c r="N92" i="12"/>
  <c r="BD92" i="12" s="1"/>
  <c r="N92" i="14"/>
  <c r="R88" i="14"/>
  <c r="BH88" i="14" s="1"/>
  <c r="R88" i="12"/>
  <c r="BH88" i="12" s="1"/>
  <c r="Q89" i="14"/>
  <c r="BG89" i="14" s="1"/>
  <c r="Q89" i="12"/>
  <c r="BG89" i="12" s="1"/>
  <c r="P90" i="14"/>
  <c r="BF90" i="14" s="1"/>
  <c r="P90" i="12"/>
  <c r="BF90" i="12" s="1"/>
  <c r="O91" i="14"/>
  <c r="BE91" i="14" s="1"/>
  <c r="O91" i="12"/>
  <c r="BE91" i="12" s="1"/>
  <c r="S88" i="14"/>
  <c r="BI88" i="14" s="1"/>
  <c r="S88" i="12"/>
  <c r="BI88" i="12" s="1"/>
  <c r="A82" i="3"/>
  <c r="F81" i="3"/>
  <c r="BD92" i="14" l="1"/>
  <c r="BX51" i="14" s="1"/>
  <c r="BN18" i="14" s="1"/>
  <c r="S89" i="14"/>
  <c r="BI89" i="14" s="1"/>
  <c r="S89" i="12"/>
  <c r="BI89" i="12" s="1"/>
  <c r="O92" i="12"/>
  <c r="BE92" i="12" s="1"/>
  <c r="O92" i="14"/>
  <c r="P91" i="14"/>
  <c r="BF91" i="14" s="1"/>
  <c r="P91" i="12"/>
  <c r="BF91" i="12" s="1"/>
  <c r="Q90" i="12"/>
  <c r="BG90" i="12" s="1"/>
  <c r="Q90" i="14"/>
  <c r="BG90" i="14" s="1"/>
  <c r="R89" i="14"/>
  <c r="BH89" i="14" s="1"/>
  <c r="R89" i="12"/>
  <c r="BH89" i="12" s="1"/>
  <c r="A83" i="3"/>
  <c r="F82" i="3"/>
  <c r="BE92" i="14" l="1"/>
  <c r="BY51" i="14" s="1"/>
  <c r="BN19" i="14" s="1"/>
  <c r="P92" i="12"/>
  <c r="BF92" i="12" s="1"/>
  <c r="P92" i="14"/>
  <c r="R90" i="12"/>
  <c r="BH90" i="12" s="1"/>
  <c r="R90" i="14"/>
  <c r="BH90" i="14" s="1"/>
  <c r="Q91" i="14"/>
  <c r="BG91" i="14" s="1"/>
  <c r="Q91" i="12"/>
  <c r="BG91" i="12" s="1"/>
  <c r="S90" i="12"/>
  <c r="BI90" i="12" s="1"/>
  <c r="S90" i="14"/>
  <c r="BI90" i="14" s="1"/>
  <c r="A84" i="3"/>
  <c r="F83" i="3"/>
  <c r="BF92" i="14" l="1"/>
  <c r="BZ51" i="14" s="1"/>
  <c r="BN20" i="14" s="1"/>
  <c r="S91" i="14"/>
  <c r="BI91" i="14" s="1"/>
  <c r="S91" i="12"/>
  <c r="BI91" i="12" s="1"/>
  <c r="Q92" i="12"/>
  <c r="BG92" i="12" s="1"/>
  <c r="Q92" i="14"/>
  <c r="R91" i="14"/>
  <c r="BH91" i="14" s="1"/>
  <c r="R91" i="12"/>
  <c r="BH91" i="12" s="1"/>
  <c r="A85" i="3"/>
  <c r="F84" i="3"/>
  <c r="BG92" i="14" l="1"/>
  <c r="CA51" i="14" s="1"/>
  <c r="BN21" i="14" s="1"/>
  <c r="R92" i="12"/>
  <c r="BH92" i="12" s="1"/>
  <c r="R92" i="14"/>
  <c r="S92" i="12"/>
  <c r="BI92" i="12" s="1"/>
  <c r="S92" i="14"/>
  <c r="A86" i="3"/>
  <c r="F86" i="3" s="1"/>
  <c r="F85" i="3"/>
  <c r="BH92" i="14" l="1"/>
  <c r="CB51" i="14" s="1"/>
  <c r="BN22" i="14" s="1"/>
  <c r="BI92" i="14"/>
  <c r="CC51" i="14" s="1"/>
  <c r="BN23" i="14" l="1"/>
  <c r="CD51" i="14"/>
</calcChain>
</file>

<file path=xl/comments1.xml><?xml version="1.0" encoding="utf-8"?>
<comments xmlns="http://schemas.openxmlformats.org/spreadsheetml/2006/main">
  <authors>
    <author>Paul Brockway</author>
  </authors>
  <commentList>
    <comment ref="AA58" authorId="0" shapeId="0">
      <text>
        <r>
          <rPr>
            <b/>
            <sz val="9"/>
            <color indexed="81"/>
            <rFont val="Tahoma"/>
            <family val="2"/>
          </rPr>
          <t>Paul Brockway:</t>
        </r>
        <r>
          <rPr>
            <sz val="9"/>
            <color indexed="81"/>
            <rFont val="Tahoma"/>
            <family val="2"/>
          </rPr>
          <t xml:space="preserve">
was 2016, needs updating for 2018
</t>
        </r>
      </text>
    </comment>
  </commentList>
</comments>
</file>

<file path=xl/sharedStrings.xml><?xml version="1.0" encoding="utf-8"?>
<sst xmlns="http://schemas.openxmlformats.org/spreadsheetml/2006/main" count="25379" uniqueCount="763">
  <si>
    <t>Year</t>
  </si>
  <si>
    <t>Final SDS</t>
  </si>
  <si>
    <t>Final LED</t>
  </si>
  <si>
    <t>primary-mtoe</t>
  </si>
  <si>
    <t>final-mtoe</t>
  </si>
  <si>
    <t>IEA efficiency scenario</t>
  </si>
  <si>
    <t>primary-ej</t>
  </si>
  <si>
    <t>final-ej</t>
  </si>
  <si>
    <t>ej -&gt; mtoe</t>
  </si>
  <si>
    <t>primary-indexed</t>
  </si>
  <si>
    <t>final-indexed</t>
  </si>
  <si>
    <t>1971 ktoe iea (primary)</t>
  </si>
  <si>
    <t>1971 ktoe iea (final)</t>
  </si>
  <si>
    <t>Years</t>
  </si>
  <si>
    <t>Historical GDP</t>
  </si>
  <si>
    <t>Historical Primary</t>
  </si>
  <si>
    <t>Historical Final</t>
  </si>
  <si>
    <t>Years IEA</t>
  </si>
  <si>
    <t>GDP-IEA</t>
  </si>
  <si>
    <t>Primary SDS</t>
  </si>
  <si>
    <t>Primary CP</t>
  </si>
  <si>
    <t>Final CP</t>
  </si>
  <si>
    <t>Primary EWS</t>
  </si>
  <si>
    <t>Final EWS</t>
  </si>
  <si>
    <t>Primary LED</t>
  </si>
  <si>
    <t>Years LED</t>
  </si>
  <si>
    <t>SSPYears</t>
  </si>
  <si>
    <t>SSP1 Primary</t>
  </si>
  <si>
    <t>SSP1 Final</t>
  </si>
  <si>
    <t>SSP2 Primary</t>
  </si>
  <si>
    <t>SSP2 Final</t>
  </si>
  <si>
    <t>SSP4 Primary</t>
  </si>
  <si>
    <t>SSP4 Final</t>
  </si>
  <si>
    <t>SSP5 Primary</t>
  </si>
  <si>
    <t>SSP5 Final</t>
  </si>
  <si>
    <t>SSP1GDP</t>
  </si>
  <si>
    <t>SSP2GDP</t>
  </si>
  <si>
    <t>SSP4GDP</t>
  </si>
  <si>
    <t>SSP5GDP</t>
  </si>
  <si>
    <t>backp iea gdp oecd</t>
  </si>
  <si>
    <t>Primary66-2DS</t>
  </si>
  <si>
    <t>Final66-2DS</t>
  </si>
  <si>
    <t>IRENA 66-2DS scenario</t>
  </si>
  <si>
    <t>Final-mtoe</t>
  </si>
  <si>
    <t>Primary-mtoe</t>
  </si>
  <si>
    <t>Primary-indexed</t>
  </si>
  <si>
    <t>Final-indexed</t>
  </si>
  <si>
    <t>gdp irena</t>
  </si>
  <si>
    <t>gdp irena ppp</t>
  </si>
  <si>
    <t>HistGDPIndex</t>
  </si>
  <si>
    <t>Irena gdp - ppp projection</t>
  </si>
  <si>
    <t>Years irena proj</t>
  </si>
  <si>
    <t>real gdp</t>
  </si>
  <si>
    <t>indexed</t>
  </si>
  <si>
    <t>iea - gdp - ppp projection</t>
  </si>
  <si>
    <t>LED-GDP</t>
  </si>
  <si>
    <t>AIM/CGE 2.0</t>
  </si>
  <si>
    <t>SSP1-19</t>
  </si>
  <si>
    <t>World</t>
  </si>
  <si>
    <t>Final Energy</t>
  </si>
  <si>
    <t>EJ/yr</t>
  </si>
  <si>
    <t>GDP|PPP</t>
  </si>
  <si>
    <t>billion US$2010/yr</t>
  </si>
  <si>
    <t>Primary Energy</t>
  </si>
  <si>
    <t>MESSAGE-GLOBIOM 1.0</t>
  </si>
  <si>
    <t>SSP2-19</t>
  </si>
  <si>
    <t>REMIND-MAgPIE 1.5</t>
  </si>
  <si>
    <t>SSP5-19</t>
  </si>
  <si>
    <t>SSP1-1.9 - gdp</t>
  </si>
  <si>
    <t>Years - sr15</t>
  </si>
  <si>
    <t>unitconvert</t>
  </si>
  <si>
    <t>SSP1-1.9-real gdp</t>
  </si>
  <si>
    <t>SSP2-1.9 - gdp</t>
  </si>
  <si>
    <t>SSP5-1.9 - gdp</t>
  </si>
  <si>
    <t>SSP5-1.9-real gdp</t>
  </si>
  <si>
    <t>SSP2-1.9-real gdp</t>
  </si>
  <si>
    <t>index</t>
  </si>
  <si>
    <t>Years SR15</t>
  </si>
  <si>
    <t>SSP1-1.9 Primary</t>
  </si>
  <si>
    <t>SSP1-1.9 Final</t>
  </si>
  <si>
    <t>SSP1-1.9 - GDP</t>
  </si>
  <si>
    <t>SSP2-1.9 Primary</t>
  </si>
  <si>
    <t>SSP5-1.9 Primary</t>
  </si>
  <si>
    <t>SSP2-1.9 Final</t>
  </si>
  <si>
    <t>SSP2-1.9 - GDP</t>
  </si>
  <si>
    <t>SSP5-1.9 Final</t>
  </si>
  <si>
    <t>SSP5-1.9 - GDP</t>
  </si>
  <si>
    <t>Scenario</t>
  </si>
  <si>
    <t>SSP1</t>
  </si>
  <si>
    <t>SSP2</t>
  </si>
  <si>
    <t>SSP5</t>
  </si>
  <si>
    <t>LED</t>
  </si>
  <si>
    <t>PrimaryMean1.9</t>
  </si>
  <si>
    <t>FinalMean1.9</t>
  </si>
  <si>
    <t>GDPMean1.9</t>
  </si>
  <si>
    <t>PrimaryMean2.5</t>
  </si>
  <si>
    <t>FinalMean2.5</t>
  </si>
  <si>
    <t>GDPMean2.5</t>
  </si>
  <si>
    <t>IEA</t>
  </si>
  <si>
    <t>PrimaryMeanIEA</t>
  </si>
  <si>
    <t>FinalMeanIEA</t>
  </si>
  <si>
    <t>GDPMeanIEA</t>
  </si>
  <si>
    <t>Source</t>
  </si>
  <si>
    <t>Historical</t>
  </si>
  <si>
    <t>Energy data (primary + final)</t>
  </si>
  <si>
    <t>Projection based on historical</t>
  </si>
  <si>
    <t>IEA - SDS</t>
  </si>
  <si>
    <t>IEA - EWS</t>
  </si>
  <si>
    <t>SSPx-2.6</t>
  </si>
  <si>
    <t>SSPx-1.9</t>
  </si>
  <si>
    <t>Link (if online database)</t>
  </si>
  <si>
    <t>GDP data</t>
  </si>
  <si>
    <t>World Bank - online database</t>
  </si>
  <si>
    <t xml:space="preserve">https://data.ene.iiasa.ac.at/iamc-1.5c-explorer/#/login?redirect=%2Fworkspaces  </t>
  </si>
  <si>
    <t>https://data.worldbank.org/indicator/NY.GDP.MKTP.KD</t>
  </si>
  <si>
    <t>https://data.oecd.org/gdp/real-gdp-long-term-forecast.htm#indicator-chart</t>
  </si>
  <si>
    <t>IEA - Energy Efficiency 2018 (report)</t>
  </si>
  <si>
    <t>energy intensity</t>
  </si>
  <si>
    <t>IEA-SDS</t>
  </si>
  <si>
    <t>IEA-CP</t>
  </si>
  <si>
    <t>IEA-NPS</t>
  </si>
  <si>
    <t>IEA-EWS</t>
  </si>
  <si>
    <t>SSP4</t>
  </si>
  <si>
    <t>SSP1-2.6</t>
  </si>
  <si>
    <t>SSP2-2.6</t>
  </si>
  <si>
    <t>SSP4-2.6</t>
  </si>
  <si>
    <t>SSP5-2.6</t>
  </si>
  <si>
    <t>SSP1-1.9</t>
  </si>
  <si>
    <t>SSP2-1.9</t>
  </si>
  <si>
    <t>SSP5-1.9</t>
  </si>
  <si>
    <t>E/GDP</t>
  </si>
  <si>
    <t>SSP-2.6_mean</t>
  </si>
  <si>
    <t>SSP-1.9_mean</t>
  </si>
  <si>
    <t>Model</t>
  </si>
  <si>
    <t>Classification</t>
  </si>
  <si>
    <t>Region</t>
  </si>
  <si>
    <t>Variable</t>
  </si>
  <si>
    <t>Unit</t>
  </si>
  <si>
    <t>ADVANCE_2030_Med2C</t>
  </si>
  <si>
    <t>above2</t>
  </si>
  <si>
    <t>Emissions|CO2</t>
  </si>
  <si>
    <t>Mt CO2/yr</t>
  </si>
  <si>
    <t>Population</t>
  </si>
  <si>
    <t>million</t>
  </si>
  <si>
    <t>ADVANCE_INDC</t>
  </si>
  <si>
    <t>ADVANCE_NoPolicy</t>
  </si>
  <si>
    <t>ADVANCE_Reference</t>
  </si>
  <si>
    <t>SFCM_SSP2_Bio_2Degree</t>
  </si>
  <si>
    <t>SFCM_SSP2_Bio_Baseline</t>
  </si>
  <si>
    <t>SFCM_SSP2_EEEI_Baseline</t>
  </si>
  <si>
    <t>SFCM_SSP2_LifeStyle_Baseline</t>
  </si>
  <si>
    <t>SFCM_SSP2_Ref_2Degree</t>
  </si>
  <si>
    <t>SFCM_SSP2_Ref_Baseline</t>
  </si>
  <si>
    <t>SFCM_SSP2_ST_CCS_2Degree</t>
  </si>
  <si>
    <t>SFCM_SSP2_ST_CCS_Baseline</t>
  </si>
  <si>
    <t>SFCM_SSP2_ST_bio_2Degree</t>
  </si>
  <si>
    <t>SFCM_SSP2_ST_bio_Baseline</t>
  </si>
  <si>
    <t>SFCM_SSP2_ST_nuclear_Baseline</t>
  </si>
  <si>
    <t>SFCM_SSP2_ST_solar_Baseline</t>
  </si>
  <si>
    <t>SFCM_SSP2_ST_wind_Baseline</t>
  </si>
  <si>
    <t>SFCM_SSP2_SupTech_2Degree</t>
  </si>
  <si>
    <t>SFCM_SSP2_SupTech_Baseline</t>
  </si>
  <si>
    <t>SFCM_SSP2_combined_Baseline</t>
  </si>
  <si>
    <t>SSP1-34</t>
  </si>
  <si>
    <t>NA</t>
  </si>
  <si>
    <t>SSP1-45</t>
  </si>
  <si>
    <t>SSP1-Baseline</t>
  </si>
  <si>
    <t>SSP2-34</t>
  </si>
  <si>
    <t>SSP2-45</t>
  </si>
  <si>
    <t>SSP2-60</t>
  </si>
  <si>
    <t>SSP2-Baseline</t>
  </si>
  <si>
    <t>SSP3-34</t>
  </si>
  <si>
    <t>SSP3-45</t>
  </si>
  <si>
    <t>SSP3-60</t>
  </si>
  <si>
    <t>SSP3-Baseline</t>
  </si>
  <si>
    <t>SSP4-34</t>
  </si>
  <si>
    <t>SSP4-45</t>
  </si>
  <si>
    <t>SSP4-Baseline</t>
  </si>
  <si>
    <t>SSP5-34</t>
  </si>
  <si>
    <t>SSP5-45</t>
  </si>
  <si>
    <t>SSP5-60</t>
  </si>
  <si>
    <t>SSP5-Baseline</t>
  </si>
  <si>
    <t>AIM/CGE 2.1</t>
  </si>
  <si>
    <t>CD-LINKS_INDCi</t>
  </si>
  <si>
    <t>CD-LINKS_NPi</t>
  </si>
  <si>
    <t>CD-LINKS_NPi2020_1600</t>
  </si>
  <si>
    <t>CD-LINKS_NoPolicy</t>
  </si>
  <si>
    <t>EMF33_Baseline</t>
  </si>
  <si>
    <t>EMF33_tax_hi_full</t>
  </si>
  <si>
    <t>EMF33_tax_hi_none</t>
  </si>
  <si>
    <t>EMF33_tax_lo_full</t>
  </si>
  <si>
    <t>EMF33_tax_lo_none</t>
  </si>
  <si>
    <t>TERL_Baseline_LowCarbonTransportPolicy</t>
  </si>
  <si>
    <t>TERL_Baseline_NoTransportPolicy</t>
  </si>
  <si>
    <t>C-ROADS-5.005</t>
  </si>
  <si>
    <t>Reference</t>
  </si>
  <si>
    <t>GCAM 4.2</t>
  </si>
  <si>
    <t>SSP4-60</t>
  </si>
  <si>
    <t>IMAGE 3.0.1</t>
  </si>
  <si>
    <t>IMAGE 3.0.2</t>
  </si>
  <si>
    <t>EMF33_Med2C_cost100</t>
  </si>
  <si>
    <t>EMF33_Med2C_full</t>
  </si>
  <si>
    <t>EMF33_Med2C_limbio</t>
  </si>
  <si>
    <t>EMF33_Med2C_nobeccs</t>
  </si>
  <si>
    <t>EMF33_Med2C_nofuel</t>
  </si>
  <si>
    <t>EMF33_Med2C_none</t>
  </si>
  <si>
    <t>MERGE-ETL 6.0</t>
  </si>
  <si>
    <t>BAU</t>
  </si>
  <si>
    <t>MESSAGE V.3</t>
  </si>
  <si>
    <t>GEA_Eff_base</t>
  </si>
  <si>
    <t>GEA_Mix_base</t>
  </si>
  <si>
    <t>MESSAGEix-GLOBIOM 1.0</t>
  </si>
  <si>
    <t>POLES ADVANCE</t>
  </si>
  <si>
    <t>POLES CD-LINKS</t>
  </si>
  <si>
    <t>POLES EMF33</t>
  </si>
  <si>
    <t>REMIND 1.5</t>
  </si>
  <si>
    <t>EMC_LimSW_30$</t>
  </si>
  <si>
    <t>REMIND 1.7</t>
  </si>
  <si>
    <t>CEMICS-Ref</t>
  </si>
  <si>
    <t>SSP5-26</t>
  </si>
  <si>
    <t>REMIND-MAgPIE 1.7-3.0</t>
  </si>
  <si>
    <t>SMP_REF_Def</t>
  </si>
  <si>
    <t>SMP_REF_Sust</t>
  </si>
  <si>
    <t>WITCH-GLOBIOM 3.1</t>
  </si>
  <si>
    <t>WITCH-GLOBIOM 4.2</t>
  </si>
  <si>
    <t>WITCH-GLOBIOM 4.4</t>
  </si>
  <si>
    <t>ADVANCE_2020_Med2C</t>
  </si>
  <si>
    <t>high2</t>
  </si>
  <si>
    <t>SFCM_SSP2_EEEI_2Degree</t>
  </si>
  <si>
    <t>SFCM_SSP2_LifeStyle_2Degree</t>
  </si>
  <si>
    <t>SFCM_SSP2_ST_nuclear_2Degree</t>
  </si>
  <si>
    <t>SFCM_SSP2_ST_solar_2Degree</t>
  </si>
  <si>
    <t>SFCM_SSP2_ST_wind_2Degree</t>
  </si>
  <si>
    <t>SFCM_SSP2_combined_2Degree</t>
  </si>
  <si>
    <t>SSP2-26</t>
  </si>
  <si>
    <t>SSP4-26</t>
  </si>
  <si>
    <t>IEA World Energy Model 2017</t>
  </si>
  <si>
    <t>Faster Transition Scenario</t>
  </si>
  <si>
    <t>EMF33_WB2C_cost100</t>
  </si>
  <si>
    <t>EMF33_WB2C_full</t>
  </si>
  <si>
    <t>EMF33_WB2C_limbio</t>
  </si>
  <si>
    <t>EMF33_WB2C_nobeccs</t>
  </si>
  <si>
    <t>EMF33_WB2C_nofuel</t>
  </si>
  <si>
    <t>DAC2_66</t>
  </si>
  <si>
    <t>GEA_Eff_2C_Delay2020</t>
  </si>
  <si>
    <t>GEA_Mix_2C_AdvNCO2_PartialDelay2020</t>
  </si>
  <si>
    <t>GEA_Mix_2C_AdvTrans_PartialDelay2020</t>
  </si>
  <si>
    <t>SSP1-26</t>
  </si>
  <si>
    <t>EMC_Def_30$</t>
  </si>
  <si>
    <t>EMC_NucPO_30$</t>
  </si>
  <si>
    <t>EMC_lowEI_30$</t>
  </si>
  <si>
    <t>ADVANCE_2030_WB2C</t>
  </si>
  <si>
    <t>CEMICS-2.0-CDR20</t>
  </si>
  <si>
    <t>PEP_2C_full_NDC</t>
  </si>
  <si>
    <t>PEP_2C_full_goodpractice</t>
  </si>
  <si>
    <t>ADVANCE_2020_WB2C</t>
  </si>
  <si>
    <t>low2</t>
  </si>
  <si>
    <t>ADVANCE_2030_Price1.5C</t>
  </si>
  <si>
    <t>SFCM_SSP2_Bio_1p5Degree</t>
  </si>
  <si>
    <t>SFCM_SSP2_EEEI_1p5Degree</t>
  </si>
  <si>
    <t>SFCM_SSP2_LifeStyle_1p5Degree</t>
  </si>
  <si>
    <t>SFCM_SSP2_Ref_1p5Degree</t>
  </si>
  <si>
    <t>SFCM_SSP2_ST_CCS_1p5Degree</t>
  </si>
  <si>
    <t>SFCM_SSP2_ST_bio_1p5Degree</t>
  </si>
  <si>
    <t>SFCM_SSP2_ST_nuclear_1p5Degree</t>
  </si>
  <si>
    <t>SFCM_SSP2_ST_solar_1p5Degree</t>
  </si>
  <si>
    <t>SFCM_SSP2_ST_wind_1p5Degree</t>
  </si>
  <si>
    <t>SFCM_SSP2_SupTech_1p5Degree</t>
  </si>
  <si>
    <t>SFCM_SSP2_combined_1p5Degree</t>
  </si>
  <si>
    <t>CD-LINKS_NPi2020_1000</t>
  </si>
  <si>
    <t>TERL_2D_LowCarbonTransportPolicy</t>
  </si>
  <si>
    <t>TERL_2D_NoTransportPolicy</t>
  </si>
  <si>
    <t>GEA_Eff_1p5C</t>
  </si>
  <si>
    <t>GEA_Eff_1p5C_Delay2020</t>
  </si>
  <si>
    <t>GEA_Eff_AdvNCO2_1p5C</t>
  </si>
  <si>
    <t>GEA_Mix_1p5C_AdvNCO2_PartialDelay2020</t>
  </si>
  <si>
    <t>GEA_Mix_1p5C_AdvTrans_PartialDelay2020</t>
  </si>
  <si>
    <t>CEMICS-2.0-CDR12</t>
  </si>
  <si>
    <t>CEMICS-2.0-CDR8</t>
  </si>
  <si>
    <t>EMF33_WB2C_none</t>
  </si>
  <si>
    <t>PEP_2C_full_eff</t>
  </si>
  <si>
    <t>PEP_2C_full_netzero</t>
  </si>
  <si>
    <t>PEP_2C_red_NDC</t>
  </si>
  <si>
    <t>PEP_2C_red_eff</t>
  </si>
  <si>
    <t>PEP_2C_red_goodpractice</t>
  </si>
  <si>
    <t>PEP_2C_red_netzero</t>
  </si>
  <si>
    <t>SMP_2C_Def</t>
  </si>
  <si>
    <t>SMP_2C_early</t>
  </si>
  <si>
    <t>highover15</t>
  </si>
  <si>
    <t>Ratchet-1.5-allCDR</t>
  </si>
  <si>
    <t>Ratchet-1.5-limCDR</t>
  </si>
  <si>
    <t>ADVANCE_2020_1.5C-2100</t>
  </si>
  <si>
    <t>CD-LINKS_NPi2020_400</t>
  </si>
  <si>
    <t>IMA15-LoNCO2</t>
  </si>
  <si>
    <t>IMA15-RenElec</t>
  </si>
  <si>
    <t>ADVANCE_2030_1.5C-2100</t>
  </si>
  <si>
    <t>CEMICS-1.5-CDR20</t>
  </si>
  <si>
    <t>EMF33_1.5C_cost100</t>
  </si>
  <si>
    <t>EMF33_1.5C_full</t>
  </si>
  <si>
    <t>EMF33_1.5C_nofuel</t>
  </si>
  <si>
    <t>PEP_1p5C_full_NDC</t>
  </si>
  <si>
    <t>PEP_1p5C_full_eff</t>
  </si>
  <si>
    <t>PEP_1p5C_full_goodpractice</t>
  </si>
  <si>
    <t>PEP_1p5C_full_netzero</t>
  </si>
  <si>
    <t>SMP_2C_lifesty</t>
  </si>
  <si>
    <t>SMP_2C_regul</t>
  </si>
  <si>
    <t>lowover15</t>
  </si>
  <si>
    <t>TERL_15D_LowCarbonTransportPolicy</t>
  </si>
  <si>
    <t>TERL_15D_NoTransportPolicy</t>
  </si>
  <si>
    <t>Ratchet-1.5-noCDR</t>
  </si>
  <si>
    <t>IMA15-AGInt</t>
  </si>
  <si>
    <t>IMA15-Def</t>
  </si>
  <si>
    <t>IMA15-Eff</t>
  </si>
  <si>
    <t>IMA15-LiStCh</t>
  </si>
  <si>
    <t>IMA15-Pop</t>
  </si>
  <si>
    <t>IMA15-TOT</t>
  </si>
  <si>
    <t>DAC15_50</t>
  </si>
  <si>
    <t>LowEnergyDemand</t>
  </si>
  <si>
    <t>EMC_Def_100$</t>
  </si>
  <si>
    <t>EMC_LimSW_100$</t>
  </si>
  <si>
    <t>EMC_NucPO_100$</t>
  </si>
  <si>
    <t>EMC_lowEI_100$</t>
  </si>
  <si>
    <t>CEMICS-1.5-CDR12</t>
  </si>
  <si>
    <t>CEMICS-1.5-CDR8</t>
  </si>
  <si>
    <t>PEP_1p5C_red_eff</t>
  </si>
  <si>
    <t>SMP_1p5C_Def</t>
  </si>
  <si>
    <t>SMP_1p5C_lifesty</t>
  </si>
  <si>
    <t>SMP_1p5C_regul</t>
  </si>
  <si>
    <t>SMP_2C_Sust</t>
  </si>
  <si>
    <t>SSP4-19</t>
  </si>
  <si>
    <t>Ratchet-1.5-limCDR-noOS</t>
  </si>
  <si>
    <t>below15</t>
  </si>
  <si>
    <t>Ratchet-1.5-noCDR-noOS</t>
  </si>
  <si>
    <t>EMF33_1.5C_limbio</t>
  </si>
  <si>
    <t>SMP_1p5C_Sust</t>
  </si>
  <si>
    <t>SMP_1p5C_early</t>
  </si>
  <si>
    <t>IEA Energy Technology Perspective Model 2017</t>
  </si>
  <si>
    <t>B2DS</t>
  </si>
  <si>
    <t>noassessment</t>
  </si>
  <si>
    <t>Shell World Energy Model 2018</t>
  </si>
  <si>
    <t>Sky</t>
  </si>
  <si>
    <t>GENeSYS-MOD 1.0</t>
  </si>
  <si>
    <t>none</t>
  </si>
  <si>
    <t>CEDS</t>
  </si>
  <si>
    <t>IEA Energy Statistics (r2017)</t>
  </si>
  <si>
    <t>Source: IAMC 1.5 Explorer</t>
  </si>
  <si>
    <t>https://data.ene.iiasa.ac.at/iamc-1.5c-explorer/#/workspaces</t>
  </si>
  <si>
    <t>Scenario Classification:</t>
  </si>
  <si>
    <t>Acronym used</t>
  </si>
  <si>
    <t>Name</t>
  </si>
  <si>
    <t>Definition</t>
  </si>
  <si>
    <t>below 1.5</t>
  </si>
  <si>
    <t>global average temperature stays below 1.5 above preindustrial averags for entire time with a certain probability</t>
  </si>
  <si>
    <t>high overshoot over 1.5</t>
  </si>
  <si>
    <t>low overshoot over 1.5</t>
  </si>
  <si>
    <t>low 2 degree warming</t>
  </si>
  <si>
    <t>high 2 degree warming</t>
  </si>
  <si>
    <t>above 2</t>
  </si>
  <si>
    <t>Final ktoe</t>
  </si>
  <si>
    <t>World Bank</t>
  </si>
  <si>
    <t>https://data.worldbank.org/indicator/NY.GDP.MKTP.KD?end=2018&amp;start=1970</t>
  </si>
  <si>
    <t>Constant 2010 US$</t>
  </si>
  <si>
    <t>Constant $2010US. Ref: world bank dataset</t>
  </si>
  <si>
    <t>IAM datasets for IMAGE, MESSAGE-GLOBIOM, GCAM, REMIND-MAGPIE</t>
  </si>
  <si>
    <t>Source: IEA World Energy Outlook 2019, Table A3</t>
  </si>
  <si>
    <t>Stated Policies (STEPS)</t>
  </si>
  <si>
    <t>Current Policies (CP)</t>
  </si>
  <si>
    <t>Sustainable Development Scenario SDS)</t>
  </si>
  <si>
    <t>IEA World Energy Outlook 2019</t>
  </si>
  <si>
    <t>https://data.worldbank.org/indicator/NY.GDP.MKTP.PP.KD</t>
  </si>
  <si>
    <t>GDP, PPP (constant 2017 international $)</t>
  </si>
  <si>
    <t>Ratio Constant $2010US/2017Int PPP</t>
  </si>
  <si>
    <t>Projected ratio $2010US / 2017Int PPP</t>
  </si>
  <si>
    <r>
      <t>y = 1.32528e</t>
    </r>
    <r>
      <rPr>
        <vertAlign val="superscript"/>
        <sz val="10"/>
        <color theme="1"/>
        <rFont val="Linux Libertine G"/>
        <family val="2"/>
      </rPr>
      <t>-0.02625x</t>
    </r>
  </si>
  <si>
    <t>best fit</t>
  </si>
  <si>
    <t>2000-18</t>
  </si>
  <si>
    <t>2018-2030</t>
  </si>
  <si>
    <t>2030-2040</t>
  </si>
  <si>
    <t>World Bank 2010$US constant</t>
  </si>
  <si>
    <t>ratio vs 2018</t>
  </si>
  <si>
    <t>Primary energy Mtoe</t>
  </si>
  <si>
    <t>Final energy Mtoe</t>
  </si>
  <si>
    <t>Primary STEPS</t>
  </si>
  <si>
    <t>Final STEPS</t>
  </si>
  <si>
    <t>REF: SDS. STEPS and CP Energy Data from IEA WEO 2019</t>
  </si>
  <si>
    <t>Efficient World Scenario (EWS)</t>
  </si>
  <si>
    <t>REF: from IEA energy efficiency 2018 report https://www.iea.org/reports/energy-efficiency-2018</t>
  </si>
  <si>
    <t>1EJ = 23.885Mtoe</t>
  </si>
  <si>
    <t>REF: IEA 2018 eneryg efficency report</t>
  </si>
  <si>
    <t>note for GDP: states its in 2017$int constant PPP</t>
  </si>
  <si>
    <t>take the same GDP rpjections as for SDS, as this is the efficeincy part of SDS</t>
  </si>
  <si>
    <t>relevant for STEPS (was NP); CP, SDS scenarios to 2040. assume also this is true for EWS scenario</t>
  </si>
  <si>
    <t>Please cite this indicator as follows:</t>
  </si>
  <si>
    <t>OECD (2020), Real GDP long-term forecast (indicator). doi: 10.1787/d927bc18-en (Accessed on 16 July 2020)</t>
  </si>
  <si>
    <t>Real GDP long-term forecastTotal, Million US dollars, 2020 – 2060 Source: Long-term baseline projections, No. 103</t>
  </si>
  <si>
    <t>2000-2018</t>
  </si>
  <si>
    <t>2020-2030</t>
  </si>
  <si>
    <t>Real GDP long-term forecast</t>
  </si>
  <si>
    <t>Trend gross domestic product (GDP), including long-term baseline projections (up to 2060), in real terms. Forecast is based on an assessment of the economic climate in individual countries and the world economy, using a combination of model-based analyses and expert judgement. This indicator is measured in USD at constant prices and Purchasing Power Parities (PPPs) of 2010.</t>
  </si>
  <si>
    <t>OECD PPP in $2010INT</t>
  </si>
  <si>
    <t>GDP projections in 2010$US constant</t>
  </si>
  <si>
    <t>2018-2030 growth rate</t>
  </si>
  <si>
    <t>2030-2040 growth rate</t>
  </si>
  <si>
    <t>IEA assumed constant $US2010</t>
  </si>
  <si>
    <t>Shell Sky 2010$PPP</t>
  </si>
  <si>
    <t>Shell Sky 2010$Constant</t>
  </si>
  <si>
    <t xml:space="preserve">IRENA Transforming Energy Scenario 2050 </t>
  </si>
  <si>
    <t>data from https://www.irena.org/Statistics/View-Data-by-Topic/Energy-Transition/REmap-Energy-Demand-and-Supply-by-Sector</t>
  </si>
  <si>
    <t>Primary-EJ</t>
  </si>
  <si>
    <t>Final-EJ</t>
  </si>
  <si>
    <t>REmap Energy Demand and Supply by Sector</t>
  </si>
  <si>
    <t>well-below 2°C climate goal – as in the REmap Case.</t>
  </si>
  <si>
    <t>GDP change = 2.9%, as energy intensity = 3.2%</t>
  </si>
  <si>
    <t>https://storage.googleapis.com/planet4-canada-stateless/2018/06/Energy-Revolution-2015-Full.pdf</t>
  </si>
  <si>
    <t>Greenpeace International. World Energy [r]evolution: Sustainable World Energy Outlook 2015 5th Edition. https://www.greenpeace.org/canada/en/publication/1572/energy-revolution-2015-the-latest-documentation-2/ (2015).</t>
  </si>
  <si>
    <t>Greenpeace 2015 Energy revolution</t>
  </si>
  <si>
    <t>change in rate</t>
  </si>
  <si>
    <t>REF: IEA energy balance data (REF: IEA energy balances)</t>
  </si>
  <si>
    <t>Primary Mtoe</t>
  </si>
  <si>
    <t>Ratio vs 1.00 (1971)</t>
  </si>
  <si>
    <t>IEA WEO 2019 Stated Policies (STEPS)</t>
  </si>
  <si>
    <t>IEA WEO 2019 Current Policies (CP)</t>
  </si>
  <si>
    <t>IEA WEO 2019 Sustainable Development Scenario SDS)</t>
  </si>
  <si>
    <t>IEA Efficient World Scenario (EWS)</t>
  </si>
  <si>
    <t>Ref: from IEA WEO 2019</t>
  </si>
  <si>
    <t>REF: IRENA 2018 report</t>
  </si>
  <si>
    <t>Final Energy Demand PJ</t>
  </si>
  <si>
    <t>Primary Energy Demand PJ</t>
  </si>
  <si>
    <t>Greenpeace 2015 Advanced Energy revolution</t>
  </si>
  <si>
    <t>REF: Greenpeace International. World Energy [r]evolution: Sustainable World Energy Outlook 2015 5th Edition. https://www.greenpeace.org/canada/en/publication/1572/energy-revolution-2015-the-latest-documentation-2/ (2015).</t>
  </si>
  <si>
    <t>CAAGR</t>
  </si>
  <si>
    <t>BP Baseline Scenario</t>
  </si>
  <si>
    <t>World total primary energy consumption by region</t>
  </si>
  <si>
    <t>https://www.eia.gov/outlooks/aeo/data/browser/#/?id=1-IEO2019&amp;region=0-0&amp;cases=Reference&amp;start=2010&amp;end=2050&amp;f=Q&amp;sourcekey=0</t>
  </si>
  <si>
    <t>Fri Jul 17 2020 07:30:15 GMT+0100 (British Summer Time)</t>
  </si>
  <si>
    <t>Source: U.S. Energy Information Administration</t>
  </si>
  <si>
    <t>full name</t>
  </si>
  <si>
    <t>api key</t>
  </si>
  <si>
    <t>units</t>
  </si>
  <si>
    <t>Growth (2018-2050)</t>
  </si>
  <si>
    <t>quad Btu</t>
  </si>
  <si>
    <t>China</t>
  </si>
  <si>
    <t>India</t>
  </si>
  <si>
    <t>Middle East</t>
  </si>
  <si>
    <t>Africa</t>
  </si>
  <si>
    <t>Total World</t>
  </si>
  <si>
    <t>Energy use: Total World: Reference</t>
  </si>
  <si>
    <t>1-IEO2019.26.Reference-d080819</t>
  </si>
  <si>
    <t>REF: EIA International Energy Outlook 2019</t>
  </si>
  <si>
    <t>EIA Reference Scenario</t>
  </si>
  <si>
    <t>REF: Shell International BV. Sky Scenario. https://www.shell.com/energy-and-innovation/the-energy-future/scenarios/shell-scenario-sky.html (2018).</t>
  </si>
  <si>
    <t>Shell - Sky scenario</t>
  </si>
  <si>
    <t>North America</t>
  </si>
  <si>
    <t>Europe</t>
  </si>
  <si>
    <t>Eurasia</t>
  </si>
  <si>
    <t>Developed Asia Pacific</t>
  </si>
  <si>
    <t>Developing Asia Pacific</t>
  </si>
  <si>
    <t>Latin America</t>
  </si>
  <si>
    <t>International marine bunkers</t>
  </si>
  <si>
    <t>Total</t>
  </si>
  <si>
    <t>GDP By Region</t>
  </si>
  <si>
    <t>(USD Billion (PPP, 2010 USD))</t>
  </si>
  <si>
    <t xml:space="preserve">Total Final Consumption - By Sector </t>
  </si>
  <si>
    <t>(EJ / year)</t>
  </si>
  <si>
    <t>Heavy Industry</t>
  </si>
  <si>
    <t>Agriculture &amp; Other Industry</t>
  </si>
  <si>
    <t>Services</t>
  </si>
  <si>
    <t>Passenger Transport - Ship</t>
  </si>
  <si>
    <t>Passenger Transport - Rail</t>
  </si>
  <si>
    <t>Passenger Transport - Road</t>
  </si>
  <si>
    <t>Passenger Transport - Air</t>
  </si>
  <si>
    <t>Freight Transport - Ship</t>
  </si>
  <si>
    <t>Freight Transport - Rail</t>
  </si>
  <si>
    <t>Freight Transport - Road</t>
  </si>
  <si>
    <t>Freight Transport - Air</t>
  </si>
  <si>
    <t>Residential - Heating &amp; Cooking</t>
  </si>
  <si>
    <t>Residential - Lighting &amp; Appliances</t>
  </si>
  <si>
    <t>Non Energy Use</t>
  </si>
  <si>
    <t>Total Primary Energy - By Source</t>
  </si>
  <si>
    <t>Oil</t>
  </si>
  <si>
    <t>Biofuels</t>
  </si>
  <si>
    <t>Natural Gas</t>
  </si>
  <si>
    <t>Biomass Gasified</t>
  </si>
  <si>
    <t>Coal</t>
  </si>
  <si>
    <t>Biomass / Waste Solids</t>
  </si>
  <si>
    <t>Biomass Traditional</t>
  </si>
  <si>
    <t>Nuclear</t>
  </si>
  <si>
    <t>Hydro-electricity</t>
  </si>
  <si>
    <t>Geothermal</t>
  </si>
  <si>
    <t>Solar</t>
  </si>
  <si>
    <t>Wind</t>
  </si>
  <si>
    <t>Other Renewables</t>
  </si>
  <si>
    <t>Shell Sky - scenario</t>
  </si>
  <si>
    <t>SSP1-1.9 (sustainability)</t>
  </si>
  <si>
    <t>SSP2-1.9 (middle-of-the-road)</t>
  </si>
  <si>
    <t>SSP5-1.9 (fossil fuel)</t>
  </si>
  <si>
    <t>IIASA Low Energy Demand</t>
  </si>
  <si>
    <t>SSP1-2.6 (sustainability)</t>
  </si>
  <si>
    <t>SSP2-2.6 (middle-of-the-road)</t>
  </si>
  <si>
    <t>SSP4-2.6 (regional rivalry)</t>
  </si>
  <si>
    <t>SSP5-2.6 (fossil fuel)</t>
  </si>
  <si>
    <t>IMAGE (35)</t>
  </si>
  <si>
    <t>MESSAGE-GLOBIOM (19)</t>
  </si>
  <si>
    <t>REMIND-MAgPIE (36)</t>
  </si>
  <si>
    <t>GCAM (37)</t>
  </si>
  <si>
    <t>IEA: IRENA - Transforming energy scenario 2050</t>
  </si>
  <si>
    <t>suggestion: for IEA growth rates, reduce them in the ratio of 2.86%/3.70% = 0.78 to convert them to 2010$constant rates. So 2018-2030 = 2.8%, and 2030-2040 = 2.4%. Also shell sky is very similar too, and IPCC also uses 2010$PPP, so apply the same ratios</t>
  </si>
  <si>
    <t>Greenpeace 2015 energy revolution, in PPP terms</t>
  </si>
  <si>
    <t>2012-2025</t>
  </si>
  <si>
    <t>2025-2040</t>
  </si>
  <si>
    <t>2040-2050</t>
  </si>
  <si>
    <t>Increase in global GDP, 2017-2040</t>
  </si>
  <si>
    <t>Trillion $US</t>
  </si>
  <si>
    <t>GDP in 2017</t>
  </si>
  <si>
    <t>Growth in population</t>
  </si>
  <si>
    <t>Growth in GDP/capita</t>
  </si>
  <si>
    <t>GDP in 2040</t>
  </si>
  <si>
    <t>BP energy outlook data tables 2019. assume these are in PPP</t>
  </si>
  <si>
    <t>assume in PPP</t>
  </si>
  <si>
    <t>GDP (purchasing power parity): Total World: Reference</t>
  </si>
  <si>
    <t>3-IEO2019.26.Reference-d080819</t>
  </si>
  <si>
    <t>bill 2010 $</t>
  </si>
  <si>
    <t>World gross domestic product (GDP) by region expressed in purchasing power parity</t>
  </si>
  <si>
    <t>https://www.eia.gov/outlooks/aeo/data/browser/#/?id=3-IEO2019&amp;region=0-0&amp;cases=Reference&amp;start=2010&amp;end=2050&amp;f=Q&amp;linechart=Reference-d080819.2-3-IEO2019&amp;sourcekey=0</t>
  </si>
  <si>
    <t>Fri Jul 17 2020 07:37:28 GMT+0100 (British Summer Time)</t>
  </si>
  <si>
    <t>EIA reference scenario</t>
  </si>
  <si>
    <t>constant 2010 growth rates</t>
  </si>
  <si>
    <t>GDP:constant 2010</t>
  </si>
  <si>
    <t>IAM GDP-MER constant prices = PPP growth rates x 0.78</t>
  </si>
  <si>
    <t>GDP ratios</t>
  </si>
  <si>
    <t>World Bank - historical data (1971-2018) $US constant2010</t>
  </si>
  <si>
    <t>Final Mtoe</t>
  </si>
  <si>
    <t>final energy</t>
  </si>
  <si>
    <t>Average annual change in final energy intensity (%)</t>
  </si>
  <si>
    <t>IMAGE (36)</t>
  </si>
  <si>
    <t>SSP1-1.9 (sustainability)(27)</t>
  </si>
  <si>
    <t>SSP2-1.9 (middle-of-the-road) (27)</t>
  </si>
  <si>
    <t>REMIND-MAgPIE (37)</t>
  </si>
  <si>
    <t>SSP5-1.9 (fossil fuel) (27)</t>
  </si>
  <si>
    <t>IIASA Low Energy Demand(27)</t>
  </si>
  <si>
    <t>SSP1-2.6 (sustainability) (27)</t>
  </si>
  <si>
    <t>SSP2-2.6 (middle-of-the-road) (27)</t>
  </si>
  <si>
    <t>GCAM (38)</t>
  </si>
  <si>
    <t>SSP4-2.6 (regional rivalry) (27)</t>
  </si>
  <si>
    <t>SSP5-2.6 (fossil fuel) (27)</t>
  </si>
  <si>
    <t>IEA World Energy Model (39)</t>
  </si>
  <si>
    <t>Sustainable Development Scenario (SDS) (4)</t>
  </si>
  <si>
    <r>
      <t xml:space="preserve">IRENA </t>
    </r>
    <r>
      <rPr>
        <sz val="9"/>
        <color rgb="FFFF0000"/>
        <rFont val="Arial Narrow"/>
        <family val="2"/>
      </rPr>
      <t xml:space="preserve">KOKO </t>
    </r>
    <r>
      <rPr>
        <sz val="9"/>
        <color theme="1"/>
        <rFont val="Arial Narrow"/>
        <family val="2"/>
      </rPr>
      <t>(31)</t>
    </r>
  </si>
  <si>
    <t>Renewable Energy Roadmap(40)</t>
  </si>
  <si>
    <r>
      <t>Shell World Energy Model (41)</t>
    </r>
    <r>
      <rPr>
        <sz val="9"/>
        <color rgb="FF1F497D"/>
        <rFont val="Arial Narrow"/>
        <family val="2"/>
      </rPr>
      <t> </t>
    </r>
  </si>
  <si>
    <t>Shell Sky Scenario(35)</t>
  </si>
  <si>
    <r>
      <t xml:space="preserve">Greenpeace </t>
    </r>
    <r>
      <rPr>
        <sz val="9"/>
        <color rgb="FFFF0000"/>
        <rFont val="Arial Narrow"/>
        <family val="2"/>
      </rPr>
      <t xml:space="preserve">KOKO </t>
    </r>
    <r>
      <rPr>
        <sz val="9"/>
        <color theme="1"/>
        <rFont val="Arial Narrow"/>
        <family val="2"/>
      </rPr>
      <t>(32)</t>
    </r>
  </si>
  <si>
    <t>World Energy [r]evolution</t>
  </si>
  <si>
    <t>Current Policies Scenario (CPS)(4)</t>
  </si>
  <si>
    <t>EIA World Energy Projection System Plus (42).</t>
  </si>
  <si>
    <t>EIA Mid GDP, mid oil price scenario(43)</t>
  </si>
  <si>
    <t>BP Energy Outlook model (34)</t>
  </si>
  <si>
    <t>BP Baseline Scenario(44)</t>
  </si>
  <si>
    <t>N/a</t>
  </si>
  <si>
    <t>Stated Policies (STEPS) (4)</t>
  </si>
  <si>
    <t>average</t>
  </si>
  <si>
    <t>REF: BP Energy Outlook 2020</t>
  </si>
  <si>
    <t>bp Rapid Transition Scenario</t>
  </si>
  <si>
    <t>IEA - World Energy Outlook 2019 (report)</t>
  </si>
  <si>
    <t xml:space="preserve">Here’s a table summary with average annual growth rates for real GDP (measured at PPP exchange rates) from the Energy Outlook. </t>
  </si>
  <si>
    <t xml:space="preserve">Best, </t>
  </si>
  <si>
    <t>Mihaela</t>
  </si>
  <si>
    <t>world</t>
  </si>
  <si>
    <t>2018-2050</t>
  </si>
  <si>
    <t>Calculation of MER to PPP ratio for forward CAAGRs</t>
  </si>
  <si>
    <t>OECD Citation</t>
  </si>
  <si>
    <t>Definition of OECD</t>
  </si>
  <si>
    <t>PPP-basis</t>
  </si>
  <si>
    <t>MER-basis</t>
  </si>
  <si>
    <t>constant</t>
  </si>
  <si>
    <t>Greenpeace growth rates</t>
  </si>
  <si>
    <t>CAAGR - in constant PPP</t>
  </si>
  <si>
    <t>CAAGR - in constant MER</t>
  </si>
  <si>
    <t>PPP growth rate</t>
  </si>
  <si>
    <t>EIA datasets</t>
  </si>
  <si>
    <t>https://www.bp.com/en/global/corporate/energy-economics/energy-outlook/energy-outlook-downloads.html</t>
  </si>
  <si>
    <t>BP energy outlook 2020 data tables</t>
  </si>
  <si>
    <t>Wolrd Primary energy, EJ</t>
  </si>
  <si>
    <t>This plot was develo-ped but not used in the paper</t>
  </si>
  <si>
    <t>Final energy Fig 1+2</t>
  </si>
  <si>
    <t>Contains the data and plots for Figures 1 + 2 (Final energy) in the RSER paper</t>
  </si>
  <si>
    <t>Contains the data and plots for Figures A1 + A2 (Primary energy) in the RSER paper</t>
  </si>
  <si>
    <t>GDP data for plots</t>
  </si>
  <si>
    <t>This contains the source data and Calcs for the GDP data used in sheets 1 and 2</t>
  </si>
  <si>
    <t>World Energy balance highlights</t>
  </si>
  <si>
    <t>https://www.iea.org/reports/world-energy-balances-overview</t>
  </si>
  <si>
    <r>
      <rPr>
        <b/>
        <sz val="8"/>
        <rFont val="Arial"/>
        <family val="2"/>
      </rPr>
      <t>Source: IEA (2020). All rights reserved.</t>
    </r>
    <r>
      <rPr>
        <u/>
        <sz val="8"/>
        <color indexed="12"/>
        <rFont val="Arial"/>
        <family val="2"/>
      </rPr>
      <t xml:space="preserve"> (http://www.iea.org/t&amp;c/termsandconditions/)</t>
    </r>
  </si>
  <si>
    <t>Country</t>
  </si>
  <si>
    <t>Product</t>
  </si>
  <si>
    <t>Flow</t>
  </si>
  <si>
    <t>1971-2018 ratio</t>
  </si>
  <si>
    <t>2019 Provisional</t>
  </si>
  <si>
    <t>Production (ktoe)</t>
  </si>
  <si>
    <t>..</t>
  </si>
  <si>
    <t>Imports (ktoe)</t>
  </si>
  <si>
    <t>Exports (ktoe)</t>
  </si>
  <si>
    <t>Total energy supply (ktoe)</t>
  </si>
  <si>
    <t>Electricity, CHP and heat plants (ktoe)</t>
  </si>
  <si>
    <t>Oil refineries, transformation (ktoe)</t>
  </si>
  <si>
    <t>Total final consumption (ktoe)</t>
  </si>
  <si>
    <t>Industry (ktoe)</t>
  </si>
  <si>
    <t>Transport (ktoe)</t>
  </si>
  <si>
    <t>Residential (ktoe)</t>
  </si>
  <si>
    <t>Commercial and public services (ktoe)</t>
  </si>
  <si>
    <t>Other final consumption (ktoe)</t>
  </si>
  <si>
    <t>priamry = 2.59</t>
  </si>
  <si>
    <t>final = 2.35</t>
  </si>
  <si>
    <t>Priamry ktoe</t>
  </si>
  <si>
    <t>shell sky scenario</t>
  </si>
  <si>
    <t>https://www.greenpeace.org/canada/en/publication/1572/energy-revolution-2015-the-latest-documentation-2/</t>
  </si>
  <si>
    <t>BP Energy Outlook 2020</t>
  </si>
  <si>
    <t>Sustainable World Energy Outlook 2015 5th Edition.</t>
  </si>
  <si>
    <t xml:space="preserve">Projection from OECD (GDP PPP) + Calculated </t>
  </si>
  <si>
    <t>Primary energy Fig A1+A2</t>
  </si>
  <si>
    <t>READ ME SHEET</t>
  </si>
  <si>
    <t>IEA energy data (REF: World Energy balance 2020 highlights)</t>
  </si>
  <si>
    <t>plot - not used in paper, but provided here</t>
  </si>
  <si>
    <t>EIA reference sceanrio</t>
  </si>
  <si>
    <t xml:space="preserve">https://www.bp.com/en/global/corporate/energy-economics/energy-outlook/energy-outlook-downloads.html </t>
  </si>
  <si>
    <t>https://www.irena.org/Statistics/View-Data-by-Topic/Energy-Transition/REmap-Energy-Demand-and-Supply-by-Sector</t>
  </si>
  <si>
    <t>Shell International BV. Sky Scenario. (2018).</t>
  </si>
  <si>
    <t>EIA International Energy Outlook 2019</t>
  </si>
  <si>
    <t>GDP growth rates - MER basis</t>
  </si>
  <si>
    <t>world GDP 2018-2050</t>
  </si>
  <si>
    <t>MER basis</t>
  </si>
  <si>
    <t>PPP basis</t>
  </si>
  <si>
    <t xml:space="preserve">The 0.78 factor also has support from EIA growth rates in the IEO 2019: EIA growth rates: </t>
  </si>
  <si>
    <t>ratio of MER growth rate to PPP growth rate</t>
  </si>
  <si>
    <t>email from BP modelling team with decadal growth rates</t>
  </si>
  <si>
    <t>https://www.iea.org/reports/energy-efficiency-2018</t>
  </si>
  <si>
    <t>Table A3. https://www.iea.org/reports/world-energy-outlook-2019</t>
  </si>
  <si>
    <t>Calculated, based on linear / best fit projection</t>
  </si>
  <si>
    <t>Table B2. https://www.iea.org/reports/world-energy-outlook-2019</t>
  </si>
  <si>
    <t>Historical data (1971-2018)</t>
  </si>
  <si>
    <t>REF: World Bank - historical data (1971-2018) $US constant2010</t>
  </si>
  <si>
    <t>WEO 2020</t>
  </si>
  <si>
    <t>WEO 2019</t>
  </si>
  <si>
    <t>WEO 2020 - for SDS and STEPS</t>
  </si>
  <si>
    <t>IEA - CPS</t>
  </si>
  <si>
    <t>IEA - STEPS</t>
  </si>
  <si>
    <t>IEA - World Energy Balances Highlights</t>
  </si>
  <si>
    <t>misc energy data for plots</t>
  </si>
  <si>
    <t>Contains much of the source data and Calcs for the energy data used in sheets 1 and 2</t>
  </si>
  <si>
    <t>IEA - World Energy Outlook 2020 (report)</t>
  </si>
  <si>
    <t>Table A3. https://www.iea.org/reports/world-energy-outlook-2020</t>
  </si>
  <si>
    <t>© IAMC 1.5°C Scenario Explorer hosted by IIASA https://data.ene.iiasa.ac.at/iamc-1.5c-explorer</t>
  </si>
  <si>
    <t>IAMC 1.5°C Scenario Explorer and Data hosted by IIASA, release 1.1    _x000D_</t>
  </si>
  <si>
    <t xml:space="preserve">    _x000D_</t>
  </si>
  <si>
    <t>License    _x000D_</t>
  </si>
  <si>
    <t>Copyright 2018-2019 IIASA and IAMC    _x000D_</t>
  </si>
  <si>
    <t>If appropriate reference is made to the data source, it is permitted to use this data for scientific research and science communication.    _x000D_</t>
  </si>
  <si>
    <t>However, redistribution of substantial portions of the data is restricted.    _x000D_</t>
  </si>
  <si>
    <t>Please read the guidelines and legal code at    _x000D_</t>
  </si>
  <si>
    <t>https://data.ene.iiasa.ac.at/iamc-1.5c-explorer/#/license    _x000D_</t>
  </si>
  <si>
    <t>before redistributing this data or adapted material.    _x000D_</t>
  </si>
  <si>
    <t>Version    _x000D_</t>
  </si>
  <si>
    <t>When using this data for any analysis, figures or tables, please clearly state the release version as indicated at the top of this file.    _x000D_</t>
  </si>
  <si>
    <t>Please look at the release notes on the About page (see below) for a list of changes and the history of previous versions.    _x000D_</t>
  </si>
  <si>
    <t>https://data.ene.iiasa.ac.at/iamc-1.5c-explorer/#/about    _x000D_</t>
  </si>
  <si>
    <t>Scientific references    _x000D_</t>
  </si>
  <si>
    <t>When using the scenario ensemble data for own analysis, please cite:    _x000D_</t>
  </si>
  <si>
    <t xml:space="preserve">  Daniel Huppmann, Elmar Kriegler, Volker Krey, Keywan Riahi, Joeri Rogelj, Steven K. Rose, John Weyant, et al.,  _x000D_</t>
  </si>
  <si>
    <t xml:space="preserve">  IAMC 1.5°C Scenario Explorer and Data hosted by IIASA.  _x000D_</t>
  </si>
  <si>
    <t xml:space="preserve">  Integrated Assessment Modeling Consortium &amp; International Institute for Applied Systems Analysis, 2018.    _x000D_</t>
  </si>
  <si>
    <t xml:space="preserve">  doi:   https://doi.org/10.22022/SR15/08-2018.15429_x000D_</t>
  </si>
  <si>
    <t xml:space="preserve">  url:   https://data.ene.iiasa.ac.at/iamc-1.5c-explorer_x000D_</t>
  </si>
  <si>
    <t>You can download this citation and the references for all studies that submitted scenarios to the ensemble in the following formats:    _x000D_</t>
  </si>
  <si>
    <t>Endnote (enl)  https://data.ene.iiasa.ac.at/iamc-1.5c-explorer/iamc_1.5c_scenario_data.enl  _x000D_</t>
  </si>
  <si>
    <t>Reference Manager (ris)  https://data.ene.iiasa.ac.at/iamc-1.5c-explorer/iamc_1.5c_scenario_data.ris  _x000D_</t>
  </si>
  <si>
    <t>BibTex (bib)  https://data.ene.iiasa.ac.at/iamc-1.5c-explorer/iamc_1.5c_scenario_data.bib  _x000D_</t>
  </si>
  <si>
    <t>More information and acknowledgements    _x000D_</t>
  </si>
  <si>
    <t>Please refer to the page linked below for more information on the scenario ensemble, references to contributing studies, and acknowledgements of contributors and funding.    _x000D_</t>
  </si>
  <si>
    <t/>
  </si>
  <si>
    <t>Online database:  IAMC 1.5°C Scenario Explorer hosted by IIASA release 1.1</t>
  </si>
  <si>
    <t>GDP|MER</t>
  </si>
  <si>
    <t xml:space="preserve">refer to IAM_data_citation sheet for data citation and terms of use </t>
  </si>
  <si>
    <t xml:space="preserve">data can be sourced from https://www.shell.com/energy-and-innovation/the-energy-future/scenarios/shell-scenario-sky.html or https://data.ene.iiasa.ac.at/iamc-1.5c-explorer/#/login?redirect=%2Fworkspaces  </t>
  </si>
  <si>
    <t>bp Rapid transitions scenario</t>
  </si>
  <si>
    <t>IIASA - LED Scenario</t>
  </si>
  <si>
    <t>IEA IRENA Remap 2020 Table 2.1: PPP CAGR x 0.78</t>
  </si>
  <si>
    <t>CAGR 2019-2030 and 2030-2050</t>
  </si>
  <si>
    <t>Table 2.1 GDP data in PPP terms, USD2015, Transforming Energy Scenario</t>
  </si>
  <si>
    <t>IRENA Global Renewables Outlook 2020</t>
  </si>
  <si>
    <t>IRENA (2020) - Global Renewables Outlook: Energy transformation 2050 (report) + Calculated</t>
  </si>
  <si>
    <t>IRENA - Transforming Energy Scenario</t>
  </si>
  <si>
    <t>Table 2.1. https://irena.org/-/media/Files/IRENA/Agency/Publication/2020/Apr/IRENA_Global_Renewables_Outlook_2020.pdf</t>
  </si>
  <si>
    <t>Current Policies (CPS)</t>
  </si>
  <si>
    <t>Source: IEA World Energy Outlook 2020, Table A3</t>
  </si>
  <si>
    <t>IEA WEO 2019 Current Policies Scenario (CPS)</t>
  </si>
  <si>
    <t>IEA WEO 2020 Stated Policies Scenario (STEPS)</t>
  </si>
  <si>
    <t>IEA WEO 2020 Sustainable Development Scenario (SDS)</t>
  </si>
  <si>
    <t>IEA 2018 Efficient World Scenario (EWS)</t>
  </si>
  <si>
    <t>bp 2020 Rapid Transition Scenario</t>
  </si>
  <si>
    <t>EIA 2019 Reference Scenario</t>
  </si>
  <si>
    <t>Shell 2018 Sky scenario</t>
  </si>
  <si>
    <t>Ref: from IEA WEO 2020</t>
  </si>
  <si>
    <t>weo 2019</t>
  </si>
  <si>
    <t>weo 2020</t>
  </si>
  <si>
    <t>email received from BP modelling team</t>
  </si>
  <si>
    <t>IEA WEO 2020 Stated Policies (STEPS)</t>
  </si>
  <si>
    <t>IEA WEO 2020 Sustainable Development Scenario SDS)</t>
  </si>
  <si>
    <t>all PPP growth rates are converted to 2010$US MER constant basis via 0.78xPPP growth rates</t>
  </si>
  <si>
    <t>not used</t>
  </si>
  <si>
    <t>IEA WEO 2019 growth rates</t>
  </si>
  <si>
    <t>IEA (CPS and EWS) scenarios 2018 $PPP</t>
  </si>
  <si>
    <t>IEA WEO 2020 growth rates</t>
  </si>
  <si>
    <t>2019-2025</t>
  </si>
  <si>
    <t>Table 2.1</t>
  </si>
  <si>
    <t>Table B2</t>
  </si>
  <si>
    <t>constant $2018</t>
  </si>
  <si>
    <t>constant $2019</t>
  </si>
  <si>
    <t>IEA in 2010$US MER constant</t>
  </si>
  <si>
    <t>IEA (STEPS and SDS) scenarios 2018 $PPP</t>
  </si>
  <si>
    <t>Table 2.1. https://www.iea.org/reports/world-energy-outlook-2020</t>
  </si>
  <si>
    <t>IEA - World Energy Outlook 2020 (report) + calculated</t>
  </si>
  <si>
    <t>IEA - World Energy Outlook 2019 (report) + calculated</t>
  </si>
  <si>
    <t>IEA (2018). Energy Efficiency Report 2018.  All rights reserved.</t>
  </si>
  <si>
    <t>Explicitly licensed under CC-BY 4.0</t>
  </si>
  <si>
    <t xml:space="preserve"> If using &gt;5 tables / graphs no permission required http://www.oecd.org/termsandconditions/</t>
  </si>
  <si>
    <t>Reproduced under License terms https://data.ene.iiasa.ac.at/iamc-1.5c-explorer/#/license</t>
  </si>
  <si>
    <t>Data reproduction in this file: terms of use / licence status</t>
  </si>
  <si>
    <t>Reproduced by permission from IEA (2020). World Energy Balance Highlights 2020. All rights reserved.</t>
  </si>
  <si>
    <t>Reproduced by permission from IEA (2020). World Energy Outlook 2020. All rights reserved.</t>
  </si>
  <si>
    <t>Reproduced by permission from IEA (2019). World Energy Outlook 2019. All rights reserved.</t>
  </si>
  <si>
    <t>Reproduced with permission from Shell under terms of licence  https://www.shell.com/terms-of-use.html</t>
  </si>
  <si>
    <t>Reproduced with permission from bp, under terms of licence   https://www.bp.com/en/global/corporate/legal-notice.html</t>
  </si>
  <si>
    <t>Greenpeace International. World Energy Advanced [r]evolution Scenario</t>
  </si>
  <si>
    <t xml:space="preserve">IEA IRENA 2019 Transforming energy scenario 2050 </t>
  </si>
  <si>
    <t>REF: IRENA 2019 report</t>
  </si>
  <si>
    <t xml:space="preserve">IRENA (2019), Global Energy Transformation: A roadmap to 2050, 2019 edition, </t>
  </si>
  <si>
    <t>The data presented are REmap results as of May, 2019. © 2011-2020 IRENA - International Renewable Energy Agency. All Rights Reserved.</t>
  </si>
  <si>
    <t>Reproduced under License terms  https://www.greenpeace.org/canada/en/copyright/</t>
  </si>
  <si>
    <t xml:space="preserve">Reproduced under EIA copyright usage terms: https://www.eia.gov/about/copyrights_reuse.php  </t>
  </si>
  <si>
    <t>B. Summary of Data</t>
  </si>
  <si>
    <t>A. Reproduction of external source data: terms of use</t>
  </si>
  <si>
    <t>External data is used and reproduced under the licence terms described in the Summary of Data below.</t>
  </si>
  <si>
    <t>Data should not be reused or republished without first checking the licence/copyright terms for those individual datasets, and by seeking permission from the copyright owner where required.</t>
  </si>
  <si>
    <t>IAM_data</t>
  </si>
  <si>
    <t>IAM_data_citation</t>
  </si>
  <si>
    <t>Gives the full reference and citation for the IAM datasets used</t>
  </si>
  <si>
    <t xml:space="preserve">contains the data download from the IAM database:  IAMC 1.5°C Scenario Explorer and Data hosted by IIASA, release 1.1    </t>
  </si>
  <si>
    <t>The source GDP data is obtained in MER and PPP basis, depending on the external dataset obtained</t>
  </si>
  <si>
    <t>The GDP data for 1971-2018 is in $2010US constant, on a MER basis</t>
  </si>
  <si>
    <t>C. GDP calculation basis (data in 2010$US constant, MER basis)</t>
  </si>
  <si>
    <t xml:space="preserve">The GDP data for forward proejctions is generally on a constant $2010US PPP basis. </t>
  </si>
  <si>
    <t>A, IEA (CPS and EWS) scenarios 2018 $PPP</t>
  </si>
  <si>
    <t>B, World Bank 2010$US constant</t>
  </si>
  <si>
    <t>ratio B/A</t>
  </si>
  <si>
    <t>The conversion from constant PPP to constant MER rates is via MER growth rate = 0.78 x PPP growth rate, as the approx average of two sources</t>
  </si>
  <si>
    <t xml:space="preserve">EIA growth rates in the IEO 2019: EIA growth rates: </t>
  </si>
  <si>
    <t>PPP $2010US basis</t>
  </si>
  <si>
    <t>MER $2010US basis</t>
  </si>
  <si>
    <t>IEA growth rates 2000-2018 vs world bank data</t>
  </si>
  <si>
    <t>The GDP PPP data is converted to an equivalent MER basis, to be comparable to the historical data, and enable plotting of GDP data from 1971-2050 on the samer graphs</t>
  </si>
  <si>
    <t xml:space="preserve">Data downloaded from IAMC 1.5°C Scenario Explorer and Data hosted by IIASA, release 1.1    
</t>
  </si>
  <si>
    <t>TPES</t>
  </si>
  <si>
    <t>TFC</t>
  </si>
  <si>
    <t xml:space="preserve">This file contains the following data sheets used in the RSER paper: Brockway P.E., Sorrell S.R., Semieniuk G., Heun M.K., Court V. (2021) Energy efficiency and economy-wide rebound effects: a review of the evidence and its implications. Renewable and Sustainable Energy Reviews. Available at: https://doi.org/10.1016/j.rser.2021.110781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</si>
</sst>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"/>
    <numFmt numFmtId="165" formatCode="0.0%"/>
    <numFmt numFmtId="166" formatCode="0.0"/>
    <numFmt numFmtId="167" formatCode="0.000"/>
  </numFmts>
  <fonts count="54">
    <font>
      <sz val="10"/>
      <color theme="1"/>
      <name val="Linux Libertine G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Linux Libertine G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Linux Libertine G"/>
      <family val="2"/>
    </font>
    <font>
      <b/>
      <sz val="13"/>
      <color theme="3"/>
      <name val="Linux Libertine G"/>
      <family val="2"/>
    </font>
    <font>
      <b/>
      <sz val="11"/>
      <color theme="3"/>
      <name val="Linux Libertine G"/>
      <family val="2"/>
    </font>
    <font>
      <sz val="10"/>
      <color rgb="FF006100"/>
      <name val="Linux Libertine G"/>
      <family val="2"/>
    </font>
    <font>
      <sz val="10"/>
      <color rgb="FF9C0006"/>
      <name val="Linux Libertine G"/>
      <family val="2"/>
    </font>
    <font>
      <sz val="10"/>
      <color rgb="FF9C6500"/>
      <name val="Linux Libertine G"/>
      <family val="2"/>
    </font>
    <font>
      <sz val="10"/>
      <color rgb="FF3F3F76"/>
      <name val="Linux Libertine G"/>
      <family val="2"/>
    </font>
    <font>
      <b/>
      <sz val="10"/>
      <color rgb="FF3F3F3F"/>
      <name val="Linux Libertine G"/>
      <family val="2"/>
    </font>
    <font>
      <b/>
      <sz val="10"/>
      <color rgb="FFFA7D00"/>
      <name val="Linux Libertine G"/>
      <family val="2"/>
    </font>
    <font>
      <sz val="10"/>
      <color rgb="FFFA7D00"/>
      <name val="Linux Libertine G"/>
      <family val="2"/>
    </font>
    <font>
      <b/>
      <sz val="10"/>
      <color theme="0"/>
      <name val="Linux Libertine G"/>
      <family val="2"/>
    </font>
    <font>
      <sz val="10"/>
      <color rgb="FFFF0000"/>
      <name val="Linux Libertine G"/>
      <family val="2"/>
    </font>
    <font>
      <i/>
      <sz val="10"/>
      <color rgb="FF7F7F7F"/>
      <name val="Linux Libertine G"/>
      <family val="2"/>
    </font>
    <font>
      <b/>
      <sz val="10"/>
      <color theme="1"/>
      <name val="Linux Libertine G"/>
      <family val="2"/>
    </font>
    <font>
      <sz val="10"/>
      <color theme="0"/>
      <name val="Linux Libertine G"/>
      <family val="2"/>
    </font>
    <font>
      <b/>
      <sz val="10"/>
      <color theme="1"/>
      <name val="Linux Libertine G"/>
    </font>
    <font>
      <sz val="10"/>
      <color theme="1"/>
      <name val="Linux Libertine G"/>
    </font>
    <font>
      <u/>
      <sz val="10"/>
      <color theme="10"/>
      <name val="Linux Libertine G"/>
      <family val="2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vertAlign val="superscript"/>
      <sz val="10"/>
      <color theme="1"/>
      <name val="Linux Libertine G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8000"/>
      <name val="Arial"/>
      <family val="2"/>
    </font>
    <font>
      <b/>
      <sz val="10"/>
      <name val="Arial"/>
      <family val="2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404040"/>
      <name val="Arial"/>
      <family val="2"/>
    </font>
    <font>
      <b/>
      <sz val="10"/>
      <color theme="1"/>
      <name val="Times New Roman"/>
      <family val="1"/>
    </font>
    <font>
      <b/>
      <sz val="10"/>
      <color theme="0"/>
      <name val="Arial"/>
      <family val="2"/>
    </font>
    <font>
      <b/>
      <sz val="10"/>
      <color rgb="FF404040"/>
      <name val="Arial"/>
      <family val="2"/>
    </font>
    <font>
      <sz val="10"/>
      <name val="Arial"/>
      <family val="2"/>
    </font>
    <font>
      <b/>
      <sz val="16"/>
      <name val="Times New Roman"/>
      <family val="1"/>
    </font>
    <font>
      <b/>
      <sz val="16"/>
      <color rgb="FFDD1D21"/>
      <name val="Arial"/>
      <family val="2"/>
    </font>
    <font>
      <b/>
      <sz val="9"/>
      <color theme="0"/>
      <name val="Arial"/>
      <family val="2"/>
    </font>
    <font>
      <b/>
      <sz val="9"/>
      <color rgb="FF404040"/>
      <name val="Arial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color rgb="FFFF0000"/>
      <name val="Arial Narrow"/>
      <family val="2"/>
    </font>
    <font>
      <sz val="9"/>
      <color rgb="FF1F497D"/>
      <name val="Arial Narrow"/>
      <family val="2"/>
    </font>
    <font>
      <sz val="10"/>
      <name val="Linux Libertine G"/>
      <family val="2"/>
    </font>
    <font>
      <b/>
      <sz val="10"/>
      <name val="Linux Libertine G"/>
      <family val="2"/>
    </font>
    <font>
      <sz val="10"/>
      <color theme="1"/>
      <name val="Univers for BP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3C88"/>
        <bgColor indexed="64"/>
      </patternFill>
    </fill>
    <fill>
      <patternFill patternType="solid">
        <fgColor rgb="FFB2C4DB"/>
        <bgColor indexed="64"/>
      </patternFill>
    </fill>
    <fill>
      <patternFill patternType="solid">
        <fgColor rgb="FFCCD8E7"/>
        <bgColor indexed="64"/>
      </patternFill>
    </fill>
    <fill>
      <patternFill patternType="solid">
        <fgColor rgb="FFE5EBF3"/>
        <bgColor indexed="64"/>
      </patternFill>
    </fill>
    <fill>
      <patternFill patternType="solid">
        <fgColor rgb="FFFBCE07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theme="6" tint="0.59999389629810485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rgb="FF404040"/>
      </left>
      <right style="thin">
        <color rgb="FF404040"/>
      </right>
      <top style="thin">
        <color rgb="FF404040"/>
      </top>
      <bottom style="thin">
        <color rgb="FF404040"/>
      </bottom>
      <diagonal/>
    </border>
    <border>
      <left style="thin">
        <color rgb="FF404040"/>
      </left>
      <right style="thin">
        <color rgb="FF404040"/>
      </right>
      <top/>
      <bottom style="thin">
        <color rgb="FF404040"/>
      </bottom>
      <diagonal/>
    </border>
    <border>
      <left style="thin">
        <color rgb="FF404040"/>
      </left>
      <right style="thick">
        <color rgb="FF404040"/>
      </right>
      <top/>
      <bottom style="thin">
        <color rgb="FF404040"/>
      </bottom>
      <diagonal/>
    </border>
    <border>
      <left/>
      <right style="thin">
        <color rgb="FF404040"/>
      </right>
      <top/>
      <bottom style="thin">
        <color rgb="FF404040"/>
      </bottom>
      <diagonal/>
    </border>
    <border>
      <left style="thin">
        <color rgb="FF404040"/>
      </left>
      <right style="thick">
        <color rgb="FF404040"/>
      </right>
      <top style="thin">
        <color rgb="FF404040"/>
      </top>
      <bottom style="thin">
        <color rgb="FF404040"/>
      </bottom>
      <diagonal/>
    </border>
    <border>
      <left/>
      <right style="thin">
        <color rgb="FF404040"/>
      </right>
      <top style="thin">
        <color rgb="FF404040"/>
      </top>
      <bottom style="thin">
        <color rgb="FF40404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n">
        <color rgb="FF40404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51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9" fontId="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29" fillId="0" borderId="0"/>
    <xf numFmtId="0" fontId="33" fillId="0" borderId="0"/>
    <xf numFmtId="0" fontId="37" fillId="0" borderId="0"/>
    <xf numFmtId="0" fontId="2" fillId="0" borderId="0"/>
    <xf numFmtId="0" fontId="48" fillId="0" borderId="0" applyNumberFormat="0" applyFill="0" applyBorder="0" applyAlignment="0" applyProtection="0">
      <alignment vertical="top"/>
      <protection locked="0"/>
    </xf>
    <xf numFmtId="9" fontId="23" fillId="0" borderId="0" applyFont="0" applyFill="0" applyBorder="0" applyAlignment="0" applyProtection="0"/>
  </cellStyleXfs>
  <cellXfs count="196">
    <xf numFmtId="0" fontId="0" fillId="0" borderId="0" xfId="0"/>
    <xf numFmtId="0" fontId="0" fillId="0" borderId="0" xfId="0" applyFill="1"/>
    <xf numFmtId="0" fontId="20" fillId="0" borderId="0" xfId="0" applyFont="1"/>
    <xf numFmtId="0" fontId="0" fillId="0" borderId="0" xfId="0" applyAlignment="1">
      <alignment wrapText="1"/>
    </xf>
    <xf numFmtId="0" fontId="0" fillId="33" borderId="0" xfId="0" applyFill="1"/>
    <xf numFmtId="0" fontId="0" fillId="0" borderId="0" xfId="0" applyAlignment="1">
      <alignment horizontal="left" wrapText="1"/>
    </xf>
    <xf numFmtId="0" fontId="21" fillId="0" borderId="0" xfId="0" applyFont="1"/>
    <xf numFmtId="10" fontId="0" fillId="0" borderId="0" xfId="42" applyNumberFormat="1" applyFont="1"/>
    <xf numFmtId="10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36" borderId="0" xfId="0" applyFill="1"/>
    <xf numFmtId="165" fontId="0" fillId="36" borderId="0" xfId="42" applyNumberFormat="1" applyFont="1" applyFill="1"/>
    <xf numFmtId="165" fontId="0" fillId="36" borderId="0" xfId="0" applyNumberFormat="1" applyFill="1"/>
    <xf numFmtId="1" fontId="0" fillId="0" borderId="0" xfId="0" applyNumberFormat="1"/>
    <xf numFmtId="0" fontId="0" fillId="0" borderId="0" xfId="0" applyBorder="1"/>
    <xf numFmtId="0" fontId="0" fillId="0" borderId="0" xfId="0" applyFill="1" applyBorder="1"/>
    <xf numFmtId="0" fontId="0" fillId="37" borderId="0" xfId="0" applyFill="1"/>
    <xf numFmtId="0" fontId="23" fillId="0" borderId="0" xfId="44"/>
    <xf numFmtId="11" fontId="23" fillId="0" borderId="0" xfId="44" applyNumberFormat="1"/>
    <xf numFmtId="0" fontId="23" fillId="37" borderId="0" xfId="44" applyFill="1"/>
    <xf numFmtId="3" fontId="0" fillId="0" borderId="0" xfId="0" applyNumberFormat="1"/>
    <xf numFmtId="167" fontId="0" fillId="0" borderId="0" xfId="0" applyNumberFormat="1"/>
    <xf numFmtId="3" fontId="0" fillId="38" borderId="0" xfId="0" applyNumberFormat="1" applyFill="1"/>
    <xf numFmtId="167" fontId="0" fillId="38" borderId="0" xfId="0" applyNumberFormat="1" applyFill="1"/>
    <xf numFmtId="0" fontId="24" fillId="0" borderId="10" xfId="0" applyFont="1" applyBorder="1" applyAlignment="1">
      <alignment vertical="center"/>
    </xf>
    <xf numFmtId="0" fontId="0" fillId="38" borderId="0" xfId="0" applyFill="1"/>
    <xf numFmtId="164" fontId="0" fillId="38" borderId="0" xfId="0" applyNumberFormat="1" applyFill="1"/>
    <xf numFmtId="10" fontId="16" fillId="38" borderId="0" xfId="42" applyNumberFormat="1" applyFont="1" applyFill="1"/>
    <xf numFmtId="0" fontId="20" fillId="0" borderId="0" xfId="0" applyFont="1" applyAlignment="1">
      <alignment wrapText="1"/>
    </xf>
    <xf numFmtId="0" fontId="0" fillId="0" borderId="0" xfId="0" applyAlignment="1">
      <alignment horizontal="right"/>
    </xf>
    <xf numFmtId="0" fontId="24" fillId="0" borderId="10" xfId="0" applyFont="1" applyBorder="1" applyAlignment="1">
      <alignment vertical="center" wrapText="1"/>
    </xf>
    <xf numFmtId="0" fontId="22" fillId="0" borderId="10" xfId="43" applyBorder="1" applyAlignment="1">
      <alignment wrapText="1"/>
    </xf>
    <xf numFmtId="0" fontId="24" fillId="0" borderId="10" xfId="0" applyFont="1" applyBorder="1" applyAlignment="1">
      <alignment wrapText="1"/>
    </xf>
    <xf numFmtId="0" fontId="24" fillId="0" borderId="0" xfId="0" applyFont="1" applyAlignment="1">
      <alignment wrapText="1"/>
    </xf>
    <xf numFmtId="164" fontId="0" fillId="39" borderId="0" xfId="0" applyNumberFormat="1" applyFill="1"/>
    <xf numFmtId="165" fontId="0" fillId="0" borderId="0" xfId="42" applyNumberFormat="1" applyFont="1"/>
    <xf numFmtId="0" fontId="0" fillId="39" borderId="0" xfId="0" applyFill="1"/>
    <xf numFmtId="0" fontId="0" fillId="0" borderId="0" xfId="0" applyAlignment="1">
      <alignment horizontal="right" wrapText="1"/>
    </xf>
    <xf numFmtId="2" fontId="0" fillId="0" borderId="0" xfId="0" applyNumberFormat="1"/>
    <xf numFmtId="167" fontId="0" fillId="39" borderId="0" xfId="0" applyNumberFormat="1" applyFill="1"/>
    <xf numFmtId="10" fontId="0" fillId="38" borderId="0" xfId="0" applyNumberFormat="1" applyFill="1"/>
    <xf numFmtId="10" fontId="0" fillId="38" borderId="0" xfId="42" applyNumberFormat="1" applyFont="1" applyFill="1"/>
    <xf numFmtId="0" fontId="0" fillId="0" borderId="0" xfId="0" applyFill="1" applyAlignment="1">
      <alignment horizontal="right"/>
    </xf>
    <xf numFmtId="10" fontId="0" fillId="0" borderId="0" xfId="0" applyNumberFormat="1" applyFill="1"/>
    <xf numFmtId="0" fontId="23" fillId="33" borderId="0" xfId="44" applyFill="1"/>
    <xf numFmtId="166" fontId="0" fillId="33" borderId="0" xfId="0" applyNumberFormat="1" applyFill="1"/>
    <xf numFmtId="0" fontId="20" fillId="33" borderId="0" xfId="0" applyFont="1" applyFill="1"/>
    <xf numFmtId="0" fontId="20" fillId="0" borderId="0" xfId="0" applyFont="1" applyAlignment="1">
      <alignment vertical="top" wrapText="1"/>
    </xf>
    <xf numFmtId="0" fontId="0" fillId="0" borderId="0" xfId="0" applyAlignment="1">
      <alignment horizontal="center"/>
    </xf>
    <xf numFmtId="3" fontId="0" fillId="38" borderId="0" xfId="0" applyNumberFormat="1" applyFill="1" applyAlignment="1">
      <alignment horizontal="center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4" fontId="0" fillId="38" borderId="0" xfId="0" applyNumberFormat="1" applyFill="1" applyAlignment="1">
      <alignment horizontal="center"/>
    </xf>
    <xf numFmtId="4" fontId="0" fillId="38" borderId="0" xfId="0" applyNumberFormat="1" applyFill="1"/>
    <xf numFmtId="4" fontId="0" fillId="0" borderId="0" xfId="0" applyNumberFormat="1"/>
    <xf numFmtId="0" fontId="28" fillId="0" borderId="0" xfId="0" applyFont="1"/>
    <xf numFmtId="0" fontId="30" fillId="0" borderId="13" xfId="45" applyFont="1" applyBorder="1" applyAlignment="1">
      <alignment horizontal="center"/>
    </xf>
    <xf numFmtId="0" fontId="32" fillId="0" borderId="0" xfId="0" applyFont="1" applyAlignment="1">
      <alignment vertical="center"/>
    </xf>
    <xf numFmtId="0" fontId="34" fillId="41" borderId="14" xfId="46" applyFont="1" applyFill="1" applyBorder="1" applyAlignment="1">
      <alignment horizontal="right" vertical="center" indent="1"/>
    </xf>
    <xf numFmtId="0" fontId="34" fillId="41" borderId="15" xfId="46" applyFont="1" applyFill="1" applyBorder="1" applyAlignment="1">
      <alignment horizontal="left" vertical="center" indent="1"/>
    </xf>
    <xf numFmtId="0" fontId="34" fillId="41" borderId="16" xfId="46" applyFont="1" applyFill="1" applyBorder="1" applyAlignment="1">
      <alignment horizontal="center" vertical="center"/>
    </xf>
    <xf numFmtId="0" fontId="35" fillId="42" borderId="16" xfId="46" applyFont="1" applyFill="1" applyBorder="1" applyAlignment="1">
      <alignment horizontal="center" vertical="center"/>
    </xf>
    <xf numFmtId="0" fontId="35" fillId="43" borderId="16" xfId="46" applyFont="1" applyFill="1" applyBorder="1" applyAlignment="1">
      <alignment horizontal="center" vertical="center"/>
    </xf>
    <xf numFmtId="0" fontId="35" fillId="44" borderId="16" xfId="46" applyFont="1" applyFill="1" applyBorder="1" applyAlignment="1">
      <alignment horizontal="center" vertical="center"/>
    </xf>
    <xf numFmtId="0" fontId="36" fillId="47" borderId="0" xfId="0" applyFont="1" applyFill="1" applyAlignment="1">
      <alignment horizontal="right"/>
    </xf>
    <xf numFmtId="0" fontId="32" fillId="48" borderId="17" xfId="0" applyFont="1" applyFill="1" applyBorder="1" applyAlignment="1">
      <alignment horizontal="right" vertical="center" indent="1"/>
    </xf>
    <xf numFmtId="0" fontId="32" fillId="48" borderId="17" xfId="0" applyFont="1" applyFill="1" applyBorder="1" applyAlignment="1">
      <alignment horizontal="left" vertical="center" indent="1"/>
    </xf>
    <xf numFmtId="0" fontId="38" fillId="47" borderId="0" xfId="47" applyFont="1" applyFill="1" applyAlignment="1">
      <alignment horizontal="right"/>
    </xf>
    <xf numFmtId="0" fontId="36" fillId="47" borderId="0" xfId="0" applyFont="1" applyFill="1" applyAlignment="1">
      <alignment horizontal="right" vertical="center"/>
    </xf>
    <xf numFmtId="0" fontId="36" fillId="47" borderId="0" xfId="0" applyFont="1" applyFill="1"/>
    <xf numFmtId="0" fontId="34" fillId="46" borderId="23" xfId="0" applyFont="1" applyFill="1" applyBorder="1" applyAlignment="1">
      <alignment horizontal="right" vertical="center" indent="1"/>
    </xf>
    <xf numFmtId="0" fontId="35" fillId="45" borderId="24" xfId="46" applyFont="1" applyFill="1" applyBorder="1" applyAlignment="1">
      <alignment horizontal="right" vertical="center" indent="1"/>
    </xf>
    <xf numFmtId="0" fontId="35" fillId="45" borderId="24" xfId="46" applyFont="1" applyFill="1" applyBorder="1" applyAlignment="1">
      <alignment horizontal="left" vertical="center" indent="1"/>
    </xf>
    <xf numFmtId="1" fontId="0" fillId="0" borderId="18" xfId="0" applyNumberFormat="1" applyFont="1" applyFill="1" applyBorder="1" applyAlignment="1">
      <alignment horizontal="right" vertical="center" indent="1"/>
    </xf>
    <xf numFmtId="1" fontId="0" fillId="0" borderId="19" xfId="0" applyNumberFormat="1" applyFont="1" applyFill="1" applyBorder="1" applyAlignment="1">
      <alignment horizontal="right" vertical="center" indent="1"/>
    </xf>
    <xf numFmtId="1" fontId="0" fillId="0" borderId="20" xfId="0" applyNumberFormat="1" applyFont="1" applyFill="1" applyBorder="1" applyAlignment="1">
      <alignment horizontal="right" vertical="center" indent="1"/>
    </xf>
    <xf numFmtId="1" fontId="0" fillId="0" borderId="17" xfId="0" applyNumberFormat="1" applyFont="1" applyFill="1" applyBorder="1" applyAlignment="1">
      <alignment horizontal="right" vertical="center" indent="1"/>
    </xf>
    <xf numFmtId="1" fontId="0" fillId="0" borderId="21" xfId="0" applyNumberFormat="1" applyFont="1" applyFill="1" applyBorder="1" applyAlignment="1">
      <alignment horizontal="right" vertical="center" indent="1"/>
    </xf>
    <xf numFmtId="1" fontId="0" fillId="0" borderId="22" xfId="0" applyNumberFormat="1" applyFont="1" applyFill="1" applyBorder="1" applyAlignment="1">
      <alignment horizontal="right" vertical="center" indent="1"/>
    </xf>
    <xf numFmtId="1" fontId="39" fillId="41" borderId="23" xfId="0" applyNumberFormat="1" applyFont="1" applyFill="1" applyBorder="1" applyAlignment="1">
      <alignment horizontal="right" vertical="center" indent="1"/>
    </xf>
    <xf numFmtId="1" fontId="40" fillId="42" borderId="23" xfId="0" applyNumberFormat="1" applyFont="1" applyFill="1" applyBorder="1" applyAlignment="1">
      <alignment horizontal="right" vertical="center" indent="1"/>
    </xf>
    <xf numFmtId="1" fontId="40" fillId="43" borderId="23" xfId="0" applyNumberFormat="1" applyFont="1" applyFill="1" applyBorder="1" applyAlignment="1">
      <alignment horizontal="right" vertical="center" indent="1"/>
    </xf>
    <xf numFmtId="1" fontId="40" fillId="44" borderId="23" xfId="0" applyNumberFormat="1" applyFont="1" applyFill="1" applyBorder="1" applyAlignment="1">
      <alignment horizontal="right" vertical="center" indent="1"/>
    </xf>
    <xf numFmtId="165" fontId="36" fillId="39" borderId="0" xfId="42" applyNumberFormat="1" applyFont="1" applyFill="1"/>
    <xf numFmtId="0" fontId="35" fillId="45" borderId="24" xfId="46" applyFont="1" applyFill="1" applyBorder="1" applyAlignment="1">
      <alignment horizontal="left" vertical="center" wrapText="1" indent="1"/>
    </xf>
    <xf numFmtId="2" fontId="0" fillId="0" borderId="18" xfId="0" applyNumberFormat="1" applyFont="1" applyFill="1" applyBorder="1" applyAlignment="1">
      <alignment horizontal="right" vertical="center" indent="1"/>
    </xf>
    <xf numFmtId="2" fontId="0" fillId="0" borderId="19" xfId="0" applyNumberFormat="1" applyFont="1" applyFill="1" applyBorder="1" applyAlignment="1">
      <alignment horizontal="right" vertical="center" indent="1"/>
    </xf>
    <xf numFmtId="2" fontId="0" fillId="0" borderId="20" xfId="0" applyNumberFormat="1" applyFont="1" applyFill="1" applyBorder="1" applyAlignment="1">
      <alignment horizontal="right" vertical="center" indent="1"/>
    </xf>
    <xf numFmtId="2" fontId="0" fillId="0" borderId="17" xfId="0" applyNumberFormat="1" applyFont="1" applyFill="1" applyBorder="1" applyAlignment="1">
      <alignment horizontal="right" vertical="center" indent="1"/>
    </xf>
    <xf numFmtId="2" fontId="0" fillId="0" borderId="21" xfId="0" applyNumberFormat="1" applyFont="1" applyFill="1" applyBorder="1" applyAlignment="1">
      <alignment horizontal="right" vertical="center" indent="1"/>
    </xf>
    <xf numFmtId="2" fontId="0" fillId="0" borderId="22" xfId="0" applyNumberFormat="1" applyFont="1" applyFill="1" applyBorder="1" applyAlignment="1">
      <alignment horizontal="right" vertical="center" indent="1"/>
    </xf>
    <xf numFmtId="2" fontId="39" fillId="41" borderId="23" xfId="0" applyNumberFormat="1" applyFont="1" applyFill="1" applyBorder="1" applyAlignment="1">
      <alignment horizontal="right" vertical="center" indent="1"/>
    </xf>
    <xf numFmtId="2" fontId="40" fillId="42" borderId="23" xfId="0" applyNumberFormat="1" applyFont="1" applyFill="1" applyBorder="1" applyAlignment="1">
      <alignment horizontal="right" vertical="center" indent="1"/>
    </xf>
    <xf numFmtId="2" fontId="40" fillId="43" borderId="23" xfId="0" applyNumberFormat="1" applyFont="1" applyFill="1" applyBorder="1" applyAlignment="1">
      <alignment horizontal="right" vertical="center" indent="1"/>
    </xf>
    <xf numFmtId="2" fontId="40" fillId="44" borderId="23" xfId="0" applyNumberFormat="1" applyFont="1" applyFill="1" applyBorder="1" applyAlignment="1">
      <alignment horizontal="right" vertical="center" indent="1"/>
    </xf>
    <xf numFmtId="0" fontId="36" fillId="0" borderId="0" xfId="0" applyFont="1" applyFill="1"/>
    <xf numFmtId="0" fontId="34" fillId="0" borderId="25" xfId="0" applyFont="1" applyFill="1" applyBorder="1" applyAlignment="1">
      <alignment horizontal="right" vertical="center" indent="1"/>
    </xf>
    <xf numFmtId="1" fontId="39" fillId="0" borderId="23" xfId="0" applyNumberFormat="1" applyFont="1" applyFill="1" applyBorder="1" applyAlignment="1">
      <alignment horizontal="right" vertical="center" indent="1"/>
    </xf>
    <xf numFmtId="1" fontId="40" fillId="0" borderId="23" xfId="0" applyNumberFormat="1" applyFont="1" applyFill="1" applyBorder="1" applyAlignment="1">
      <alignment horizontal="right" vertical="center" indent="1"/>
    </xf>
    <xf numFmtId="2" fontId="0" fillId="38" borderId="0" xfId="0" applyNumberFormat="1" applyFill="1"/>
    <xf numFmtId="0" fontId="20" fillId="0" borderId="0" xfId="0" applyFont="1" applyAlignment="1">
      <alignment vertical="top"/>
    </xf>
    <xf numFmtId="3" fontId="0" fillId="37" borderId="0" xfId="0" applyNumberFormat="1" applyFill="1"/>
    <xf numFmtId="3" fontId="0" fillId="36" borderId="0" xfId="0" applyNumberFormat="1" applyFill="1"/>
    <xf numFmtId="4" fontId="0" fillId="36" borderId="0" xfId="0" applyNumberFormat="1" applyFill="1"/>
    <xf numFmtId="4" fontId="0" fillId="37" borderId="0" xfId="0" applyNumberFormat="1" applyFill="1"/>
    <xf numFmtId="4" fontId="0" fillId="0" borderId="0" xfId="0" applyNumberFormat="1" applyFill="1"/>
    <xf numFmtId="0" fontId="0" fillId="40" borderId="0" xfId="0" applyFill="1"/>
    <xf numFmtId="0" fontId="0" fillId="38" borderId="0" xfId="0" applyFill="1" applyAlignment="1">
      <alignment horizontal="center"/>
    </xf>
    <xf numFmtId="0" fontId="24" fillId="0" borderId="0" xfId="0" applyFont="1" applyBorder="1" applyAlignment="1">
      <alignment wrapText="1"/>
    </xf>
    <xf numFmtId="166" fontId="0" fillId="0" borderId="0" xfId="0" applyNumberFormat="1" applyAlignment="1">
      <alignment horizontal="center"/>
    </xf>
    <xf numFmtId="0" fontId="31" fillId="0" borderId="0" xfId="0" applyFont="1"/>
    <xf numFmtId="166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right"/>
    </xf>
    <xf numFmtId="165" fontId="0" fillId="38" borderId="0" xfId="42" applyNumberFormat="1" applyFont="1" applyFill="1"/>
    <xf numFmtId="0" fontId="0" fillId="38" borderId="0" xfId="0" applyFill="1" applyAlignment="1">
      <alignment vertical="top" wrapText="1"/>
    </xf>
    <xf numFmtId="0" fontId="32" fillId="48" borderId="0" xfId="0" applyFont="1" applyFill="1" applyBorder="1" applyAlignment="1">
      <alignment horizontal="left" vertical="center" indent="1"/>
    </xf>
    <xf numFmtId="0" fontId="0" fillId="49" borderId="0" xfId="0" applyFill="1"/>
    <xf numFmtId="165" fontId="0" fillId="40" borderId="0" xfId="42" applyNumberFormat="1" applyFont="1" applyFill="1"/>
    <xf numFmtId="0" fontId="0" fillId="38" borderId="0" xfId="0" applyFill="1" applyAlignment="1">
      <alignment wrapText="1"/>
    </xf>
    <xf numFmtId="0" fontId="0" fillId="38" borderId="0" xfId="0" applyFill="1" applyAlignment="1">
      <alignment vertical="top"/>
    </xf>
    <xf numFmtId="0" fontId="0" fillId="38" borderId="0" xfId="0" applyFill="1" applyAlignment="1">
      <alignment horizontal="right" wrapText="1"/>
    </xf>
    <xf numFmtId="0" fontId="0" fillId="0" borderId="0" xfId="0" applyAlignment="1">
      <alignment horizontal="left"/>
    </xf>
    <xf numFmtId="2" fontId="0" fillId="0" borderId="0" xfId="0" applyNumberFormat="1" applyFill="1"/>
    <xf numFmtId="10" fontId="0" fillId="38" borderId="0" xfId="42" applyNumberFormat="1" applyFont="1" applyFill="1" applyAlignment="1">
      <alignment horizontal="center"/>
    </xf>
    <xf numFmtId="0" fontId="41" fillId="0" borderId="26" xfId="0" applyFont="1" applyBorder="1" applyAlignment="1">
      <alignment horizontal="center" vertical="center" wrapText="1"/>
    </xf>
    <xf numFmtId="2" fontId="0" fillId="38" borderId="0" xfId="42" applyNumberFormat="1" applyFont="1" applyFill="1" applyAlignment="1">
      <alignment horizontal="center"/>
    </xf>
    <xf numFmtId="2" fontId="0" fillId="38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 vertical="top" wrapText="1"/>
    </xf>
    <xf numFmtId="0" fontId="45" fillId="0" borderId="0" xfId="0" applyFont="1"/>
    <xf numFmtId="0" fontId="46" fillId="0" borderId="0" xfId="0" applyFont="1" applyAlignment="1">
      <alignment vertical="top" wrapText="1"/>
    </xf>
    <xf numFmtId="0" fontId="46" fillId="0" borderId="0" xfId="0" applyFont="1" applyAlignment="1">
      <alignment vertical="top"/>
    </xf>
    <xf numFmtId="0" fontId="47" fillId="0" borderId="0" xfId="0" applyFont="1" applyAlignment="1">
      <alignment vertical="center"/>
    </xf>
    <xf numFmtId="0" fontId="46" fillId="0" borderId="0" xfId="0" applyFont="1" applyAlignment="1">
      <alignment horizontal="center" vertical="top" wrapText="1"/>
    </xf>
    <xf numFmtId="0" fontId="46" fillId="0" borderId="0" xfId="0" applyFont="1" applyAlignment="1">
      <alignment horizontal="center" vertical="top"/>
    </xf>
    <xf numFmtId="0" fontId="2" fillId="0" borderId="0" xfId="48"/>
    <xf numFmtId="1" fontId="51" fillId="0" borderId="0" xfId="48" applyNumberFormat="1" applyFont="1" applyAlignment="1">
      <alignment horizontal="left"/>
    </xf>
    <xf numFmtId="2" fontId="52" fillId="0" borderId="0" xfId="48" applyNumberFormat="1" applyFont="1" applyAlignment="1">
      <alignment horizontal="right"/>
    </xf>
    <xf numFmtId="0" fontId="51" fillId="0" borderId="0" xfId="48" applyFont="1" applyAlignment="1" applyProtection="1">
      <alignment horizontal="left"/>
      <protection locked="0"/>
    </xf>
    <xf numFmtId="1" fontId="51" fillId="0" borderId="0" xfId="48" applyNumberFormat="1" applyFont="1" applyAlignment="1" applyProtection="1">
      <alignment horizontal="right"/>
      <protection locked="0"/>
    </xf>
    <xf numFmtId="0" fontId="52" fillId="0" borderId="0" xfId="48" applyFont="1"/>
    <xf numFmtId="0" fontId="53" fillId="0" borderId="0" xfId="48" applyFont="1" applyAlignment="1" applyProtection="1">
      <alignment horizontal="left"/>
      <protection locked="0"/>
    </xf>
    <xf numFmtId="1" fontId="53" fillId="0" borderId="0" xfId="48" applyNumberFormat="1" applyFont="1" applyAlignment="1">
      <alignment horizontal="right"/>
    </xf>
    <xf numFmtId="0" fontId="53" fillId="38" borderId="0" xfId="48" applyFont="1" applyFill="1" applyAlignment="1" applyProtection="1">
      <alignment horizontal="left"/>
      <protection locked="0"/>
    </xf>
    <xf numFmtId="1" fontId="53" fillId="38" borderId="0" xfId="48" applyNumberFormat="1" applyFont="1" applyFill="1" applyAlignment="1">
      <alignment horizontal="right"/>
    </xf>
    <xf numFmtId="0" fontId="52" fillId="38" borderId="0" xfId="48" applyFont="1" applyFill="1"/>
    <xf numFmtId="0" fontId="0" fillId="0" borderId="0" xfId="0" applyAlignment="1">
      <alignment horizontal="center"/>
    </xf>
    <xf numFmtId="0" fontId="1" fillId="0" borderId="0" xfId="48" applyFont="1"/>
    <xf numFmtId="0" fontId="34" fillId="46" borderId="0" xfId="0" applyFont="1" applyFill="1" applyBorder="1" applyAlignment="1">
      <alignment vertical="center"/>
    </xf>
    <xf numFmtId="0" fontId="22" fillId="0" borderId="0" xfId="43"/>
    <xf numFmtId="0" fontId="0" fillId="0" borderId="0" xfId="0" applyAlignment="1">
      <alignment horizontal="center" wrapText="1"/>
    </xf>
    <xf numFmtId="165" fontId="0" fillId="0" borderId="0" xfId="42" applyNumberFormat="1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0" xfId="0" applyBorder="1" applyAlignment="1">
      <alignment wrapText="1"/>
    </xf>
    <xf numFmtId="0" fontId="23" fillId="0" borderId="0" xfId="44" applyNumberFormat="1"/>
    <xf numFmtId="0" fontId="23" fillId="38" borderId="0" xfId="44" applyFill="1"/>
    <xf numFmtId="0" fontId="23" fillId="0" borderId="0" xfId="44" applyNumberFormat="1" applyAlignment="1">
      <alignment horizontal="left" vertical="top" wrapText="1"/>
    </xf>
    <xf numFmtId="0" fontId="0" fillId="0" borderId="10" xfId="0" applyBorder="1" applyAlignment="1">
      <alignment vertical="top" wrapText="1"/>
    </xf>
    <xf numFmtId="0" fontId="22" fillId="0" borderId="0" xfId="43" applyAlignment="1">
      <alignment horizontal="left" vertical="top" wrapText="1"/>
    </xf>
    <xf numFmtId="0" fontId="20" fillId="35" borderId="10" xfId="0" applyFont="1" applyFill="1" applyBorder="1" applyAlignment="1">
      <alignment vertical="top" wrapText="1"/>
    </xf>
    <xf numFmtId="0" fontId="22" fillId="0" borderId="10" xfId="43" applyBorder="1" applyAlignment="1">
      <alignment vertical="top" wrapText="1"/>
    </xf>
    <xf numFmtId="0" fontId="20" fillId="0" borderId="0" xfId="0" applyFont="1" applyAlignment="1">
      <alignment horizontal="right"/>
    </xf>
    <xf numFmtId="0" fontId="0" fillId="0" borderId="0" xfId="0" applyNumberFormat="1"/>
    <xf numFmtId="0" fontId="0" fillId="51" borderId="0" xfId="0" applyNumberFormat="1" applyFill="1"/>
    <xf numFmtId="0" fontId="0" fillId="38" borderId="0" xfId="0" applyNumberFormat="1" applyFill="1"/>
    <xf numFmtId="0" fontId="24" fillId="49" borderId="0" xfId="0" applyFont="1" applyFill="1" applyBorder="1" applyAlignment="1">
      <alignment wrapText="1"/>
    </xf>
    <xf numFmtId="0" fontId="24" fillId="49" borderId="0" xfId="0" applyFont="1" applyFill="1" applyAlignment="1">
      <alignment wrapText="1"/>
    </xf>
    <xf numFmtId="0" fontId="0" fillId="0" borderId="10" xfId="0" applyBorder="1" applyAlignment="1">
      <alignment vertical="top"/>
    </xf>
    <xf numFmtId="10" fontId="0" fillId="0" borderId="0" xfId="0" applyNumberFormat="1" applyAlignment="1">
      <alignment horizontal="left"/>
    </xf>
    <xf numFmtId="10" fontId="0" fillId="0" borderId="0" xfId="0" applyNumberFormat="1" applyAlignment="1">
      <alignment horizontal="left" vertical="top" wrapText="1"/>
    </xf>
    <xf numFmtId="2" fontId="0" fillId="0" borderId="0" xfId="0" applyNumberFormat="1" applyAlignment="1">
      <alignment horizontal="left" vertical="top" wrapText="1"/>
    </xf>
    <xf numFmtId="0" fontId="23" fillId="34" borderId="0" xfId="44" applyFill="1"/>
    <xf numFmtId="166" fontId="0" fillId="0" borderId="0" xfId="0" applyNumberFormat="1"/>
    <xf numFmtId="166" fontId="0" fillId="38" borderId="0" xfId="0" applyNumberFormat="1" applyFill="1"/>
    <xf numFmtId="0" fontId="0" fillId="51" borderId="0" xfId="0" applyFill="1"/>
    <xf numFmtId="166" fontId="41" fillId="50" borderId="26" xfId="0" applyNumberFormat="1" applyFont="1" applyFill="1" applyBorder="1" applyAlignment="1">
      <alignment horizontal="center" vertical="center" wrapText="1"/>
    </xf>
    <xf numFmtId="0" fontId="20" fillId="34" borderId="28" xfId="0" applyFont="1" applyFill="1" applyBorder="1" applyAlignment="1">
      <alignment horizontal="left"/>
    </xf>
    <xf numFmtId="0" fontId="20" fillId="34" borderId="0" xfId="0" applyFont="1" applyFill="1" applyBorder="1" applyAlignment="1">
      <alignment horizontal="left"/>
    </xf>
    <xf numFmtId="0" fontId="20" fillId="0" borderId="0" xfId="0" applyFont="1" applyAlignment="1">
      <alignment horizontal="left" vertical="top" wrapText="1"/>
    </xf>
    <xf numFmtId="0" fontId="20" fillId="34" borderId="11" xfId="0" applyFont="1" applyFill="1" applyBorder="1" applyAlignment="1">
      <alignment horizontal="left"/>
    </xf>
    <xf numFmtId="0" fontId="20" fillId="34" borderId="12" xfId="0" applyFont="1" applyFill="1" applyBorder="1" applyAlignment="1">
      <alignment horizontal="left"/>
    </xf>
    <xf numFmtId="0" fontId="0" fillId="0" borderId="10" xfId="0" applyBorder="1" applyAlignment="1">
      <alignment horizontal="left" vertical="top" wrapText="1"/>
    </xf>
    <xf numFmtId="0" fontId="0" fillId="0" borderId="10" xfId="0" applyBorder="1" applyAlignment="1">
      <alignment horizontal="left" wrapText="1"/>
    </xf>
    <xf numFmtId="0" fontId="20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20" fillId="0" borderId="0" xfId="0" applyFont="1" applyAlignment="1">
      <alignment horizontal="center" vertical="top"/>
    </xf>
    <xf numFmtId="0" fontId="42" fillId="0" borderId="27" xfId="0" applyFont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/>
    </xf>
    <xf numFmtId="0" fontId="34" fillId="46" borderId="0" xfId="0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38" borderId="0" xfId="0" applyFill="1" applyAlignment="1">
      <alignment horizontal="left" vertical="top" wrapText="1"/>
    </xf>
    <xf numFmtId="2" fontId="49" fillId="33" borderId="0" xfId="49" applyNumberFormat="1" applyFont="1" applyFill="1" applyAlignment="1" applyProtection="1">
      <alignment horizontal="left"/>
    </xf>
    <xf numFmtId="0" fontId="0" fillId="39" borderId="0" xfId="0" applyFill="1" applyAlignment="1">
      <alignment horizontal="center" wrapText="1"/>
    </xf>
    <xf numFmtId="0" fontId="23" fillId="0" borderId="0" xfId="44" applyNumberFormat="1" applyAlignment="1">
      <alignment horizontal="left" vertical="top" wrapText="1"/>
    </xf>
  </cellXfs>
  <cellStyles count="5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eading2" xfId="47"/>
    <cellStyle name="Hyperlink" xfId="43" builtinId="8"/>
    <cellStyle name="Hyperlink 2" xfId="49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50" xfId="45"/>
    <cellStyle name="Normal 2" xfId="44"/>
    <cellStyle name="Normal 3" xfId="48"/>
    <cellStyle name="Note" xfId="15" builtinId="10" customBuiltin="1"/>
    <cellStyle name="Output" xfId="10" builtinId="21" customBuiltin="1"/>
    <cellStyle name="Percent" xfId="42" builtinId="5"/>
    <cellStyle name="Percent 2" xfId="50"/>
    <cellStyle name="Table headers" xfId="46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C846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62724867129879E-2"/>
          <c:y val="7.1882894941519407E-2"/>
          <c:w val="0.63450213219186891"/>
          <c:h val="0.831779040900299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'1. Final energy Fig 1+2'!$C$12</c:f>
              <c:strCache>
                <c:ptCount val="1"/>
                <c:pt idx="0">
                  <c:v>IEA IRENA 2019 Transforming energy scenario 2050 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1+2'!$C$59:$C$92</c:f>
              <c:numCache>
                <c:formatCode>0.00</c:formatCode>
                <c:ptCount val="34"/>
                <c:pt idx="0">
                  <c:v>4.0222880283798439</c:v>
                </c:pt>
                <c:pt idx="1">
                  <c:v>4.1469176206650031</c:v>
                </c:pt>
                <c:pt idx="2">
                  <c:v>4.2490722147096784</c:v>
                </c:pt>
                <c:pt idx="3">
                  <c:v>4.3537432708688728</c:v>
                </c:pt>
                <c:pt idx="4">
                  <c:v>4.460992779321618</c:v>
                </c:pt>
                <c:pt idx="5">
                  <c:v>4.570884257304427</c:v>
                </c:pt>
                <c:pt idx="6">
                  <c:v>4.6834827867286153</c:v>
                </c:pt>
                <c:pt idx="7">
                  <c:v>4.7988550527242841</c:v>
                </c:pt>
                <c:pt idx="8">
                  <c:v>4.9170693831337893</c:v>
                </c:pt>
                <c:pt idx="9">
                  <c:v>5.0381957889780864</c:v>
                </c:pt>
                <c:pt idx="10">
                  <c:v>5.1623060059199215</c:v>
                </c:pt>
                <c:pt idx="11">
                  <c:v>5.2894735367484156</c:v>
                </c:pt>
                <c:pt idx="12">
                  <c:v>5.4197736949102122</c:v>
                </c:pt>
                <c:pt idx="13">
                  <c:v>5.5532836491129629</c:v>
                </c:pt>
                <c:pt idx="14">
                  <c:v>5.6859035875249004</c:v>
                </c:pt>
                <c:pt idx="15">
                  <c:v>5.8216906697702342</c:v>
                </c:pt>
                <c:pt idx="16">
                  <c:v>5.9607205315352827</c:v>
                </c:pt>
                <c:pt idx="17">
                  <c:v>6.1030706147890443</c:v>
                </c:pt>
                <c:pt idx="18">
                  <c:v>6.2488202109196713</c:v>
                </c:pt>
                <c:pt idx="19">
                  <c:v>6.3980505049011089</c:v>
                </c:pt>
                <c:pt idx="20">
                  <c:v>6.5508446205144875</c:v>
                </c:pt>
                <c:pt idx="21">
                  <c:v>6.7072876666494663</c:v>
                </c:pt>
                <c:pt idx="22">
                  <c:v>6.8674667847113158</c:v>
                </c:pt>
                <c:pt idx="23">
                  <c:v>7.0314711971601414</c:v>
                </c:pt>
                <c:pt idx="24">
                  <c:v>7.199392257209297</c:v>
                </c:pt>
                <c:pt idx="25">
                  <c:v>7.3713234997106571</c:v>
                </c:pt>
                <c:pt idx="26">
                  <c:v>7.5473606932551016</c:v>
                </c:pt>
                <c:pt idx="27">
                  <c:v>7.7276018935172299</c:v>
                </c:pt>
                <c:pt idx="28">
                  <c:v>7.9121474978740194</c:v>
                </c:pt>
                <c:pt idx="29">
                  <c:v>8.1011003013278504</c:v>
                </c:pt>
                <c:pt idx="30">
                  <c:v>8.2945655537650538</c:v>
                </c:pt>
                <c:pt idx="31">
                  <c:v>8.4926510185818582</c:v>
                </c:pt>
                <c:pt idx="32">
                  <c:v>8.69546703271042</c:v>
                </c:pt>
                <c:pt idx="33">
                  <c:v>8.9031265680783438</c:v>
                </c:pt>
              </c:numCache>
            </c:numRef>
          </c:xVal>
          <c:yVal>
            <c:numRef>
              <c:f>'1. Final energy Fig 1+2'!$Y$59:$Y$92</c:f>
              <c:numCache>
                <c:formatCode>#,##0.00</c:formatCode>
                <c:ptCount val="34"/>
                <c:pt idx="0">
                  <c:v>2.2897416332978437</c:v>
                </c:pt>
                <c:pt idx="1">
                  <c:v>2.2839651183780374</c:v>
                </c:pt>
                <c:pt idx="2">
                  <c:v>2.278188603458231</c:v>
                </c:pt>
                <c:pt idx="3">
                  <c:v>2.2724120885384247</c:v>
                </c:pt>
                <c:pt idx="4">
                  <c:v>2.2683244760608816</c:v>
                </c:pt>
                <c:pt idx="5">
                  <c:v>2.2642368635833385</c:v>
                </c:pt>
                <c:pt idx="6">
                  <c:v>2.2601492511057955</c:v>
                </c:pt>
                <c:pt idx="7">
                  <c:v>2.2560616386282524</c:v>
                </c:pt>
                <c:pt idx="8">
                  <c:v>2.2519740261507089</c:v>
                </c:pt>
                <c:pt idx="9">
                  <c:v>2.2478864136731658</c:v>
                </c:pt>
                <c:pt idx="10">
                  <c:v>2.2437988011956227</c:v>
                </c:pt>
                <c:pt idx="11">
                  <c:v>2.2397111887180796</c:v>
                </c:pt>
                <c:pt idx="12">
                  <c:v>2.2356235762405365</c:v>
                </c:pt>
                <c:pt idx="13">
                  <c:v>2.2315359637629935</c:v>
                </c:pt>
                <c:pt idx="14">
                  <c:v>2.2353396215118537</c:v>
                </c:pt>
                <c:pt idx="15">
                  <c:v>2.239143279260714</c:v>
                </c:pt>
                <c:pt idx="16">
                  <c:v>2.2429469370095747</c:v>
                </c:pt>
                <c:pt idx="17">
                  <c:v>2.246750594758435</c:v>
                </c:pt>
                <c:pt idx="18">
                  <c:v>2.2505542525072952</c:v>
                </c:pt>
                <c:pt idx="19">
                  <c:v>2.2543579102561555</c:v>
                </c:pt>
                <c:pt idx="20">
                  <c:v>2.2581615680050158</c:v>
                </c:pt>
                <c:pt idx="21">
                  <c:v>2.2619652257538765</c:v>
                </c:pt>
                <c:pt idx="22">
                  <c:v>2.2657688835027368</c:v>
                </c:pt>
                <c:pt idx="23">
                  <c:v>2.269572541251597</c:v>
                </c:pt>
                <c:pt idx="24">
                  <c:v>2.2615944081244939</c:v>
                </c:pt>
                <c:pt idx="25">
                  <c:v>2.2536162749973907</c:v>
                </c:pt>
                <c:pt idx="26">
                  <c:v>2.2456381418702875</c:v>
                </c:pt>
                <c:pt idx="27">
                  <c:v>2.2376600087431844</c:v>
                </c:pt>
                <c:pt idx="28">
                  <c:v>2.2296818756160812</c:v>
                </c:pt>
                <c:pt idx="29">
                  <c:v>2.2217037424889785</c:v>
                </c:pt>
                <c:pt idx="30">
                  <c:v>2.2137256093618753</c:v>
                </c:pt>
                <c:pt idx="31">
                  <c:v>2.2057474762347722</c:v>
                </c:pt>
                <c:pt idx="32">
                  <c:v>2.197769343107669</c:v>
                </c:pt>
                <c:pt idx="33">
                  <c:v>2.1897912099805659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D9-46A6-88B6-0C114279EB8F}"/>
            </c:ext>
          </c:extLst>
        </c:ser>
        <c:ser>
          <c:idx val="2"/>
          <c:order val="1"/>
          <c:tx>
            <c:strRef>
              <c:f>'1. Final energy Fig 1+2'!$D$12</c:f>
              <c:strCache>
                <c:ptCount val="1"/>
                <c:pt idx="0">
                  <c:v>IEA WEO 2020 Stated Policies Scenario (STEPS)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Pt>
            <c:idx val="22"/>
            <c:marker>
              <c:symbol val="square"/>
              <c:size val="5"/>
              <c:spPr>
                <a:noFill/>
                <a:ln w="9525">
                  <a:solidFill>
                    <a:schemeClr val="accent2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D9-46A6-88B6-0C114279EB8F}"/>
              </c:ext>
            </c:extLst>
          </c:dPt>
          <c:xVal>
            <c:numRef>
              <c:f>'1. Final energy Fig 1+2'!$D$60:$D$82</c:f>
              <c:numCache>
                <c:formatCode>0.00</c:formatCode>
                <c:ptCount val="23"/>
                <c:pt idx="0">
                  <c:v>4.1469176206650031</c:v>
                </c:pt>
                <c:pt idx="1">
                  <c:v>4.2342517057562086</c:v>
                </c:pt>
                <c:pt idx="2">
                  <c:v>4.3234250466794348</c:v>
                </c:pt>
                <c:pt idx="3">
                  <c:v>4.4144763781625045</c:v>
                </c:pt>
                <c:pt idx="4">
                  <c:v>4.5074452506866072</c:v>
                </c:pt>
                <c:pt idx="5">
                  <c:v>4.6023720476660674</c:v>
                </c:pt>
                <c:pt idx="6">
                  <c:v>4.6992980029899156</c:v>
                </c:pt>
                <c:pt idx="7">
                  <c:v>4.798265218932884</c:v>
                </c:pt>
                <c:pt idx="8">
                  <c:v>4.9142872719266819</c:v>
                </c:pt>
                <c:pt idx="9">
                  <c:v>5.0331147381618697</c:v>
                </c:pt>
                <c:pt idx="10">
                  <c:v>5.1548154525306238</c:v>
                </c:pt>
                <c:pt idx="11">
                  <c:v>5.2794588901728146</c:v>
                </c:pt>
                <c:pt idx="12">
                  <c:v>5.4071162061371938</c:v>
                </c:pt>
                <c:pt idx="13">
                  <c:v>5.5378602760015916</c:v>
                </c:pt>
                <c:pt idx="14">
                  <c:v>5.6717657374753108</c:v>
                </c:pt>
                <c:pt idx="15">
                  <c:v>5.8089090330074642</c:v>
                </c:pt>
                <c:pt idx="16">
                  <c:v>5.9493684534255848</c:v>
                </c:pt>
                <c:pt idx="17">
                  <c:v>6.0932241826294158</c:v>
                </c:pt>
                <c:pt idx="18">
                  <c:v>6.2405583433653957</c:v>
                </c:pt>
                <c:pt idx="19">
                  <c:v>6.3914550441079712</c:v>
                </c:pt>
                <c:pt idx="20">
                  <c:v>6.5460004270745022</c:v>
                </c:pt>
                <c:pt idx="21">
                  <c:v>6.7042827174011643</c:v>
                </c:pt>
                <c:pt idx="22">
                  <c:v>6.866392273507925</c:v>
                </c:pt>
              </c:numCache>
            </c:numRef>
          </c:xVal>
          <c:yVal>
            <c:numRef>
              <c:f>'1. Final energy Fig 1+2'!$Z$60:$Z$82</c:f>
              <c:numCache>
                <c:formatCode>#,##0.00</c:formatCode>
                <c:ptCount val="23"/>
                <c:pt idx="0">
                  <c:v>2.3418692960363563</c:v>
                </c:pt>
                <c:pt idx="1">
                  <c:v>2.3641414596682773</c:v>
                </c:pt>
                <c:pt idx="2">
                  <c:v>2.3864136233001982</c:v>
                </c:pt>
                <c:pt idx="3">
                  <c:v>2.4086857869321192</c:v>
                </c:pt>
                <c:pt idx="4">
                  <c:v>2.4309579505640402</c:v>
                </c:pt>
                <c:pt idx="5">
                  <c:v>2.4532301141959612</c:v>
                </c:pt>
                <c:pt idx="6">
                  <c:v>2.4755022778278821</c:v>
                </c:pt>
                <c:pt idx="7">
                  <c:v>2.4977744414598031</c:v>
                </c:pt>
                <c:pt idx="8">
                  <c:v>2.5281559569782184</c:v>
                </c:pt>
                <c:pt idx="9">
                  <c:v>2.5585374724966332</c:v>
                </c:pt>
                <c:pt idx="10">
                  <c:v>2.5889189880150485</c:v>
                </c:pt>
                <c:pt idx="11">
                  <c:v>2.6193005035334633</c:v>
                </c:pt>
                <c:pt idx="12">
                  <c:v>2.6496820190518786</c:v>
                </c:pt>
                <c:pt idx="13">
                  <c:v>2.6744434245014848</c:v>
                </c:pt>
                <c:pt idx="14">
                  <c:v>2.6992048299510909</c:v>
                </c:pt>
                <c:pt idx="15">
                  <c:v>2.7239662354006975</c:v>
                </c:pt>
                <c:pt idx="16">
                  <c:v>2.7487276408503036</c:v>
                </c:pt>
                <c:pt idx="17">
                  <c:v>2.7734890462999098</c:v>
                </c:pt>
                <c:pt idx="18">
                  <c:v>2.7982504517495159</c:v>
                </c:pt>
                <c:pt idx="19">
                  <c:v>2.8230118571991225</c:v>
                </c:pt>
                <c:pt idx="20">
                  <c:v>2.8477732626487287</c:v>
                </c:pt>
                <c:pt idx="21">
                  <c:v>2.8725346680983352</c:v>
                </c:pt>
                <c:pt idx="22">
                  <c:v>2.8972960735479414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D9-46A6-88B6-0C114279EB8F}"/>
            </c:ext>
          </c:extLst>
        </c:ser>
        <c:ser>
          <c:idx val="3"/>
          <c:order val="2"/>
          <c:tx>
            <c:strRef>
              <c:f>'1. Final energy Fig 1+2'!$E$12</c:f>
              <c:strCache>
                <c:ptCount val="1"/>
                <c:pt idx="0">
                  <c:v>IEA WEO 2019 Current Policies Scenario (CPS)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1+2'!$E$60:$E$82</c:f>
              <c:numCache>
                <c:formatCode>0.00</c:formatCode>
                <c:ptCount val="23"/>
                <c:pt idx="0">
                  <c:v>4.1469176206650031</c:v>
                </c:pt>
                <c:pt idx="1">
                  <c:v>4.2622394090702942</c:v>
                </c:pt>
                <c:pt idx="2">
                  <c:v>4.3807681854356844</c:v>
                </c:pt>
                <c:pt idx="3">
                  <c:v>4.5025931330102233</c:v>
                </c:pt>
                <c:pt idx="4">
                  <c:v>4.6278059151432949</c:v>
                </c:pt>
                <c:pt idx="5">
                  <c:v>4.7565007442538203</c:v>
                </c:pt>
                <c:pt idx="6">
                  <c:v>4.8887744527174304</c:v>
                </c:pt>
                <c:pt idx="7">
                  <c:v>5.0247265657249383</c:v>
                </c:pt>
                <c:pt idx="8">
                  <c:v>5.1644593761669393</c:v>
                </c:pt>
                <c:pt idx="9">
                  <c:v>5.3080780216008794</c:v>
                </c:pt>
                <c:pt idx="10">
                  <c:v>5.4556905633585018</c:v>
                </c:pt>
                <c:pt idx="11">
                  <c:v>5.6074080678531972</c:v>
                </c:pt>
                <c:pt idx="12">
                  <c:v>5.7633446901484318</c:v>
                </c:pt>
                <c:pt idx="13">
                  <c:v>5.9013576112804529</c:v>
                </c:pt>
                <c:pt idx="14">
                  <c:v>6.0426754824759241</c:v>
                </c:pt>
                <c:pt idx="15">
                  <c:v>6.1873774462878206</c:v>
                </c:pt>
                <c:pt idx="16">
                  <c:v>6.3355445404698232</c:v>
                </c:pt>
                <c:pt idx="17">
                  <c:v>6.4872597433600649</c:v>
                </c:pt>
                <c:pt idx="18">
                  <c:v>6.6426080203516724</c:v>
                </c:pt>
                <c:pt idx="19">
                  <c:v>6.8016763714761153</c:v>
                </c:pt>
                <c:pt idx="20">
                  <c:v>6.9645538801260249</c:v>
                </c:pt>
                <c:pt idx="21">
                  <c:v>7.1313317629447583</c:v>
                </c:pt>
                <c:pt idx="22">
                  <c:v>7.302103420910651</c:v>
                </c:pt>
              </c:numCache>
            </c:numRef>
          </c:xVal>
          <c:yVal>
            <c:numRef>
              <c:f>'1. Final energy Fig 1+2'!$AA$60:$AA$82</c:f>
              <c:numCache>
                <c:formatCode>#,##0.00</c:formatCode>
                <c:ptCount val="23"/>
                <c:pt idx="0">
                  <c:v>2.3418692960363563</c:v>
                </c:pt>
                <c:pt idx="1">
                  <c:v>2.3752317710778406</c:v>
                </c:pt>
                <c:pt idx="2">
                  <c:v>2.4152667411276214</c:v>
                </c:pt>
                <c:pt idx="3">
                  <c:v>2.4619742061856993</c:v>
                </c:pt>
                <c:pt idx="4">
                  <c:v>2.5020091762354801</c:v>
                </c:pt>
                <c:pt idx="5">
                  <c:v>2.5420441462852614</c:v>
                </c:pt>
                <c:pt idx="6">
                  <c:v>2.5820791163350423</c:v>
                </c:pt>
                <c:pt idx="7">
                  <c:v>2.6221140863848231</c:v>
                </c:pt>
                <c:pt idx="8">
                  <c:v>2.6621490564346044</c:v>
                </c:pt>
                <c:pt idx="9">
                  <c:v>2.7021840264843853</c:v>
                </c:pt>
                <c:pt idx="10">
                  <c:v>2.7422189965341661</c:v>
                </c:pt>
                <c:pt idx="11">
                  <c:v>2.7822539665839474</c:v>
                </c:pt>
                <c:pt idx="12">
                  <c:v>2.8222889366337283</c:v>
                </c:pt>
                <c:pt idx="13">
                  <c:v>2.8586144961382502</c:v>
                </c:pt>
                <c:pt idx="14">
                  <c:v>2.8949400556427727</c:v>
                </c:pt>
                <c:pt idx="15">
                  <c:v>2.9312656151472947</c:v>
                </c:pt>
                <c:pt idx="16">
                  <c:v>2.9675911746518167</c:v>
                </c:pt>
                <c:pt idx="17">
                  <c:v>3.0039167341563386</c:v>
                </c:pt>
                <c:pt idx="18">
                  <c:v>3.0402422936608611</c:v>
                </c:pt>
                <c:pt idx="19">
                  <c:v>3.0765678531653831</c:v>
                </c:pt>
                <c:pt idx="20">
                  <c:v>3.112893412669905</c:v>
                </c:pt>
                <c:pt idx="21">
                  <c:v>3.1492189721744275</c:v>
                </c:pt>
                <c:pt idx="22">
                  <c:v>3.1855445316789495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D9-46A6-88B6-0C114279EB8F}"/>
            </c:ext>
          </c:extLst>
        </c:ser>
        <c:ser>
          <c:idx val="4"/>
          <c:order val="3"/>
          <c:tx>
            <c:strRef>
              <c:f>'1. Final energy Fig 1+2'!$F$12</c:f>
              <c:strCache>
                <c:ptCount val="1"/>
                <c:pt idx="0">
                  <c:v>IEA WEO 2020 Sustainable Development Scenario (SDS)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1+2'!$F$60:$F$82</c:f>
              <c:numCache>
                <c:formatCode>0.00</c:formatCode>
                <c:ptCount val="23"/>
                <c:pt idx="0">
                  <c:v>4.1469176206650031</c:v>
                </c:pt>
                <c:pt idx="1">
                  <c:v>4.2342517057562086</c:v>
                </c:pt>
                <c:pt idx="2">
                  <c:v>4.3234250466794348</c:v>
                </c:pt>
                <c:pt idx="3">
                  <c:v>4.4144763781625045</c:v>
                </c:pt>
                <c:pt idx="4">
                  <c:v>4.5074452506866072</c:v>
                </c:pt>
                <c:pt idx="5">
                  <c:v>4.6023720476660674</c:v>
                </c:pt>
                <c:pt idx="6">
                  <c:v>4.6992980029899156</c:v>
                </c:pt>
                <c:pt idx="7">
                  <c:v>4.798265218932884</c:v>
                </c:pt>
                <c:pt idx="8">
                  <c:v>4.9142872719266819</c:v>
                </c:pt>
                <c:pt idx="9">
                  <c:v>5.0331147381618697</c:v>
                </c:pt>
                <c:pt idx="10">
                  <c:v>5.1548154525306238</c:v>
                </c:pt>
                <c:pt idx="11">
                  <c:v>5.2794588901728146</c:v>
                </c:pt>
                <c:pt idx="12">
                  <c:v>5.4071162061371938</c:v>
                </c:pt>
                <c:pt idx="13">
                  <c:v>5.5378602760015916</c:v>
                </c:pt>
                <c:pt idx="14">
                  <c:v>5.6717657374753108</c:v>
                </c:pt>
                <c:pt idx="15">
                  <c:v>5.8089090330074642</c:v>
                </c:pt>
                <c:pt idx="16">
                  <c:v>5.9493684534255848</c:v>
                </c:pt>
                <c:pt idx="17">
                  <c:v>6.0932241826294158</c:v>
                </c:pt>
                <c:pt idx="18">
                  <c:v>6.2405583433653957</c:v>
                </c:pt>
                <c:pt idx="19">
                  <c:v>6.3914550441079712</c:v>
                </c:pt>
                <c:pt idx="20">
                  <c:v>6.5460004270745022</c:v>
                </c:pt>
                <c:pt idx="21">
                  <c:v>6.7042827174011643</c:v>
                </c:pt>
                <c:pt idx="22">
                  <c:v>6.866392273507925</c:v>
                </c:pt>
              </c:numCache>
            </c:numRef>
          </c:xVal>
          <c:yVal>
            <c:numRef>
              <c:f>'1. Final energy Fig 1+2'!$AB$60:$AB$82</c:f>
              <c:numCache>
                <c:formatCode>#,##0.00</c:formatCode>
                <c:ptCount val="23"/>
                <c:pt idx="0">
                  <c:v>2.3418692960363563</c:v>
                </c:pt>
                <c:pt idx="1">
                  <c:v>2.340861505826767</c:v>
                </c:pt>
                <c:pt idx="2">
                  <c:v>2.3398537156171781</c:v>
                </c:pt>
                <c:pt idx="3">
                  <c:v>2.3388459254075888</c:v>
                </c:pt>
                <c:pt idx="4">
                  <c:v>2.3378381351979995</c:v>
                </c:pt>
                <c:pt idx="5">
                  <c:v>2.3368303449884102</c:v>
                </c:pt>
                <c:pt idx="6">
                  <c:v>2.3358225547788214</c:v>
                </c:pt>
                <c:pt idx="7">
                  <c:v>2.3348147645692321</c:v>
                </c:pt>
                <c:pt idx="8">
                  <c:v>2.3228690912849017</c:v>
                </c:pt>
                <c:pt idx="9">
                  <c:v>2.3109234180005713</c:v>
                </c:pt>
                <c:pt idx="10">
                  <c:v>2.2989777447162405</c:v>
                </c:pt>
                <c:pt idx="11">
                  <c:v>2.2870320714319101</c:v>
                </c:pt>
                <c:pt idx="12">
                  <c:v>2.2750863981475797</c:v>
                </c:pt>
                <c:pt idx="13">
                  <c:v>2.2668325963310445</c:v>
                </c:pt>
                <c:pt idx="14">
                  <c:v>2.2585787945145088</c:v>
                </c:pt>
                <c:pt idx="15">
                  <c:v>2.2503249926979736</c:v>
                </c:pt>
                <c:pt idx="16">
                  <c:v>2.2420711908814379</c:v>
                </c:pt>
                <c:pt idx="17">
                  <c:v>2.2338173890649027</c:v>
                </c:pt>
                <c:pt idx="18">
                  <c:v>2.2255635872483674</c:v>
                </c:pt>
                <c:pt idx="19">
                  <c:v>2.2173097854318318</c:v>
                </c:pt>
                <c:pt idx="20">
                  <c:v>2.2090559836152965</c:v>
                </c:pt>
                <c:pt idx="21">
                  <c:v>2.2008021817987609</c:v>
                </c:pt>
                <c:pt idx="22">
                  <c:v>2.1925483799822256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D9-46A6-88B6-0C114279EB8F}"/>
            </c:ext>
          </c:extLst>
        </c:ser>
        <c:ser>
          <c:idx val="5"/>
          <c:order val="4"/>
          <c:tx>
            <c:strRef>
              <c:f>'1. Final energy Fig 1+2'!$G$12</c:f>
              <c:strCache>
                <c:ptCount val="1"/>
                <c:pt idx="0">
                  <c:v>IEA 2018 Efficient World Scenario (EWS)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1+2'!$G$60:$G$82</c:f>
              <c:numCache>
                <c:formatCode>0.00</c:formatCode>
                <c:ptCount val="23"/>
                <c:pt idx="0">
                  <c:v>4.1469176206650031</c:v>
                </c:pt>
                <c:pt idx="1">
                  <c:v>4.2622394090702942</c:v>
                </c:pt>
                <c:pt idx="2">
                  <c:v>4.3807681854356844</c:v>
                </c:pt>
                <c:pt idx="3">
                  <c:v>4.5025931330102233</c:v>
                </c:pt>
                <c:pt idx="4">
                  <c:v>4.6278059151432949</c:v>
                </c:pt>
                <c:pt idx="5">
                  <c:v>4.7565007442538203</c:v>
                </c:pt>
                <c:pt idx="6">
                  <c:v>4.8887744527174304</c:v>
                </c:pt>
                <c:pt idx="7">
                  <c:v>5.0247265657249383</c:v>
                </c:pt>
                <c:pt idx="8">
                  <c:v>5.1644593761669393</c:v>
                </c:pt>
                <c:pt idx="9">
                  <c:v>5.3080780216008794</c:v>
                </c:pt>
                <c:pt idx="10">
                  <c:v>5.4556905633585018</c:v>
                </c:pt>
                <c:pt idx="11">
                  <c:v>5.6074080678531972</c:v>
                </c:pt>
                <c:pt idx="12">
                  <c:v>5.7633446901484318</c:v>
                </c:pt>
                <c:pt idx="13">
                  <c:v>5.9013576112804529</c:v>
                </c:pt>
                <c:pt idx="14">
                  <c:v>6.0426754824759241</c:v>
                </c:pt>
                <c:pt idx="15">
                  <c:v>6.1873774462878206</c:v>
                </c:pt>
                <c:pt idx="16">
                  <c:v>6.3355445404698232</c:v>
                </c:pt>
                <c:pt idx="17">
                  <c:v>6.4872597433600649</c:v>
                </c:pt>
                <c:pt idx="18">
                  <c:v>6.6426080203516724</c:v>
                </c:pt>
                <c:pt idx="19">
                  <c:v>6.8016763714761153</c:v>
                </c:pt>
                <c:pt idx="20">
                  <c:v>6.9645538801260249</c:v>
                </c:pt>
                <c:pt idx="21">
                  <c:v>7.1313317629447583</c:v>
                </c:pt>
                <c:pt idx="22">
                  <c:v>7.302103420910651</c:v>
                </c:pt>
              </c:numCache>
            </c:numRef>
          </c:xVal>
          <c:yVal>
            <c:numRef>
              <c:f>'1. Final energy Fig 1+2'!$AC$60:$AC$82</c:f>
              <c:numCache>
                <c:formatCode>#,##0.00</c:formatCode>
                <c:ptCount val="23"/>
                <c:pt idx="0">
                  <c:v>2.3418692960363563</c:v>
                </c:pt>
                <c:pt idx="1">
                  <c:v>2.3491257214754682</c:v>
                </c:pt>
                <c:pt idx="2">
                  <c:v>2.3563821469145805</c:v>
                </c:pt>
                <c:pt idx="3">
                  <c:v>2.3636385723536923</c:v>
                </c:pt>
                <c:pt idx="4">
                  <c:v>2.3708949977928042</c:v>
                </c:pt>
                <c:pt idx="5">
                  <c:v>2.3781514232319161</c:v>
                </c:pt>
                <c:pt idx="6">
                  <c:v>2.3854078486710284</c:v>
                </c:pt>
                <c:pt idx="7">
                  <c:v>2.3926642741101403</c:v>
                </c:pt>
                <c:pt idx="8">
                  <c:v>2.3971575403526009</c:v>
                </c:pt>
                <c:pt idx="9">
                  <c:v>2.401650806595061</c:v>
                </c:pt>
                <c:pt idx="10">
                  <c:v>2.4061440728375216</c:v>
                </c:pt>
                <c:pt idx="11">
                  <c:v>2.4106373390799818</c:v>
                </c:pt>
                <c:pt idx="12">
                  <c:v>2.4151306053224424</c:v>
                </c:pt>
                <c:pt idx="13">
                  <c:v>2.4196238715649026</c:v>
                </c:pt>
                <c:pt idx="14">
                  <c:v>2.4241171378073632</c:v>
                </c:pt>
                <c:pt idx="15">
                  <c:v>2.4286104040498233</c:v>
                </c:pt>
                <c:pt idx="16">
                  <c:v>2.4331036702922839</c:v>
                </c:pt>
                <c:pt idx="17">
                  <c:v>2.4375969365347441</c:v>
                </c:pt>
                <c:pt idx="18">
                  <c:v>2.4420902027772042</c:v>
                </c:pt>
                <c:pt idx="19">
                  <c:v>2.4465834690196648</c:v>
                </c:pt>
                <c:pt idx="20">
                  <c:v>2.451076735262125</c:v>
                </c:pt>
                <c:pt idx="21">
                  <c:v>2.4555700015045856</c:v>
                </c:pt>
                <c:pt idx="22">
                  <c:v>2.4600632677470458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ED9-46A6-88B6-0C114279EB8F}"/>
            </c:ext>
          </c:extLst>
        </c:ser>
        <c:ser>
          <c:idx val="6"/>
          <c:order val="5"/>
          <c:tx>
            <c:strRef>
              <c:f>'1. Final energy Fig 1+2'!$H$12</c:f>
              <c:strCache>
                <c:ptCount val="1"/>
                <c:pt idx="0">
                  <c:v>Greenpeace 2015 Advanced Energy revolution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'1. Final energy Fig 1+2'!$H$54:$H$92</c:f>
              <c:numCache>
                <c:formatCode>0.00</c:formatCode>
                <c:ptCount val="39"/>
                <c:pt idx="0">
                  <c:v>3.4952955660890228</c:v>
                </c:pt>
                <c:pt idx="1">
                  <c:v>3.5883730492756682</c:v>
                </c:pt>
                <c:pt idx="2">
                  <c:v>3.6905505110448376</c:v>
                </c:pt>
                <c:pt idx="3">
                  <c:v>3.7968070867367518</c:v>
                </c:pt>
                <c:pt idx="4">
                  <c:v>3.895226845098033</c:v>
                </c:pt>
                <c:pt idx="5">
                  <c:v>4.0222880283798439</c:v>
                </c:pt>
                <c:pt idx="6">
                  <c:v>4.1469176206650031</c:v>
                </c:pt>
                <c:pt idx="7">
                  <c:v>4.256893875965039</c:v>
                </c:pt>
                <c:pt idx="8">
                  <c:v>4.3697867015556326</c:v>
                </c:pt>
                <c:pt idx="9">
                  <c:v>4.4856734448808888</c:v>
                </c:pt>
                <c:pt idx="10">
                  <c:v>4.6046335046391302</c:v>
                </c:pt>
                <c:pt idx="11">
                  <c:v>4.7267483851821606</c:v>
                </c:pt>
                <c:pt idx="12">
                  <c:v>4.8521017523571919</c:v>
                </c:pt>
                <c:pt idx="13">
                  <c:v>4.9807794908297049</c:v>
                </c:pt>
                <c:pt idx="14">
                  <c:v>5.1128697629265094</c:v>
                </c:pt>
                <c:pt idx="15">
                  <c:v>5.248463069039321</c:v>
                </c:pt>
                <c:pt idx="16">
                  <c:v>5.3876523096302442</c:v>
                </c:pt>
                <c:pt idx="17">
                  <c:v>5.5305328488816388</c:v>
                </c:pt>
                <c:pt idx="18">
                  <c:v>5.6772025800339803</c:v>
                </c:pt>
                <c:pt idx="19">
                  <c:v>5.8277619924564821</c:v>
                </c:pt>
                <c:pt idx="20">
                  <c:v>5.9823142404964287</c:v>
                </c:pt>
                <c:pt idx="21">
                  <c:v>6.1409652141543942</c:v>
                </c:pt>
                <c:pt idx="22">
                  <c:v>6.3038236116337698</c:v>
                </c:pt>
                <c:pt idx="23">
                  <c:v>6.4710010138142984</c:v>
                </c:pt>
                <c:pt idx="24">
                  <c:v>6.6426119607006546</c:v>
                </c:pt>
                <c:pt idx="25">
                  <c:v>6.818774029898437</c:v>
                </c:pt>
                <c:pt idx="26">
                  <c:v>6.9996079171713443</c:v>
                </c:pt>
                <c:pt idx="27">
                  <c:v>7.1852375191347289</c:v>
                </c:pt>
                <c:pt idx="28">
                  <c:v>7.3757900181421823</c:v>
                </c:pt>
                <c:pt idx="29">
                  <c:v>7.5023585748535027</c:v>
                </c:pt>
                <c:pt idx="30">
                  <c:v>7.6310990479979894</c:v>
                </c:pt>
                <c:pt idx="31">
                  <c:v>7.7620487076616351</c:v>
                </c:pt>
                <c:pt idx="32">
                  <c:v>7.895245463485109</c:v>
                </c:pt>
                <c:pt idx="33">
                  <c:v>8.0307278756385134</c:v>
                </c:pt>
                <c:pt idx="34">
                  <c:v>8.1685351659844709</c:v>
                </c:pt>
                <c:pt idx="35">
                  <c:v>8.3087072294327644</c:v>
                </c:pt>
                <c:pt idx="36">
                  <c:v>8.4512846454898316</c:v>
                </c:pt>
                <c:pt idx="37">
                  <c:v>8.5963086900064383</c:v>
                </c:pt>
                <c:pt idx="38">
                  <c:v>8.7438213471269499</c:v>
                </c:pt>
              </c:numCache>
            </c:numRef>
          </c:xVal>
          <c:yVal>
            <c:numRef>
              <c:f>'1. Final energy Fig 1+2'!$AD$54:$AD$92</c:f>
              <c:numCache>
                <c:formatCode>#,##0.00</c:formatCode>
                <c:ptCount val="39"/>
                <c:pt idx="0">
                  <c:v>2.1332313963396432</c:v>
                </c:pt>
                <c:pt idx="1">
                  <c:v>2.1563782939347624</c:v>
                </c:pt>
                <c:pt idx="2">
                  <c:v>2.173738467131102</c:v>
                </c:pt>
                <c:pt idx="3">
                  <c:v>2.2026720891250009</c:v>
                </c:pt>
                <c:pt idx="4">
                  <c:v>2.2258189867201201</c:v>
                </c:pt>
                <c:pt idx="5">
                  <c:v>2.2489658843152398</c:v>
                </c:pt>
                <c:pt idx="6">
                  <c:v>2.272112781910359</c:v>
                </c:pt>
                <c:pt idx="7">
                  <c:v>2.2952596795054783</c:v>
                </c:pt>
                <c:pt idx="8">
                  <c:v>2.3184065771005975</c:v>
                </c:pt>
                <c:pt idx="9">
                  <c:v>2.3129387109446911</c:v>
                </c:pt>
                <c:pt idx="10">
                  <c:v>2.3074708447887851</c:v>
                </c:pt>
                <c:pt idx="11">
                  <c:v>2.3020029786328786</c:v>
                </c:pt>
                <c:pt idx="12">
                  <c:v>2.2965351124769726</c:v>
                </c:pt>
                <c:pt idx="13">
                  <c:v>2.2910672463210662</c:v>
                </c:pt>
                <c:pt idx="14">
                  <c:v>2.2795297746208858</c:v>
                </c:pt>
                <c:pt idx="15">
                  <c:v>2.2679923029207059</c:v>
                </c:pt>
                <c:pt idx="16">
                  <c:v>2.2564548312205255</c:v>
                </c:pt>
                <c:pt idx="17">
                  <c:v>2.2449173595203455</c:v>
                </c:pt>
                <c:pt idx="18">
                  <c:v>2.2333798878201652</c:v>
                </c:pt>
                <c:pt idx="19">
                  <c:v>2.212652511209348</c:v>
                </c:pt>
                <c:pt idx="20">
                  <c:v>2.1919251345985309</c:v>
                </c:pt>
                <c:pt idx="21">
                  <c:v>2.1711977579877138</c:v>
                </c:pt>
                <c:pt idx="22">
                  <c:v>2.1504703813768966</c:v>
                </c:pt>
                <c:pt idx="23">
                  <c:v>2.1297430047660795</c:v>
                </c:pt>
                <c:pt idx="24">
                  <c:v>2.1090156281552623</c:v>
                </c:pt>
                <c:pt idx="25">
                  <c:v>2.0882882515444452</c:v>
                </c:pt>
                <c:pt idx="26">
                  <c:v>2.0675608749336281</c:v>
                </c:pt>
                <c:pt idx="27">
                  <c:v>2.0468334983228109</c:v>
                </c:pt>
                <c:pt idx="28">
                  <c:v>2.0261061217119938</c:v>
                </c:pt>
                <c:pt idx="29">
                  <c:v>2.0055530015184155</c:v>
                </c:pt>
                <c:pt idx="30">
                  <c:v>1.9849998813248373</c:v>
                </c:pt>
                <c:pt idx="31">
                  <c:v>1.9644467611312588</c:v>
                </c:pt>
                <c:pt idx="32">
                  <c:v>1.9438936409376806</c:v>
                </c:pt>
                <c:pt idx="33">
                  <c:v>1.9233405207441023</c:v>
                </c:pt>
                <c:pt idx="34">
                  <c:v>1.9027874005505241</c:v>
                </c:pt>
                <c:pt idx="35">
                  <c:v>1.8822342803569458</c:v>
                </c:pt>
                <c:pt idx="36">
                  <c:v>1.8616811601633674</c:v>
                </c:pt>
                <c:pt idx="37">
                  <c:v>1.8411280399697891</c:v>
                </c:pt>
                <c:pt idx="38">
                  <c:v>1.8205749197762109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ED9-46A6-88B6-0C114279EB8F}"/>
            </c:ext>
          </c:extLst>
        </c:ser>
        <c:ser>
          <c:idx val="7"/>
          <c:order val="6"/>
          <c:tx>
            <c:strRef>
              <c:f>'1. Final energy Fig 1+2'!$I$12</c:f>
              <c:strCache>
                <c:ptCount val="1"/>
                <c:pt idx="0">
                  <c:v>bp 2020 Rapid Transition Scenario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1+2'!$I$59:$I$82</c:f>
              <c:numCache>
                <c:formatCode>0.00</c:formatCode>
                <c:ptCount val="24"/>
                <c:pt idx="0">
                  <c:v>4.0222880283798439</c:v>
                </c:pt>
                <c:pt idx="1">
                  <c:v>4.1469176206650031</c:v>
                </c:pt>
                <c:pt idx="2">
                  <c:v>4.2310171100120897</c:v>
                </c:pt>
                <c:pt idx="3">
                  <c:v>4.3168221370031352</c:v>
                </c:pt>
                <c:pt idx="4">
                  <c:v>4.4414056238770465</c:v>
                </c:pt>
                <c:pt idx="5">
                  <c:v>4.5695845901821386</c:v>
                </c:pt>
                <c:pt idx="6">
                  <c:v>4.7014628014547952</c:v>
                </c:pt>
                <c:pt idx="7">
                  <c:v>4.8371470179047815</c:v>
                </c:pt>
                <c:pt idx="8">
                  <c:v>4.9767470808415144</c:v>
                </c:pt>
                <c:pt idx="9">
                  <c:v>5.1203760015946012</c:v>
                </c:pt>
                <c:pt idx="10">
                  <c:v>5.268150053000622</c:v>
                </c:pt>
                <c:pt idx="11">
                  <c:v>5.4201888635302202</c:v>
                </c:pt>
                <c:pt idx="12">
                  <c:v>5.5766155141317029</c:v>
                </c:pt>
                <c:pt idx="13">
                  <c:v>5.7375566378695444</c:v>
                </c:pt>
                <c:pt idx="14">
                  <c:v>5.8539142864855389</c:v>
                </c:pt>
                <c:pt idx="15">
                  <c:v>5.9726316682154659</c:v>
                </c:pt>
                <c:pt idx="16">
                  <c:v>6.0937566384468758</c:v>
                </c:pt>
                <c:pt idx="17">
                  <c:v>6.2173380230745785</c:v>
                </c:pt>
                <c:pt idx="18">
                  <c:v>6.3434256381825316</c:v>
                </c:pt>
                <c:pt idx="19">
                  <c:v>6.4720703101248738</c:v>
                </c:pt>
                <c:pt idx="20">
                  <c:v>6.6033238960142064</c:v>
                </c:pt>
                <c:pt idx="21">
                  <c:v>6.7372393046253753</c:v>
                </c:pt>
                <c:pt idx="22">
                  <c:v>6.8738705177231783</c:v>
                </c:pt>
                <c:pt idx="23">
                  <c:v>7.0132726118226048</c:v>
                </c:pt>
              </c:numCache>
            </c:numRef>
          </c:xVal>
          <c:yVal>
            <c:numRef>
              <c:f>'1. Final energy Fig 1+2'!$AE$59:$AE$82</c:f>
              <c:numCache>
                <c:formatCode>#,##0.00</c:formatCode>
                <c:ptCount val="2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ED9-46A6-88B6-0C114279EB8F}"/>
            </c:ext>
          </c:extLst>
        </c:ser>
        <c:ser>
          <c:idx val="8"/>
          <c:order val="7"/>
          <c:tx>
            <c:strRef>
              <c:f>'1. Final energy Fig 1+2'!$J$12</c:f>
              <c:strCache>
                <c:ptCount val="1"/>
                <c:pt idx="0">
                  <c:v>EIA 2019 Reference Scenario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4"/>
            <c:spPr>
              <a:noFill/>
              <a:ln w="9525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1+2'!$J$59:$J$92</c:f>
              <c:numCache>
                <c:formatCode>0.00</c:formatCode>
                <c:ptCount val="34"/>
                <c:pt idx="0">
                  <c:v>4.0222880283798439</c:v>
                </c:pt>
                <c:pt idx="1">
                  <c:v>4.1469176206650031</c:v>
                </c:pt>
                <c:pt idx="2">
                  <c:v>4.2589456368828227</c:v>
                </c:pt>
                <c:pt idx="3">
                  <c:v>4.3740000639353207</c:v>
                </c:pt>
                <c:pt idx="4">
                  <c:v>4.4872930160434104</c:v>
                </c:pt>
                <c:pt idx="5">
                  <c:v>4.6035204200970306</c:v>
                </c:pt>
                <c:pt idx="6">
                  <c:v>4.7227582826619949</c:v>
                </c:pt>
                <c:pt idx="7">
                  <c:v>4.8450845789845234</c:v>
                </c:pt>
                <c:pt idx="8">
                  <c:v>4.9705793039829214</c:v>
                </c:pt>
                <c:pt idx="9">
                  <c:v>5.0932390141779242</c:v>
                </c:pt>
                <c:pt idx="10">
                  <c:v>5.2189256159251993</c:v>
                </c:pt>
                <c:pt idx="11">
                  <c:v>5.3477138042689019</c:v>
                </c:pt>
                <c:pt idx="12">
                  <c:v>5.4796801175136842</c:v>
                </c:pt>
                <c:pt idx="13">
                  <c:v>5.6149029827111008</c:v>
                </c:pt>
                <c:pt idx="14">
                  <c:v>5.7441904385083502</c:v>
                </c:pt>
                <c:pt idx="15">
                  <c:v>5.8764548373227798</c:v>
                </c:pt>
                <c:pt idx="16">
                  <c:v>6.0117647255549116</c:v>
                </c:pt>
                <c:pt idx="17">
                  <c:v>6.1501902279388121</c:v>
                </c:pt>
                <c:pt idx="18">
                  <c:v>6.2918030838844352</c:v>
                </c:pt>
                <c:pt idx="19">
                  <c:v>6.4301790158781085</c:v>
                </c:pt>
                <c:pt idx="20">
                  <c:v>6.5715982564909217</c:v>
                </c:pt>
                <c:pt idx="21">
                  <c:v>6.7161277373577191</c:v>
                </c:pt>
                <c:pt idx="22">
                  <c:v>6.8638358621440521</c:v>
                </c:pt>
                <c:pt idx="23">
                  <c:v>7.0147925389206236</c:v>
                </c:pt>
                <c:pt idx="24">
                  <c:v>7.1663229284322023</c:v>
                </c:pt>
                <c:pt idx="25">
                  <c:v>7.3211266091805687</c:v>
                </c:pt>
                <c:pt idx="26">
                  <c:v>7.479274289328985</c:v>
                </c:pt>
                <c:pt idx="27">
                  <c:v>7.6408382044466148</c:v>
                </c:pt>
                <c:pt idx="28">
                  <c:v>7.8058921505028591</c:v>
                </c:pt>
                <c:pt idx="29">
                  <c:v>7.9633482404010953</c:v>
                </c:pt>
                <c:pt idx="30">
                  <c:v>8.1239804464649197</c:v>
                </c:pt>
                <c:pt idx="31">
                  <c:v>8.2878528355329255</c:v>
                </c:pt>
                <c:pt idx="32">
                  <c:v>8.4550307667641373</c:v>
                </c:pt>
                <c:pt idx="33">
                  <c:v>8.6255809177059746</c:v>
                </c:pt>
              </c:numCache>
            </c:numRef>
          </c:xVal>
          <c:yVal>
            <c:numRef>
              <c:f>'1. Final energy Fig 1+2'!$AF$59:$AF$92</c:f>
              <c:numCache>
                <c:formatCode>#,##0.00</c:formatCode>
                <c:ptCount val="3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ED9-46A6-88B6-0C114279EB8F}"/>
            </c:ext>
          </c:extLst>
        </c:ser>
        <c:ser>
          <c:idx val="9"/>
          <c:order val="8"/>
          <c:tx>
            <c:strRef>
              <c:f>'1. Final energy Fig 1+2'!$K$12</c:f>
              <c:strCache>
                <c:ptCount val="1"/>
                <c:pt idx="0">
                  <c:v>Shell 2018 Sky scenario</c:v>
                </c:pt>
              </c:strCache>
            </c:strRef>
          </c:tx>
          <c:spPr>
            <a:ln w="952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1+2'!$K$57:$K$92</c:f>
              <c:numCache>
                <c:formatCode>0.00</c:formatCode>
                <c:ptCount val="36"/>
                <c:pt idx="0">
                  <c:v>3.7968070867367518</c:v>
                </c:pt>
                <c:pt idx="1">
                  <c:v>3.895226845098033</c:v>
                </c:pt>
                <c:pt idx="2">
                  <c:v>4.0222880283798439</c:v>
                </c:pt>
                <c:pt idx="3">
                  <c:v>4.1469176206650031</c:v>
                </c:pt>
                <c:pt idx="4">
                  <c:v>4.2586840615069299</c:v>
                </c:pt>
                <c:pt idx="5">
                  <c:v>4.3734627968869066</c:v>
                </c:pt>
                <c:pt idx="6">
                  <c:v>4.4945800330292354</c:v>
                </c:pt>
                <c:pt idx="7">
                  <c:v>4.6190514499596569</c:v>
                </c:pt>
                <c:pt idx="8">
                  <c:v>4.7469699372545646</c:v>
                </c:pt>
                <c:pt idx="9">
                  <c:v>4.8784309569436415</c:v>
                </c:pt>
                <c:pt idx="10">
                  <c:v>5.0135326147505337</c:v>
                </c:pt>
                <c:pt idx="11">
                  <c:v>5.1399684011555928</c:v>
                </c:pt>
                <c:pt idx="12">
                  <c:v>5.2695927592350102</c:v>
                </c:pt>
                <c:pt idx="13">
                  <c:v>5.4024861012645475</c:v>
                </c:pt>
                <c:pt idx="14">
                  <c:v>5.5387308674292477</c:v>
                </c:pt>
                <c:pt idx="15">
                  <c:v>5.6784115769650798</c:v>
                </c:pt>
                <c:pt idx="16">
                  <c:v>5.8089991642699745</c:v>
                </c:pt>
                <c:pt idx="17">
                  <c:v>5.9425899009110834</c:v>
                </c:pt>
                <c:pt idx="18">
                  <c:v>6.0792528509252097</c:v>
                </c:pt>
                <c:pt idx="19">
                  <c:v>6.2190586666288734</c:v>
                </c:pt>
                <c:pt idx="20">
                  <c:v>6.3620796251443039</c:v>
                </c:pt>
                <c:pt idx="21">
                  <c:v>6.4976329879429562</c:v>
                </c:pt>
                <c:pt idx="22">
                  <c:v>6.6360745123567826</c:v>
                </c:pt>
                <c:pt idx="23">
                  <c:v>6.7774657348710692</c:v>
                </c:pt>
                <c:pt idx="24">
                  <c:v>6.9218695030954533</c:v>
                </c:pt>
                <c:pt idx="25">
                  <c:v>7.0693500036993333</c:v>
                </c:pt>
                <c:pt idx="26">
                  <c:v>7.2134232251566948</c:v>
                </c:pt>
                <c:pt idx="27">
                  <c:v>7.360432656184984</c:v>
                </c:pt>
                <c:pt idx="28">
                  <c:v>7.5104381366805901</c:v>
                </c:pt>
                <c:pt idx="29">
                  <c:v>7.6635007260758767</c:v>
                </c:pt>
                <c:pt idx="30">
                  <c:v>7.8196827281933006</c:v>
                </c:pt>
                <c:pt idx="31">
                  <c:v>7.9688869960770896</c:v>
                </c:pt>
                <c:pt idx="32">
                  <c:v>8.1209381714798337</c:v>
                </c:pt>
                <c:pt idx="33">
                  <c:v>8.2758905751159233</c:v>
                </c:pt>
                <c:pt idx="34">
                  <c:v>8.4337995641717765</c:v>
                </c:pt>
                <c:pt idx="35">
                  <c:v>8.594721552082353</c:v>
                </c:pt>
              </c:numCache>
            </c:numRef>
          </c:xVal>
          <c:yVal>
            <c:numRef>
              <c:f>'1. Final energy Fig 1+2'!$AG$57:$AG$92</c:f>
              <c:numCache>
                <c:formatCode>#,##0.00</c:formatCode>
                <c:ptCount val="36"/>
                <c:pt idx="0">
                  <c:v>2.2170386918791265</c:v>
                </c:pt>
                <c:pt idx="1">
                  <c:v>2.2470367377393141</c:v>
                </c:pt>
                <c:pt idx="2">
                  <c:v>2.2770347835995013</c:v>
                </c:pt>
                <c:pt idx="3">
                  <c:v>2.3070328294596889</c:v>
                </c:pt>
                <c:pt idx="4">
                  <c:v>2.3370308753198761</c:v>
                </c:pt>
                <c:pt idx="5" formatCode="0.00">
                  <c:v>2.3670289211800637</c:v>
                </c:pt>
                <c:pt idx="6">
                  <c:v>2.3996068602471619</c:v>
                </c:pt>
                <c:pt idx="7">
                  <c:v>2.4321847993142605</c:v>
                </c:pt>
                <c:pt idx="8">
                  <c:v>2.4647627383813586</c:v>
                </c:pt>
                <c:pt idx="9">
                  <c:v>2.4973406774484572</c:v>
                </c:pt>
                <c:pt idx="10" formatCode="0.00">
                  <c:v>2.5299186165155554</c:v>
                </c:pt>
                <c:pt idx="11">
                  <c:v>2.5448182511688811</c:v>
                </c:pt>
                <c:pt idx="12">
                  <c:v>2.5597178858222067</c:v>
                </c:pt>
                <c:pt idx="13">
                  <c:v>2.5746175204755319</c:v>
                </c:pt>
                <c:pt idx="14">
                  <c:v>2.5895171551288576</c:v>
                </c:pt>
                <c:pt idx="15" formatCode="0.00">
                  <c:v>2.6044167897821833</c:v>
                </c:pt>
                <c:pt idx="16">
                  <c:v>2.6309312537627121</c:v>
                </c:pt>
                <c:pt idx="17">
                  <c:v>2.6574457177432413</c:v>
                </c:pt>
                <c:pt idx="18">
                  <c:v>2.6839601817237702</c:v>
                </c:pt>
                <c:pt idx="19">
                  <c:v>2.7104746457042994</c:v>
                </c:pt>
                <c:pt idx="20" formatCode="0.00">
                  <c:v>2.7369891096848282</c:v>
                </c:pt>
                <c:pt idx="21">
                  <c:v>2.7605220027553652</c:v>
                </c:pt>
                <c:pt idx="22">
                  <c:v>2.7840548958259017</c:v>
                </c:pt>
                <c:pt idx="23">
                  <c:v>2.8075877888964387</c:v>
                </c:pt>
                <c:pt idx="24">
                  <c:v>2.8311206819669752</c:v>
                </c:pt>
                <c:pt idx="25" formatCode="0.00">
                  <c:v>2.8546535750375122</c:v>
                </c:pt>
                <c:pt idx="26">
                  <c:v>2.8800022986354157</c:v>
                </c:pt>
                <c:pt idx="27">
                  <c:v>2.9053510222333196</c:v>
                </c:pt>
                <c:pt idx="28">
                  <c:v>2.9306997458312232</c:v>
                </c:pt>
                <c:pt idx="29">
                  <c:v>2.9560484694291271</c:v>
                </c:pt>
                <c:pt idx="30" formatCode="0.00">
                  <c:v>2.9813971930270307</c:v>
                </c:pt>
                <c:pt idx="31">
                  <c:v>3.0087242226841133</c:v>
                </c:pt>
                <c:pt idx="32">
                  <c:v>3.036051252341196</c:v>
                </c:pt>
                <c:pt idx="33">
                  <c:v>3.0633782819982787</c:v>
                </c:pt>
                <c:pt idx="34">
                  <c:v>3.0907053116553613</c:v>
                </c:pt>
                <c:pt idx="35" formatCode="0.00">
                  <c:v>3.118032341312444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ED9-46A6-88B6-0C114279EB8F}"/>
            </c:ext>
          </c:extLst>
        </c:ser>
        <c:ser>
          <c:idx val="10"/>
          <c:order val="9"/>
          <c:tx>
            <c:strRef>
              <c:f>'1. Final energy Fig 1+2'!$L$12</c:f>
              <c:strCache>
                <c:ptCount val="1"/>
                <c:pt idx="0">
                  <c:v>SSP1-1.9 (sustainability)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1+2'!$L$52:$L$92</c:f>
              <c:numCache>
                <c:formatCode>0.00</c:formatCode>
                <c:ptCount val="41"/>
                <c:pt idx="0">
                  <c:v>3.3056729432219325</c:v>
                </c:pt>
                <c:pt idx="1">
                  <c:v>3.4094802155973842</c:v>
                </c:pt>
                <c:pt idx="2">
                  <c:v>3.4952955660890228</c:v>
                </c:pt>
                <c:pt idx="3">
                  <c:v>3.5883730492756682</c:v>
                </c:pt>
                <c:pt idx="4">
                  <c:v>3.6905505110448376</c:v>
                </c:pt>
                <c:pt idx="5">
                  <c:v>3.7968070867367518</c:v>
                </c:pt>
                <c:pt idx="6">
                  <c:v>3.895226845098033</c:v>
                </c:pt>
                <c:pt idx="7">
                  <c:v>4.0222880283798439</c:v>
                </c:pt>
                <c:pt idx="8">
                  <c:v>4.1469176206650031</c:v>
                </c:pt>
                <c:pt idx="9">
                  <c:v>4.2778748455877578</c:v>
                </c:pt>
                <c:pt idx="10">
                  <c:v>4.4129676228238761</c:v>
                </c:pt>
                <c:pt idx="11">
                  <c:v>4.5626852297535452</c:v>
                </c:pt>
                <c:pt idx="12">
                  <c:v>4.7174822670667078</c:v>
                </c:pt>
                <c:pt idx="13">
                  <c:v>4.8775310632793616</c:v>
                </c:pt>
                <c:pt idx="14">
                  <c:v>5.0430097934523275</c:v>
                </c:pt>
                <c:pt idx="15">
                  <c:v>5.2141026775454629</c:v>
                </c:pt>
                <c:pt idx="16">
                  <c:v>5.3910001855013787</c:v>
                </c:pt>
                <c:pt idx="17">
                  <c:v>5.5738992492869821</c:v>
                </c:pt>
                <c:pt idx="18">
                  <c:v>5.763003482128898</c:v>
                </c:pt>
                <c:pt idx="19">
                  <c:v>5.9585234051868339</c:v>
                </c:pt>
                <c:pt idx="20">
                  <c:v>6.1606766819172298</c:v>
                </c:pt>
                <c:pt idx="21">
                  <c:v>6.3363833262549996</c:v>
                </c:pt>
                <c:pt idx="22">
                  <c:v>6.5171012423180104</c:v>
                </c:pt>
                <c:pt idx="23">
                  <c:v>6.7029733549478276</c:v>
                </c:pt>
                <c:pt idx="24">
                  <c:v>6.8941466652986714</c:v>
                </c:pt>
                <c:pt idx="25">
                  <c:v>7.0907723670965916</c:v>
                </c:pt>
                <c:pt idx="26">
                  <c:v>7.2930059662144409</c:v>
                </c:pt>
                <c:pt idx="27">
                  <c:v>7.5010074036572005</c:v>
                </c:pt>
                <c:pt idx="28">
                  <c:v>7.7149411820549361</c:v>
                </c:pt>
                <c:pt idx="29">
                  <c:v>7.9349764957634106</c:v>
                </c:pt>
                <c:pt idx="30">
                  <c:v>8.1612873646752622</c:v>
                </c:pt>
                <c:pt idx="31">
                  <c:v>8.3330928901509349</c:v>
                </c:pt>
                <c:pt idx="32">
                  <c:v>8.5085151414279476</c:v>
                </c:pt>
                <c:pt idx="33">
                  <c:v>8.6876302552049651</c:v>
                </c:pt>
                <c:pt idx="34">
                  <c:v>8.8705159709554273</c:v>
                </c:pt>
                <c:pt idx="35">
                  <c:v>9.0572516646680068</c:v>
                </c:pt>
                <c:pt idx="36">
                  <c:v>9.2479183832973444</c:v>
                </c:pt>
                <c:pt idx="37">
                  <c:v>9.4425988799400162</c:v>
                </c:pt>
                <c:pt idx="38">
                  <c:v>9.6413776497510035</c:v>
                </c:pt>
                <c:pt idx="39">
                  <c:v>9.8443409666162456</c:v>
                </c:pt>
                <c:pt idx="40">
                  <c:v>10.051576920597201</c:v>
                </c:pt>
              </c:numCache>
            </c:numRef>
          </c:xVal>
          <c:yVal>
            <c:numRef>
              <c:f>'1. Final energy Fig 1+2'!$AH$52:$AH$92</c:f>
              <c:numCache>
                <c:formatCode>#,##0.00</c:formatCode>
                <c:ptCount val="41"/>
                <c:pt idx="0">
                  <c:v>2.0826554521532668</c:v>
                </c:pt>
                <c:pt idx="1">
                  <c:v>2.0709398530256937</c:v>
                </c:pt>
                <c:pt idx="2">
                  <c:v>2.0592242538981202</c:v>
                </c:pt>
                <c:pt idx="3">
                  <c:v>2.0475086547705472</c:v>
                </c:pt>
                <c:pt idx="4">
                  <c:v>2.0357930556429742</c:v>
                </c:pt>
                <c:pt idx="5">
                  <c:v>2.0240774565154007</c:v>
                </c:pt>
                <c:pt idx="6">
                  <c:v>2.0123618573878277</c:v>
                </c:pt>
                <c:pt idx="7">
                  <c:v>2.0006462582602547</c:v>
                </c:pt>
                <c:pt idx="8">
                  <c:v>1.9889306591326814</c:v>
                </c:pt>
                <c:pt idx="9">
                  <c:v>1.9772150600051084</c:v>
                </c:pt>
                <c:pt idx="10">
                  <c:v>1.9654994608775351</c:v>
                </c:pt>
                <c:pt idx="11">
                  <c:v>1.9248043742446435</c:v>
                </c:pt>
                <c:pt idx="12">
                  <c:v>1.8841092876117518</c:v>
                </c:pt>
                <c:pt idx="13">
                  <c:v>1.8434142009788601</c:v>
                </c:pt>
                <c:pt idx="14">
                  <c:v>1.8027191143459684</c:v>
                </c:pt>
                <c:pt idx="15">
                  <c:v>1.762024027713077</c:v>
                </c:pt>
                <c:pt idx="16">
                  <c:v>1.7213289410801853</c:v>
                </c:pt>
                <c:pt idx="17">
                  <c:v>1.6806338544472936</c:v>
                </c:pt>
                <c:pt idx="18">
                  <c:v>1.639938767814402</c:v>
                </c:pt>
                <c:pt idx="19">
                  <c:v>1.5992436811815103</c:v>
                </c:pt>
                <c:pt idx="20">
                  <c:v>1.5585485945486186</c:v>
                </c:pt>
                <c:pt idx="21">
                  <c:v>1.5665591615478844</c:v>
                </c:pt>
                <c:pt idx="22">
                  <c:v>1.57456972854715</c:v>
                </c:pt>
                <c:pt idx="23">
                  <c:v>1.5825802955464159</c:v>
                </c:pt>
                <c:pt idx="24">
                  <c:v>1.5905908625456815</c:v>
                </c:pt>
                <c:pt idx="25">
                  <c:v>1.5986014295449473</c:v>
                </c:pt>
                <c:pt idx="26">
                  <c:v>1.6066119965442132</c:v>
                </c:pt>
                <c:pt idx="27">
                  <c:v>1.6146225635434788</c:v>
                </c:pt>
                <c:pt idx="28">
                  <c:v>1.6226331305427446</c:v>
                </c:pt>
                <c:pt idx="29">
                  <c:v>1.6306436975420102</c:v>
                </c:pt>
                <c:pt idx="30">
                  <c:v>1.6386542645412761</c:v>
                </c:pt>
                <c:pt idx="31">
                  <c:v>1.6565915921986578</c:v>
                </c:pt>
                <c:pt idx="32">
                  <c:v>1.6745289198560398</c:v>
                </c:pt>
                <c:pt idx="33">
                  <c:v>1.6924662475134216</c:v>
                </c:pt>
                <c:pt idx="34">
                  <c:v>1.7104035751708035</c:v>
                </c:pt>
                <c:pt idx="35">
                  <c:v>1.7283409028281853</c:v>
                </c:pt>
                <c:pt idx="36">
                  <c:v>1.7462782304855671</c:v>
                </c:pt>
                <c:pt idx="37">
                  <c:v>1.7642155581429491</c:v>
                </c:pt>
                <c:pt idx="38">
                  <c:v>1.7821528858003308</c:v>
                </c:pt>
                <c:pt idx="39">
                  <c:v>1.8000902134577128</c:v>
                </c:pt>
                <c:pt idx="40">
                  <c:v>1.8180275411150946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ED9-46A6-88B6-0C114279EB8F}"/>
            </c:ext>
          </c:extLst>
        </c:ser>
        <c:ser>
          <c:idx val="11"/>
          <c:order val="10"/>
          <c:tx>
            <c:strRef>
              <c:f>'1. Final energy Fig 1+2'!$M$12</c:f>
              <c:strCache>
                <c:ptCount val="1"/>
                <c:pt idx="0">
                  <c:v>SSP2-1.9 (middle-of-the-road)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'1. Final energy Fig 1+2'!$M$52:$M$92</c:f>
              <c:numCache>
                <c:formatCode>0.00</c:formatCode>
                <c:ptCount val="41"/>
                <c:pt idx="0">
                  <c:v>3.3056729432219325</c:v>
                </c:pt>
                <c:pt idx="1">
                  <c:v>3.4094802155973842</c:v>
                </c:pt>
                <c:pt idx="2">
                  <c:v>3.4952955660890228</c:v>
                </c:pt>
                <c:pt idx="3">
                  <c:v>3.5883730492756682</c:v>
                </c:pt>
                <c:pt idx="4">
                  <c:v>3.6905505110448376</c:v>
                </c:pt>
                <c:pt idx="5">
                  <c:v>3.7968070867367518</c:v>
                </c:pt>
                <c:pt idx="6">
                  <c:v>3.895226845098033</c:v>
                </c:pt>
                <c:pt idx="7">
                  <c:v>4.0222880283798439</c:v>
                </c:pt>
                <c:pt idx="8">
                  <c:v>4.1469176206650031</c:v>
                </c:pt>
                <c:pt idx="9">
                  <c:v>4.2795610390280254</c:v>
                </c:pt>
                <c:pt idx="10">
                  <c:v>4.4164471933324014</c:v>
                </c:pt>
                <c:pt idx="11">
                  <c:v>4.534126710697997</c:v>
                </c:pt>
                <c:pt idx="12">
                  <c:v>4.654941886252443</c:v>
                </c:pt>
                <c:pt idx="13">
                  <c:v>4.7789762719383155</c:v>
                </c:pt>
                <c:pt idx="14">
                  <c:v>4.9063156460017892</c:v>
                </c:pt>
                <c:pt idx="15">
                  <c:v>5.0370480723141497</c:v>
                </c:pt>
                <c:pt idx="16">
                  <c:v>5.1712639612739748</c:v>
                </c:pt>
                <c:pt idx="17">
                  <c:v>5.3090561323320964</c:v>
                </c:pt>
                <c:pt idx="18">
                  <c:v>5.4505198781825888</c:v>
                </c:pt>
                <c:pt idx="19">
                  <c:v>5.5957530306641736</c:v>
                </c:pt>
                <c:pt idx="20">
                  <c:v>5.7448560284176136</c:v>
                </c:pt>
                <c:pt idx="21">
                  <c:v>5.8575424750298204</c:v>
                </c:pt>
                <c:pt idx="22">
                  <c:v>5.9724392877830184</c:v>
                </c:pt>
                <c:pt idx="23">
                  <c:v>6.0895898234306074</c:v>
                </c:pt>
                <c:pt idx="24">
                  <c:v>6.2090382891769744</c:v>
                </c:pt>
                <c:pt idx="25">
                  <c:v>6.3308297593592497</c:v>
                </c:pt>
                <c:pt idx="26">
                  <c:v>6.4550101924562835</c:v>
                </c:pt>
                <c:pt idx="27">
                  <c:v>6.5816264484312539</c:v>
                </c:pt>
                <c:pt idx="28">
                  <c:v>6.7107263064144522</c:v>
                </c:pt>
                <c:pt idx="29">
                  <c:v>6.8423584827329238</c:v>
                </c:pt>
                <c:pt idx="30">
                  <c:v>6.9765726492937592</c:v>
                </c:pt>
                <c:pt idx="31">
                  <c:v>7.0920339026610231</c:v>
                </c:pt>
                <c:pt idx="32">
                  <c:v>7.2094060228248207</c:v>
                </c:pt>
                <c:pt idx="33">
                  <c:v>7.3287206343501694</c:v>
                </c:pt>
                <c:pt idx="34">
                  <c:v>7.4500098851839951</c:v>
                </c:pt>
                <c:pt idx="35">
                  <c:v>7.5733064553170282</c:v>
                </c:pt>
                <c:pt idx="36">
                  <c:v>7.6986435655890491</c:v>
                </c:pt>
                <c:pt idx="37">
                  <c:v>7.8260549866398597</c:v>
                </c:pt>
                <c:pt idx="38">
                  <c:v>7.9555750480083942</c:v>
                </c:pt>
                <c:pt idx="39">
                  <c:v>8.0872386473824172</c:v>
                </c:pt>
                <c:pt idx="40">
                  <c:v>8.2210812600013039</c:v>
                </c:pt>
              </c:numCache>
            </c:numRef>
          </c:xVal>
          <c:yVal>
            <c:numRef>
              <c:f>'1. Final energy Fig 1+2'!$AI$52:$AI$92</c:f>
              <c:numCache>
                <c:formatCode>#,##0.00</c:formatCode>
                <c:ptCount val="41"/>
                <c:pt idx="0">
                  <c:v>2.0826554521532668</c:v>
                </c:pt>
                <c:pt idx="1">
                  <c:v>2.1270092753167589</c:v>
                </c:pt>
                <c:pt idx="2">
                  <c:v>2.1713630984802506</c:v>
                </c:pt>
                <c:pt idx="3">
                  <c:v>2.2157169216437427</c:v>
                </c:pt>
                <c:pt idx="4">
                  <c:v>2.2600707448072348</c:v>
                </c:pt>
                <c:pt idx="5">
                  <c:v>2.3044245679707265</c:v>
                </c:pt>
                <c:pt idx="6">
                  <c:v>2.3487783911342186</c:v>
                </c:pt>
                <c:pt idx="7">
                  <c:v>2.3931322142977107</c:v>
                </c:pt>
                <c:pt idx="8">
                  <c:v>2.4374860374612028</c:v>
                </c:pt>
                <c:pt idx="9">
                  <c:v>2.4818398606246945</c:v>
                </c:pt>
                <c:pt idx="10">
                  <c:v>2.5261936837881867</c:v>
                </c:pt>
                <c:pt idx="11">
                  <c:v>2.5175977807827357</c:v>
                </c:pt>
                <c:pt idx="12">
                  <c:v>2.5090018777772847</c:v>
                </c:pt>
                <c:pt idx="13">
                  <c:v>2.5004059747718332</c:v>
                </c:pt>
                <c:pt idx="14">
                  <c:v>2.4918100717663823</c:v>
                </c:pt>
                <c:pt idx="15">
                  <c:v>2.4832141687609313</c:v>
                </c:pt>
                <c:pt idx="16">
                  <c:v>2.4746182657554803</c:v>
                </c:pt>
                <c:pt idx="17">
                  <c:v>2.4660223627500293</c:v>
                </c:pt>
                <c:pt idx="18">
                  <c:v>2.4574264597445779</c:v>
                </c:pt>
                <c:pt idx="19">
                  <c:v>2.4488305567391269</c:v>
                </c:pt>
                <c:pt idx="20">
                  <c:v>2.4402346537336759</c:v>
                </c:pt>
                <c:pt idx="21">
                  <c:v>2.4381326013644258</c:v>
                </c:pt>
                <c:pt idx="22">
                  <c:v>2.4360305489951761</c:v>
                </c:pt>
                <c:pt idx="23">
                  <c:v>2.433928496625926</c:v>
                </c:pt>
                <c:pt idx="24">
                  <c:v>2.4318264442566764</c:v>
                </c:pt>
                <c:pt idx="25">
                  <c:v>2.4297243918874263</c:v>
                </c:pt>
                <c:pt idx="26">
                  <c:v>2.4276223395181762</c:v>
                </c:pt>
                <c:pt idx="27">
                  <c:v>2.4255202871489265</c:v>
                </c:pt>
                <c:pt idx="28">
                  <c:v>2.4234182347796764</c:v>
                </c:pt>
                <c:pt idx="29">
                  <c:v>2.4213161824104268</c:v>
                </c:pt>
                <c:pt idx="30">
                  <c:v>2.4192141300411767</c:v>
                </c:pt>
                <c:pt idx="31">
                  <c:v>2.4295343953708959</c:v>
                </c:pt>
                <c:pt idx="32">
                  <c:v>2.4398546607006155</c:v>
                </c:pt>
                <c:pt idx="33">
                  <c:v>2.4501749260303347</c:v>
                </c:pt>
                <c:pt idx="34">
                  <c:v>2.4604951913600543</c:v>
                </c:pt>
                <c:pt idx="35">
                  <c:v>2.4708154566897735</c:v>
                </c:pt>
                <c:pt idx="36">
                  <c:v>2.4811357220194927</c:v>
                </c:pt>
                <c:pt idx="37">
                  <c:v>2.4914559873492124</c:v>
                </c:pt>
                <c:pt idx="38">
                  <c:v>2.5017762526789316</c:v>
                </c:pt>
                <c:pt idx="39">
                  <c:v>2.5120965180086512</c:v>
                </c:pt>
                <c:pt idx="40">
                  <c:v>2.5224167833383704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4ED9-46A6-88B6-0C114279EB8F}"/>
            </c:ext>
          </c:extLst>
        </c:ser>
        <c:ser>
          <c:idx val="12"/>
          <c:order val="11"/>
          <c:tx>
            <c:strRef>
              <c:f>'1. Final energy Fig 1+2'!$N$12</c:f>
              <c:strCache>
                <c:ptCount val="1"/>
                <c:pt idx="0">
                  <c:v>SSP5-1.9 (fossil fuel)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1+2'!$N$52:$N$92</c:f>
              <c:numCache>
                <c:formatCode>0.00</c:formatCode>
                <c:ptCount val="41"/>
                <c:pt idx="0">
                  <c:v>3.3056729432219325</c:v>
                </c:pt>
                <c:pt idx="1">
                  <c:v>3.4094802155973842</c:v>
                </c:pt>
                <c:pt idx="2">
                  <c:v>3.4952955660890228</c:v>
                </c:pt>
                <c:pt idx="3">
                  <c:v>3.5883730492756682</c:v>
                </c:pt>
                <c:pt idx="4">
                  <c:v>3.6905505110448376</c:v>
                </c:pt>
                <c:pt idx="5">
                  <c:v>3.7968070867367518</c:v>
                </c:pt>
                <c:pt idx="6">
                  <c:v>3.895226845098033</c:v>
                </c:pt>
                <c:pt idx="7">
                  <c:v>4.0222880283798439</c:v>
                </c:pt>
                <c:pt idx="8">
                  <c:v>4.1469176206650031</c:v>
                </c:pt>
                <c:pt idx="9">
                  <c:v>4.2825712552191808</c:v>
                </c:pt>
                <c:pt idx="10">
                  <c:v>4.4226623805197525</c:v>
                </c:pt>
                <c:pt idx="11">
                  <c:v>4.5881364713060515</c:v>
                </c:pt>
                <c:pt idx="12">
                  <c:v>4.7598017818522314</c:v>
                </c:pt>
                <c:pt idx="13">
                  <c:v>4.9378899568945336</c:v>
                </c:pt>
                <c:pt idx="14">
                  <c:v>5.1226413081663207</c:v>
                </c:pt>
                <c:pt idx="15">
                  <c:v>5.3143051386741211</c:v>
                </c:pt>
                <c:pt idx="16">
                  <c:v>5.5131400791064751</c:v>
                </c:pt>
                <c:pt idx="17">
                  <c:v>5.7194144368295348</c:v>
                </c:pt>
                <c:pt idx="18">
                  <c:v>5.9334065579403434</c:v>
                </c:pt>
                <c:pt idx="19">
                  <c:v>6.1554052028663575</c:v>
                </c:pt>
                <c:pt idx="20">
                  <c:v>6.3857099360180358</c:v>
                </c:pt>
                <c:pt idx="21">
                  <c:v>6.5968917326550898</c:v>
                </c:pt>
                <c:pt idx="22">
                  <c:v>6.8150575219378648</c:v>
                </c:pt>
                <c:pt idx="23">
                  <c:v>7.0404382714689291</c:v>
                </c:pt>
                <c:pt idx="24">
                  <c:v>7.273272587179834</c:v>
                </c:pt>
                <c:pt idx="25">
                  <c:v>7.5138069659382705</c:v>
                </c:pt>
                <c:pt idx="26">
                  <c:v>7.7622960565091983</c:v>
                </c:pt>
                <c:pt idx="27">
                  <c:v>8.0190029291462182</c:v>
                </c:pt>
                <c:pt idx="28">
                  <c:v>8.2841993540986021</c:v>
                </c:pt>
                <c:pt idx="29">
                  <c:v>8.5581660893288269</c:v>
                </c:pt>
                <c:pt idx="30">
                  <c:v>8.8411931777452129</c:v>
                </c:pt>
                <c:pt idx="31">
                  <c:v>9.0629187149133479</c:v>
                </c:pt>
                <c:pt idx="32">
                  <c:v>9.2902048379485862</c:v>
                </c:pt>
                <c:pt idx="33">
                  <c:v>9.5231909990564816</c:v>
                </c:pt>
                <c:pt idx="34">
                  <c:v>9.7620201477211257</c:v>
                </c:pt>
                <c:pt idx="35">
                  <c:v>10.006838818412319</c:v>
                </c:pt>
                <c:pt idx="36">
                  <c:v>10.257797220492307</c:v>
                </c:pt>
                <c:pt idx="37">
                  <c:v>10.515049330377266</c:v>
                </c:pt>
                <c:pt idx="38">
                  <c:v>10.778752986010085</c:v>
                </c:pt>
                <c:pt idx="39">
                  <c:v>11.049069983702385</c:v>
                </c:pt>
                <c:pt idx="40">
                  <c:v>11.326166177405227</c:v>
                </c:pt>
              </c:numCache>
            </c:numRef>
          </c:xVal>
          <c:yVal>
            <c:numRef>
              <c:f>'1. Final energy Fig 1+2'!$AJ$52:$AJ$92</c:f>
              <c:numCache>
                <c:formatCode>#,##0.00</c:formatCode>
                <c:ptCount val="41"/>
                <c:pt idx="0">
                  <c:v>2.0826554521532668</c:v>
                </c:pt>
                <c:pt idx="1">
                  <c:v>2.137818941121636</c:v>
                </c:pt>
                <c:pt idx="2">
                  <c:v>2.1929824300900056</c:v>
                </c:pt>
                <c:pt idx="3">
                  <c:v>2.2481459190583748</c:v>
                </c:pt>
                <c:pt idx="4">
                  <c:v>2.3033094080267444</c:v>
                </c:pt>
                <c:pt idx="5">
                  <c:v>2.3584728969951136</c:v>
                </c:pt>
                <c:pt idx="6">
                  <c:v>2.4136363859634828</c:v>
                </c:pt>
                <c:pt idx="7">
                  <c:v>2.4687998749318525</c:v>
                </c:pt>
                <c:pt idx="8">
                  <c:v>2.5239633639002217</c:v>
                </c:pt>
                <c:pt idx="9">
                  <c:v>2.5791268528685913</c:v>
                </c:pt>
                <c:pt idx="10">
                  <c:v>2.6342903418369605</c:v>
                </c:pt>
                <c:pt idx="11">
                  <c:v>2.6593593426499167</c:v>
                </c:pt>
                <c:pt idx="12">
                  <c:v>2.6844283434628724</c:v>
                </c:pt>
                <c:pt idx="13">
                  <c:v>2.7094973442758286</c:v>
                </c:pt>
                <c:pt idx="14">
                  <c:v>2.7345663450887843</c:v>
                </c:pt>
                <c:pt idx="15">
                  <c:v>2.7596353459017404</c:v>
                </c:pt>
                <c:pt idx="16">
                  <c:v>2.7847043467146966</c:v>
                </c:pt>
                <c:pt idx="17">
                  <c:v>2.8097733475276523</c:v>
                </c:pt>
                <c:pt idx="18">
                  <c:v>2.8348423483406084</c:v>
                </c:pt>
                <c:pt idx="19">
                  <c:v>2.8599113491535642</c:v>
                </c:pt>
                <c:pt idx="20">
                  <c:v>2.8849803499665203</c:v>
                </c:pt>
                <c:pt idx="21">
                  <c:v>2.8758643496708998</c:v>
                </c:pt>
                <c:pt idx="22">
                  <c:v>2.8667483493752797</c:v>
                </c:pt>
                <c:pt idx="23">
                  <c:v>2.8576323490796591</c:v>
                </c:pt>
                <c:pt idx="24">
                  <c:v>2.848516348784039</c:v>
                </c:pt>
                <c:pt idx="25">
                  <c:v>2.8394003484884185</c:v>
                </c:pt>
                <c:pt idx="26">
                  <c:v>2.8302843481927979</c:v>
                </c:pt>
                <c:pt idx="27">
                  <c:v>2.8211683478971779</c:v>
                </c:pt>
                <c:pt idx="28">
                  <c:v>2.8120523476015573</c:v>
                </c:pt>
                <c:pt idx="29">
                  <c:v>2.8029363473059372</c:v>
                </c:pt>
                <c:pt idx="30">
                  <c:v>2.7938203470103167</c:v>
                </c:pt>
                <c:pt idx="31">
                  <c:v>2.8135132450848301</c:v>
                </c:pt>
                <c:pt idx="32">
                  <c:v>2.8332061431593432</c:v>
                </c:pt>
                <c:pt idx="33">
                  <c:v>2.8528990412338562</c:v>
                </c:pt>
                <c:pt idx="34">
                  <c:v>2.8725919393083696</c:v>
                </c:pt>
                <c:pt idx="35">
                  <c:v>2.8922848373828831</c:v>
                </c:pt>
                <c:pt idx="36">
                  <c:v>2.9119777354573961</c:v>
                </c:pt>
                <c:pt idx="37">
                  <c:v>2.9316706335319092</c:v>
                </c:pt>
                <c:pt idx="38">
                  <c:v>2.9513635316064226</c:v>
                </c:pt>
                <c:pt idx="39">
                  <c:v>2.9710564296809361</c:v>
                </c:pt>
                <c:pt idx="40">
                  <c:v>2.9907493277554491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ED9-46A6-88B6-0C114279EB8F}"/>
            </c:ext>
          </c:extLst>
        </c:ser>
        <c:ser>
          <c:idx val="13"/>
          <c:order val="12"/>
          <c:tx>
            <c:strRef>
              <c:f>'1. Final energy Fig 1+2'!$O$12</c:f>
              <c:strCache>
                <c:ptCount val="1"/>
                <c:pt idx="0">
                  <c:v>IIASA Low Energy Demand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1+2'!$O$52:$O$92</c:f>
              <c:numCache>
                <c:formatCode>0.00</c:formatCode>
                <c:ptCount val="41"/>
                <c:pt idx="0">
                  <c:v>3.3056729432219325</c:v>
                </c:pt>
                <c:pt idx="1">
                  <c:v>3.4094802155973842</c:v>
                </c:pt>
                <c:pt idx="2">
                  <c:v>3.4952955660890228</c:v>
                </c:pt>
                <c:pt idx="3">
                  <c:v>3.5883730492756682</c:v>
                </c:pt>
                <c:pt idx="4">
                  <c:v>3.6905505110448376</c:v>
                </c:pt>
                <c:pt idx="5">
                  <c:v>3.7968070867367518</c:v>
                </c:pt>
                <c:pt idx="6">
                  <c:v>3.895226845098033</c:v>
                </c:pt>
                <c:pt idx="7">
                  <c:v>4.0222880283798439</c:v>
                </c:pt>
                <c:pt idx="8">
                  <c:v>4.1469176206650031</c:v>
                </c:pt>
                <c:pt idx="9">
                  <c:v>4.2801752764912404</c:v>
                </c:pt>
                <c:pt idx="10">
                  <c:v>4.4177150532710785</c:v>
                </c:pt>
                <c:pt idx="11">
                  <c:v>4.5393732791431214</c:v>
                </c:pt>
                <c:pt idx="12">
                  <c:v>4.6643818170529165</c:v>
                </c:pt>
                <c:pt idx="13">
                  <c:v>4.7928329303116355</c:v>
                </c:pt>
                <c:pt idx="14">
                  <c:v>4.9248214230441114</c:v>
                </c:pt>
                <c:pt idx="15">
                  <c:v>5.0604447101595946</c:v>
                </c:pt>
                <c:pt idx="16">
                  <c:v>5.1998028892494226</c:v>
                </c:pt>
                <c:pt idx="17">
                  <c:v>5.3429988144646536</c:v>
                </c:pt>
                <c:pt idx="18">
                  <c:v>5.4901381724281997</c:v>
                </c:pt>
                <c:pt idx="19">
                  <c:v>5.6413295602374776</c:v>
                </c:pt>
                <c:pt idx="20">
                  <c:v>5.7966845656151609</c:v>
                </c:pt>
                <c:pt idx="21">
                  <c:v>5.9167973693604585</c:v>
                </c:pt>
                <c:pt idx="22">
                  <c:v>6.0393990243551645</c:v>
                </c:pt>
                <c:pt idx="23">
                  <c:v>6.1645411019584389</c:v>
                </c:pt>
                <c:pt idx="24">
                  <c:v>6.2922762421369312</c:v>
                </c:pt>
                <c:pt idx="25">
                  <c:v>6.4226581756073413</c:v>
                </c:pt>
                <c:pt idx="26">
                  <c:v>6.5557417464377972</c:v>
                </c:pt>
                <c:pt idx="27">
                  <c:v>6.6915829351175491</c:v>
                </c:pt>
                <c:pt idx="28">
                  <c:v>6.8302388821046973</c:v>
                </c:pt>
                <c:pt idx="29">
                  <c:v>6.9717679118618436</c:v>
                </c:pt>
                <c:pt idx="30">
                  <c:v>7.1162295573897918</c:v>
                </c:pt>
                <c:pt idx="31">
                  <c:v>7.2386859363344342</c:v>
                </c:pt>
                <c:pt idx="32">
                  <c:v>7.3632495498227772</c:v>
                </c:pt>
                <c:pt idx="33">
                  <c:v>7.4899566592358973</c:v>
                </c:pt>
                <c:pt idx="34">
                  <c:v>7.6188441499422481</c:v>
                </c:pt>
                <c:pt idx="35">
                  <c:v>7.7499495420352646</c:v>
                </c:pt>
                <c:pt idx="36">
                  <c:v>7.8833110012557324</c:v>
                </c:pt>
                <c:pt idx="37">
                  <c:v>8.0189673501021197</c:v>
                </c:pt>
                <c:pt idx="38">
                  <c:v>8.156958079132087</c:v>
                </c:pt>
                <c:pt idx="39">
                  <c:v>8.2973233584584811</c:v>
                </c:pt>
                <c:pt idx="40">
                  <c:v>8.4401040494431481</c:v>
                </c:pt>
              </c:numCache>
            </c:numRef>
          </c:xVal>
          <c:yVal>
            <c:numRef>
              <c:f>'1. Final energy Fig 1+2'!$AK$52:$AK$92</c:f>
              <c:numCache>
                <c:formatCode>#,##0.00</c:formatCode>
                <c:ptCount val="41"/>
                <c:pt idx="0">
                  <c:v>2.0826554521532668</c:v>
                </c:pt>
                <c:pt idx="1">
                  <c:v>2.1147573229621028</c:v>
                </c:pt>
                <c:pt idx="2">
                  <c:v>2.1468591937709394</c:v>
                </c:pt>
                <c:pt idx="3">
                  <c:v>2.1789610645797755</c:v>
                </c:pt>
                <c:pt idx="4">
                  <c:v>2.211062935388612</c:v>
                </c:pt>
                <c:pt idx="5">
                  <c:v>2.2431648061974481</c:v>
                </c:pt>
                <c:pt idx="6">
                  <c:v>2.2752666770062842</c:v>
                </c:pt>
                <c:pt idx="7">
                  <c:v>2.3073685478151207</c:v>
                </c:pt>
                <c:pt idx="8">
                  <c:v>2.3394704186239568</c:v>
                </c:pt>
                <c:pt idx="9">
                  <c:v>2.3715722894327933</c:v>
                </c:pt>
                <c:pt idx="10">
                  <c:v>2.4036741602416294</c:v>
                </c:pt>
                <c:pt idx="11">
                  <c:v>2.341341387377982</c:v>
                </c:pt>
                <c:pt idx="12">
                  <c:v>2.2790086145143347</c:v>
                </c:pt>
                <c:pt idx="13">
                  <c:v>2.2166758416506873</c:v>
                </c:pt>
                <c:pt idx="14">
                  <c:v>2.1543430687870395</c:v>
                </c:pt>
                <c:pt idx="15">
                  <c:v>2.0920102959233922</c:v>
                </c:pt>
                <c:pt idx="16">
                  <c:v>2.0296775230597448</c:v>
                </c:pt>
                <c:pt idx="17">
                  <c:v>1.9673447501960974</c:v>
                </c:pt>
                <c:pt idx="18">
                  <c:v>1.9050119773324501</c:v>
                </c:pt>
                <c:pt idx="19">
                  <c:v>1.8426792044688025</c:v>
                </c:pt>
                <c:pt idx="20">
                  <c:v>1.7803464316051552</c:v>
                </c:pt>
                <c:pt idx="21">
                  <c:v>1.7555902008742768</c:v>
                </c:pt>
                <c:pt idx="22">
                  <c:v>1.7308339701433981</c:v>
                </c:pt>
                <c:pt idx="23">
                  <c:v>1.7060777394125197</c:v>
                </c:pt>
                <c:pt idx="24">
                  <c:v>1.6813215086816411</c:v>
                </c:pt>
                <c:pt idx="25">
                  <c:v>1.6565652779507627</c:v>
                </c:pt>
                <c:pt idx="26">
                  <c:v>1.6318090472198843</c:v>
                </c:pt>
                <c:pt idx="27">
                  <c:v>1.6070528164890057</c:v>
                </c:pt>
                <c:pt idx="28">
                  <c:v>1.5822965857581273</c:v>
                </c:pt>
                <c:pt idx="29">
                  <c:v>1.5575403550272486</c:v>
                </c:pt>
                <c:pt idx="30">
                  <c:v>1.5327841242963702</c:v>
                </c:pt>
                <c:pt idx="31">
                  <c:v>1.5207599445253406</c:v>
                </c:pt>
                <c:pt idx="32">
                  <c:v>1.5087357647543111</c:v>
                </c:pt>
                <c:pt idx="33">
                  <c:v>1.4967115849832817</c:v>
                </c:pt>
                <c:pt idx="34">
                  <c:v>1.4846874052122521</c:v>
                </c:pt>
                <c:pt idx="35">
                  <c:v>1.4726632254412224</c:v>
                </c:pt>
                <c:pt idx="36">
                  <c:v>1.460639045670193</c:v>
                </c:pt>
                <c:pt idx="37">
                  <c:v>1.4486148658991636</c:v>
                </c:pt>
                <c:pt idx="38">
                  <c:v>1.4365906861281339</c:v>
                </c:pt>
                <c:pt idx="39">
                  <c:v>1.4245665063571042</c:v>
                </c:pt>
                <c:pt idx="40">
                  <c:v>1.4125423265860748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ED9-46A6-88B6-0C114279EB8F}"/>
            </c:ext>
          </c:extLst>
        </c:ser>
        <c:ser>
          <c:idx val="14"/>
          <c:order val="13"/>
          <c:tx>
            <c:strRef>
              <c:f>'1. Final energy Fig 1+2'!$P$12</c:f>
              <c:strCache>
                <c:ptCount val="1"/>
                <c:pt idx="0">
                  <c:v>SSP1-2.6 (sustainability)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'1. Final energy Fig 1+2'!$P$52:$P$92</c:f>
              <c:numCache>
                <c:formatCode>0.00</c:formatCode>
                <c:ptCount val="41"/>
                <c:pt idx="0">
                  <c:v>3.3056729432219325</c:v>
                </c:pt>
                <c:pt idx="1">
                  <c:v>3.4094802155973842</c:v>
                </c:pt>
                <c:pt idx="2">
                  <c:v>3.4952955660890228</c:v>
                </c:pt>
                <c:pt idx="3">
                  <c:v>3.5883730492756682</c:v>
                </c:pt>
                <c:pt idx="4">
                  <c:v>3.6905505110448376</c:v>
                </c:pt>
                <c:pt idx="5">
                  <c:v>3.7968070867367518</c:v>
                </c:pt>
                <c:pt idx="6">
                  <c:v>3.895226845098033</c:v>
                </c:pt>
                <c:pt idx="7">
                  <c:v>4.0222880283798439</c:v>
                </c:pt>
                <c:pt idx="8">
                  <c:v>4.1469176206650031</c:v>
                </c:pt>
                <c:pt idx="9">
                  <c:v>4.2778748455877578</c:v>
                </c:pt>
                <c:pt idx="10">
                  <c:v>4.4129676228238761</c:v>
                </c:pt>
                <c:pt idx="11">
                  <c:v>4.5626852297535452</c:v>
                </c:pt>
                <c:pt idx="12">
                  <c:v>4.7174822670667078</c:v>
                </c:pt>
                <c:pt idx="13">
                  <c:v>4.8775310632793616</c:v>
                </c:pt>
                <c:pt idx="14">
                  <c:v>5.0430097934523275</c:v>
                </c:pt>
                <c:pt idx="15">
                  <c:v>5.2141026775454629</c:v>
                </c:pt>
                <c:pt idx="16">
                  <c:v>5.3910001855013787</c:v>
                </c:pt>
                <c:pt idx="17">
                  <c:v>5.5738992492869821</c:v>
                </c:pt>
                <c:pt idx="18">
                  <c:v>5.763003482128898</c:v>
                </c:pt>
                <c:pt idx="19">
                  <c:v>5.9585234051868339</c:v>
                </c:pt>
                <c:pt idx="20">
                  <c:v>6.1606766819172298</c:v>
                </c:pt>
                <c:pt idx="21">
                  <c:v>6.3363833262549996</c:v>
                </c:pt>
                <c:pt idx="22">
                  <c:v>6.5171012423180104</c:v>
                </c:pt>
                <c:pt idx="23">
                  <c:v>6.7029733549478276</c:v>
                </c:pt>
                <c:pt idx="24">
                  <c:v>6.8941466652986714</c:v>
                </c:pt>
                <c:pt idx="25">
                  <c:v>7.0907723670965916</c:v>
                </c:pt>
                <c:pt idx="26">
                  <c:v>7.2930059662144409</c:v>
                </c:pt>
                <c:pt idx="27">
                  <c:v>7.5010074036572005</c:v>
                </c:pt>
                <c:pt idx="28">
                  <c:v>7.7149411820549361</c:v>
                </c:pt>
                <c:pt idx="29">
                  <c:v>7.9349764957634106</c:v>
                </c:pt>
                <c:pt idx="30">
                  <c:v>8.1612873646752622</c:v>
                </c:pt>
                <c:pt idx="31">
                  <c:v>8.3330928901509349</c:v>
                </c:pt>
                <c:pt idx="32">
                  <c:v>8.5085151414279476</c:v>
                </c:pt>
                <c:pt idx="33">
                  <c:v>8.6876302552049651</c:v>
                </c:pt>
                <c:pt idx="34">
                  <c:v>8.8705159709554273</c:v>
                </c:pt>
                <c:pt idx="35">
                  <c:v>9.0572516646680068</c:v>
                </c:pt>
                <c:pt idx="36">
                  <c:v>9.2479183832973444</c:v>
                </c:pt>
                <c:pt idx="37">
                  <c:v>9.4425988799400162</c:v>
                </c:pt>
                <c:pt idx="38">
                  <c:v>9.6413776497510035</c:v>
                </c:pt>
                <c:pt idx="39">
                  <c:v>9.8443409666162456</c:v>
                </c:pt>
                <c:pt idx="40">
                  <c:v>10.051576920597201</c:v>
                </c:pt>
              </c:numCache>
            </c:numRef>
          </c:xVal>
          <c:yVal>
            <c:numRef>
              <c:f>'1. Final energy Fig 1+2'!$AL$52:$AL$92</c:f>
              <c:numCache>
                <c:formatCode>#,##0.00</c:formatCode>
                <c:ptCount val="41"/>
                <c:pt idx="0">
                  <c:v>2.0826554521532668</c:v>
                </c:pt>
                <c:pt idx="1">
                  <c:v>2.0928214738117501</c:v>
                </c:pt>
                <c:pt idx="2">
                  <c:v>2.1029874954702334</c:v>
                </c:pt>
                <c:pt idx="3">
                  <c:v>2.1131535171287168</c:v>
                </c:pt>
                <c:pt idx="4">
                  <c:v>2.1233195387872001</c:v>
                </c:pt>
                <c:pt idx="5">
                  <c:v>2.1334855604456839</c:v>
                </c:pt>
                <c:pt idx="6">
                  <c:v>2.1436515821041673</c:v>
                </c:pt>
                <c:pt idx="7">
                  <c:v>2.1538176037626506</c:v>
                </c:pt>
                <c:pt idx="8">
                  <c:v>2.163983625421134</c:v>
                </c:pt>
                <c:pt idx="9">
                  <c:v>2.1741496470796173</c:v>
                </c:pt>
                <c:pt idx="10">
                  <c:v>2.1843156687381007</c:v>
                </c:pt>
                <c:pt idx="11">
                  <c:v>2.1919758380727585</c:v>
                </c:pt>
                <c:pt idx="12">
                  <c:v>2.1996360074074164</c:v>
                </c:pt>
                <c:pt idx="13">
                  <c:v>2.2072961767420738</c:v>
                </c:pt>
                <c:pt idx="14">
                  <c:v>2.2149563460767316</c:v>
                </c:pt>
                <c:pt idx="15">
                  <c:v>2.2226165154113895</c:v>
                </c:pt>
                <c:pt idx="16">
                  <c:v>2.2302766847460473</c:v>
                </c:pt>
                <c:pt idx="17">
                  <c:v>2.2379368540807052</c:v>
                </c:pt>
                <c:pt idx="18">
                  <c:v>2.2455970234153626</c:v>
                </c:pt>
                <c:pt idx="19">
                  <c:v>2.2532571927500205</c:v>
                </c:pt>
                <c:pt idx="20">
                  <c:v>2.2609173620846783</c:v>
                </c:pt>
                <c:pt idx="21">
                  <c:v>2.2702406453276347</c:v>
                </c:pt>
                <c:pt idx="22">
                  <c:v>2.2795639285705911</c:v>
                </c:pt>
                <c:pt idx="23">
                  <c:v>2.2888872118135475</c:v>
                </c:pt>
                <c:pt idx="24">
                  <c:v>2.2982104950565039</c:v>
                </c:pt>
                <c:pt idx="25">
                  <c:v>2.3075337782994607</c:v>
                </c:pt>
                <c:pt idx="26">
                  <c:v>2.3168570615424171</c:v>
                </c:pt>
                <c:pt idx="27">
                  <c:v>2.3261803447853735</c:v>
                </c:pt>
                <c:pt idx="28">
                  <c:v>2.3355036280283299</c:v>
                </c:pt>
                <c:pt idx="29">
                  <c:v>2.3448269112712863</c:v>
                </c:pt>
                <c:pt idx="30">
                  <c:v>2.3541501945142427</c:v>
                </c:pt>
                <c:pt idx="31">
                  <c:v>2.3614730416638219</c:v>
                </c:pt>
                <c:pt idx="32">
                  <c:v>2.3687958888134011</c:v>
                </c:pt>
                <c:pt idx="33">
                  <c:v>2.3761187359629803</c:v>
                </c:pt>
                <c:pt idx="34">
                  <c:v>2.3834415831125595</c:v>
                </c:pt>
                <c:pt idx="35">
                  <c:v>2.3907644302621387</c:v>
                </c:pt>
                <c:pt idx="36">
                  <c:v>2.3980872774117175</c:v>
                </c:pt>
                <c:pt idx="37">
                  <c:v>2.4054101245612967</c:v>
                </c:pt>
                <c:pt idx="38">
                  <c:v>2.4127329717108759</c:v>
                </c:pt>
                <c:pt idx="39">
                  <c:v>2.4200558188604551</c:v>
                </c:pt>
                <c:pt idx="40">
                  <c:v>2.4273786660100343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ED9-46A6-88B6-0C114279EB8F}"/>
            </c:ext>
          </c:extLst>
        </c:ser>
        <c:ser>
          <c:idx val="15"/>
          <c:order val="14"/>
          <c:tx>
            <c:strRef>
              <c:f>'1. Final energy Fig 1+2'!$Q$12</c:f>
              <c:strCache>
                <c:ptCount val="1"/>
                <c:pt idx="0">
                  <c:v>SSP2-2.6 (middle-of-the-road)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'1. Final energy Fig 1+2'!$Q$52:$Q$92</c:f>
              <c:numCache>
                <c:formatCode>0.00</c:formatCode>
                <c:ptCount val="41"/>
                <c:pt idx="0">
                  <c:v>3.3056729432219325</c:v>
                </c:pt>
                <c:pt idx="1">
                  <c:v>3.4094802155973842</c:v>
                </c:pt>
                <c:pt idx="2">
                  <c:v>3.4952955660890228</c:v>
                </c:pt>
                <c:pt idx="3">
                  <c:v>3.5883730492756682</c:v>
                </c:pt>
                <c:pt idx="4">
                  <c:v>3.6905505110448376</c:v>
                </c:pt>
                <c:pt idx="5">
                  <c:v>3.7968070867367518</c:v>
                </c:pt>
                <c:pt idx="6">
                  <c:v>3.895226845098033</c:v>
                </c:pt>
                <c:pt idx="7">
                  <c:v>4.0222880283798439</c:v>
                </c:pt>
                <c:pt idx="8">
                  <c:v>4.1469176206650031</c:v>
                </c:pt>
                <c:pt idx="9">
                  <c:v>4.2801140706528447</c:v>
                </c:pt>
                <c:pt idx="10">
                  <c:v>4.4175887089029642</c:v>
                </c:pt>
                <c:pt idx="11">
                  <c:v>4.5378820205232229</c:v>
                </c:pt>
                <c:pt idx="12">
                  <c:v>4.6614509835845963</c:v>
                </c:pt>
                <c:pt idx="13">
                  <c:v>4.7883847958339842</c:v>
                </c:pt>
                <c:pt idx="14">
                  <c:v>4.91877508392081</c:v>
                </c:pt>
                <c:pt idx="15">
                  <c:v>5.0527159695373411</c:v>
                </c:pt>
                <c:pt idx="16">
                  <c:v>5.1903041373600427</c:v>
                </c:pt>
                <c:pt idx="17">
                  <c:v>5.3316389048410153</c:v>
                </c:pt>
                <c:pt idx="18">
                  <c:v>5.476822293899887</c:v>
                </c:pt>
                <c:pt idx="19">
                  <c:v>5.6259591045679151</c:v>
                </c:pt>
                <c:pt idx="20">
                  <c:v>5.7791569906374596</c:v>
                </c:pt>
                <c:pt idx="21">
                  <c:v>5.8971419722649046</c:v>
                </c:pt>
                <c:pt idx="22">
                  <c:v>6.0175356885766957</c:v>
                </c:pt>
                <c:pt idx="23">
                  <c:v>6.1403873153467279</c:v>
                </c:pt>
                <c:pt idx="24">
                  <c:v>6.2657470323020323</c:v>
                </c:pt>
                <c:pt idx="25">
                  <c:v>6.3936660436190849</c:v>
                </c:pt>
                <c:pt idx="26">
                  <c:v>6.52419659883856</c:v>
                </c:pt>
                <c:pt idx="27">
                  <c:v>6.6573920142070735</c:v>
                </c:pt>
                <c:pt idx="28">
                  <c:v>6.7933066944546301</c:v>
                </c:pt>
                <c:pt idx="29">
                  <c:v>6.931996155016666</c:v>
                </c:pt>
                <c:pt idx="30">
                  <c:v>7.0735170447097744</c:v>
                </c:pt>
                <c:pt idx="31">
                  <c:v>7.1929513489910661</c:v>
                </c:pt>
                <c:pt idx="32">
                  <c:v>7.3144022672069804</c:v>
                </c:pt>
                <c:pt idx="33">
                  <c:v>7.4379038493047744</c:v>
                </c:pt>
                <c:pt idx="34">
                  <c:v>7.5634907201552855</c:v>
                </c:pt>
                <c:pt idx="35">
                  <c:v>7.6911980892603546</c:v>
                </c:pt>
                <c:pt idx="36">
                  <c:v>7.8210617606241524</c:v>
                </c:pt>
                <c:pt idx="37">
                  <c:v>7.953118142791177</c:v>
                </c:pt>
                <c:pt idx="38">
                  <c:v>8.0874042590537485</c:v>
                </c:pt>
                <c:pt idx="39">
                  <c:v>8.2239577578318475</c:v>
                </c:pt>
                <c:pt idx="40">
                  <c:v>8.3628169232282143</c:v>
                </c:pt>
              </c:numCache>
            </c:numRef>
          </c:xVal>
          <c:yVal>
            <c:numRef>
              <c:f>'1. Final energy Fig 1+2'!$AM$52:$AM$92</c:f>
              <c:numCache>
                <c:formatCode>#,##0.00</c:formatCode>
                <c:ptCount val="41"/>
                <c:pt idx="0">
                  <c:v>2.0826554521532668</c:v>
                </c:pt>
                <c:pt idx="1">
                  <c:v>2.1268026090747743</c:v>
                </c:pt>
                <c:pt idx="2">
                  <c:v>2.1709497659962818</c:v>
                </c:pt>
                <c:pt idx="3">
                  <c:v>2.2150969229177893</c:v>
                </c:pt>
                <c:pt idx="4">
                  <c:v>2.2592440798392968</c:v>
                </c:pt>
                <c:pt idx="5">
                  <c:v>2.3033912367608043</c:v>
                </c:pt>
                <c:pt idx="6">
                  <c:v>2.3475383936823122</c:v>
                </c:pt>
                <c:pt idx="7">
                  <c:v>2.3916855506038197</c:v>
                </c:pt>
                <c:pt idx="8">
                  <c:v>2.4358327075253272</c:v>
                </c:pt>
                <c:pt idx="9">
                  <c:v>2.4799798644468347</c:v>
                </c:pt>
                <c:pt idx="10">
                  <c:v>2.5241270213683422</c:v>
                </c:pt>
                <c:pt idx="11">
                  <c:v>2.5465672361483445</c:v>
                </c:pt>
                <c:pt idx="12">
                  <c:v>2.5690074509283467</c:v>
                </c:pt>
                <c:pt idx="13">
                  <c:v>2.5914476657083494</c:v>
                </c:pt>
                <c:pt idx="14">
                  <c:v>2.6138878804883516</c:v>
                </c:pt>
                <c:pt idx="15">
                  <c:v>2.6363280952683539</c:v>
                </c:pt>
                <c:pt idx="16">
                  <c:v>2.6587683100483561</c:v>
                </c:pt>
                <c:pt idx="17">
                  <c:v>2.6812085248283584</c:v>
                </c:pt>
                <c:pt idx="18">
                  <c:v>2.7036487396083611</c:v>
                </c:pt>
                <c:pt idx="19">
                  <c:v>2.7260889543883633</c:v>
                </c:pt>
                <c:pt idx="20">
                  <c:v>2.7485291691683655</c:v>
                </c:pt>
                <c:pt idx="21">
                  <c:v>2.7639549462361517</c:v>
                </c:pt>
                <c:pt idx="22">
                  <c:v>2.7793807233039378</c:v>
                </c:pt>
                <c:pt idx="23">
                  <c:v>2.7948065003717235</c:v>
                </c:pt>
                <c:pt idx="24">
                  <c:v>2.8102322774395097</c:v>
                </c:pt>
                <c:pt idx="25">
                  <c:v>2.8256580545072958</c:v>
                </c:pt>
                <c:pt idx="26">
                  <c:v>2.8410838315750819</c:v>
                </c:pt>
                <c:pt idx="27">
                  <c:v>2.8565096086428681</c:v>
                </c:pt>
                <c:pt idx="28">
                  <c:v>2.8719353857106538</c:v>
                </c:pt>
                <c:pt idx="29">
                  <c:v>2.8873611627784399</c:v>
                </c:pt>
                <c:pt idx="30">
                  <c:v>2.902786939846226</c:v>
                </c:pt>
                <c:pt idx="31">
                  <c:v>2.9148467998104559</c:v>
                </c:pt>
                <c:pt idx="32">
                  <c:v>2.9269066597746853</c:v>
                </c:pt>
                <c:pt idx="33">
                  <c:v>2.9389665197389152</c:v>
                </c:pt>
                <c:pt idx="34">
                  <c:v>2.9510263797031446</c:v>
                </c:pt>
                <c:pt idx="35">
                  <c:v>2.9630862396673745</c:v>
                </c:pt>
                <c:pt idx="36">
                  <c:v>2.9751460996316044</c:v>
                </c:pt>
                <c:pt idx="37">
                  <c:v>2.9872059595958338</c:v>
                </c:pt>
                <c:pt idx="38">
                  <c:v>2.9992658195600637</c:v>
                </c:pt>
                <c:pt idx="39">
                  <c:v>3.0113256795242931</c:v>
                </c:pt>
                <c:pt idx="40">
                  <c:v>3.023385539488523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4ED9-46A6-88B6-0C114279EB8F}"/>
            </c:ext>
          </c:extLst>
        </c:ser>
        <c:ser>
          <c:idx val="16"/>
          <c:order val="15"/>
          <c:tx>
            <c:strRef>
              <c:f>'1. Final energy Fig 1+2'!$R$12</c:f>
              <c:strCache>
                <c:ptCount val="1"/>
                <c:pt idx="0">
                  <c:v>SSP4-2.6 (regional rivalry)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'1. Final energy Fig 1+2'!$R$52:$R$92</c:f>
              <c:numCache>
                <c:formatCode>0.00</c:formatCode>
                <c:ptCount val="41"/>
                <c:pt idx="0">
                  <c:v>3.3056729432219325</c:v>
                </c:pt>
                <c:pt idx="1">
                  <c:v>3.4094802155973842</c:v>
                </c:pt>
                <c:pt idx="2">
                  <c:v>3.4952955660890228</c:v>
                </c:pt>
                <c:pt idx="3">
                  <c:v>3.5883730492756682</c:v>
                </c:pt>
                <c:pt idx="4">
                  <c:v>3.6905505110448376</c:v>
                </c:pt>
                <c:pt idx="5">
                  <c:v>3.7968070867367518</c:v>
                </c:pt>
                <c:pt idx="6">
                  <c:v>3.895226845098033</c:v>
                </c:pt>
                <c:pt idx="7">
                  <c:v>4.0222880283798439</c:v>
                </c:pt>
                <c:pt idx="8">
                  <c:v>4.1469176206650031</c:v>
                </c:pt>
                <c:pt idx="9">
                  <c:v>4.2788560064269712</c:v>
                </c:pt>
                <c:pt idx="10">
                  <c:v>4.4149921456120422</c:v>
                </c:pt>
                <c:pt idx="11">
                  <c:v>4.537224085299675</c:v>
                </c:pt>
                <c:pt idx="12">
                  <c:v>4.6628400960313874</c:v>
                </c:pt>
                <c:pt idx="13">
                  <c:v>4.791933868023178</c:v>
                </c:pt>
                <c:pt idx="14">
                  <c:v>4.9246016853658379</c:v>
                </c:pt>
                <c:pt idx="15">
                  <c:v>5.0609424978380666</c:v>
                </c:pt>
                <c:pt idx="16">
                  <c:v>5.2010579947077824</c:v>
                </c:pt>
                <c:pt idx="17">
                  <c:v>5.3450526805766678</c:v>
                </c:pt>
                <c:pt idx="18">
                  <c:v>5.4930339533245265</c:v>
                </c:pt>
                <c:pt idx="19">
                  <c:v>5.6451121842115732</c:v>
                </c:pt>
                <c:pt idx="20">
                  <c:v>5.8014008001984125</c:v>
                </c:pt>
                <c:pt idx="21">
                  <c:v>5.917767673034847</c:v>
                </c:pt>
                <c:pt idx="22">
                  <c:v>6.0364686802571121</c:v>
                </c:pt>
                <c:pt idx="23">
                  <c:v>6.1575506408885117</c:v>
                </c:pt>
                <c:pt idx="24">
                  <c:v>6.2810613130674913</c:v>
                </c:pt>
                <c:pt idx="25">
                  <c:v>6.4070494128847928</c:v>
                </c:pt>
                <c:pt idx="26">
                  <c:v>6.5355646335984545</c:v>
                </c:pt>
                <c:pt idx="27">
                  <c:v>6.6666576652342338</c:v>
                </c:pt>
                <c:pt idx="28">
                  <c:v>6.8003802145791816</c:v>
                </c:pt>
                <c:pt idx="29">
                  <c:v>6.9367850255762553</c:v>
                </c:pt>
                <c:pt idx="30">
                  <c:v>7.0759259001280199</c:v>
                </c:pt>
                <c:pt idx="31">
                  <c:v>7.1777994419261404</c:v>
                </c:pt>
                <c:pt idx="32">
                  <c:v>7.2811396777887518</c:v>
                </c:pt>
                <c:pt idx="33">
                  <c:v>7.385967724008081</c:v>
                </c:pt>
                <c:pt idx="34">
                  <c:v>7.4923050008919008</c:v>
                </c:pt>
                <c:pt idx="35">
                  <c:v>7.6001732371405053</c:v>
                </c:pt>
                <c:pt idx="36">
                  <c:v>7.7095944742866971</c:v>
                </c:pt>
                <c:pt idx="37">
                  <c:v>7.8205910711997024</c:v>
                </c:pt>
                <c:pt idx="38">
                  <c:v>7.9331857086539266</c:v>
                </c:pt>
                <c:pt idx="39">
                  <c:v>8.0474013939634901</c:v>
                </c:pt>
                <c:pt idx="40">
                  <c:v>8.1632614656834832</c:v>
                </c:pt>
              </c:numCache>
            </c:numRef>
          </c:xVal>
          <c:yVal>
            <c:numRef>
              <c:f>'1. Final energy Fig 1+2'!$AN$52:$AN$92</c:f>
              <c:numCache>
                <c:formatCode>#,##0.00</c:formatCode>
                <c:ptCount val="41"/>
                <c:pt idx="0">
                  <c:v>2.0826554521532668</c:v>
                </c:pt>
                <c:pt idx="1">
                  <c:v>2.1249511462360267</c:v>
                </c:pt>
                <c:pt idx="2">
                  <c:v>2.1672468403187866</c:v>
                </c:pt>
                <c:pt idx="3">
                  <c:v>2.209542534401546</c:v>
                </c:pt>
                <c:pt idx="4">
                  <c:v>2.2518382284843059</c:v>
                </c:pt>
                <c:pt idx="5">
                  <c:v>2.2941339225670658</c:v>
                </c:pt>
                <c:pt idx="6">
                  <c:v>2.3364296166498257</c:v>
                </c:pt>
                <c:pt idx="7">
                  <c:v>2.3787253107325856</c:v>
                </c:pt>
                <c:pt idx="8">
                  <c:v>2.4210210048153451</c:v>
                </c:pt>
                <c:pt idx="9">
                  <c:v>2.463316698898105</c:v>
                </c:pt>
                <c:pt idx="10">
                  <c:v>2.5056123929808649</c:v>
                </c:pt>
                <c:pt idx="11">
                  <c:v>2.5190042160832946</c:v>
                </c:pt>
                <c:pt idx="12">
                  <c:v>2.5323960391857243</c:v>
                </c:pt>
                <c:pt idx="13">
                  <c:v>2.545787862288154</c:v>
                </c:pt>
                <c:pt idx="14">
                  <c:v>2.5591796853905837</c:v>
                </c:pt>
                <c:pt idx="15">
                  <c:v>2.5725715084930134</c:v>
                </c:pt>
                <c:pt idx="16">
                  <c:v>2.5859633315954431</c:v>
                </c:pt>
                <c:pt idx="17">
                  <c:v>2.5993551546978728</c:v>
                </c:pt>
                <c:pt idx="18">
                  <c:v>2.6127469778003025</c:v>
                </c:pt>
                <c:pt idx="19">
                  <c:v>2.6261388009027322</c:v>
                </c:pt>
                <c:pt idx="20">
                  <c:v>2.6395306240051619</c:v>
                </c:pt>
                <c:pt idx="21">
                  <c:v>2.6589611605419732</c:v>
                </c:pt>
                <c:pt idx="22">
                  <c:v>2.6783916970787849</c:v>
                </c:pt>
                <c:pt idx="23">
                  <c:v>2.6978222336155966</c:v>
                </c:pt>
                <c:pt idx="24">
                  <c:v>2.7172527701524078</c:v>
                </c:pt>
                <c:pt idx="25">
                  <c:v>2.7366833066892191</c:v>
                </c:pt>
                <c:pt idx="26">
                  <c:v>2.7561138432260308</c:v>
                </c:pt>
                <c:pt idx="27">
                  <c:v>2.7755443797628425</c:v>
                </c:pt>
                <c:pt idx="28">
                  <c:v>2.7949749162996538</c:v>
                </c:pt>
                <c:pt idx="29">
                  <c:v>2.814405452836465</c:v>
                </c:pt>
                <c:pt idx="30">
                  <c:v>2.8338359893732767</c:v>
                </c:pt>
                <c:pt idx="31">
                  <c:v>2.8437974165162112</c:v>
                </c:pt>
                <c:pt idx="32">
                  <c:v>2.8537588436591457</c:v>
                </c:pt>
                <c:pt idx="33">
                  <c:v>2.8637202708020806</c:v>
                </c:pt>
                <c:pt idx="34">
                  <c:v>2.873681697945015</c:v>
                </c:pt>
                <c:pt idx="35">
                  <c:v>2.8836431250879495</c:v>
                </c:pt>
                <c:pt idx="36">
                  <c:v>2.893604552230884</c:v>
                </c:pt>
                <c:pt idx="37">
                  <c:v>2.9035659793738184</c:v>
                </c:pt>
                <c:pt idx="38">
                  <c:v>2.9135274065167533</c:v>
                </c:pt>
                <c:pt idx="39">
                  <c:v>2.9234888336596878</c:v>
                </c:pt>
                <c:pt idx="40">
                  <c:v>2.9334502608026223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ED9-46A6-88B6-0C114279EB8F}"/>
            </c:ext>
          </c:extLst>
        </c:ser>
        <c:ser>
          <c:idx val="17"/>
          <c:order val="16"/>
          <c:tx>
            <c:strRef>
              <c:f>'1. Final energy Fig 1+2'!$S$12</c:f>
              <c:strCache>
                <c:ptCount val="1"/>
                <c:pt idx="0">
                  <c:v>SSP5-2.6 (fossil fuel)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'1. Final energy Fig 1+2'!$S$52:$S$92</c:f>
              <c:numCache>
                <c:formatCode>0.00</c:formatCode>
                <c:ptCount val="41"/>
                <c:pt idx="0">
                  <c:v>3.3056729432219325</c:v>
                </c:pt>
                <c:pt idx="1">
                  <c:v>3.4094802155973842</c:v>
                </c:pt>
                <c:pt idx="2">
                  <c:v>3.4952955660890228</c:v>
                </c:pt>
                <c:pt idx="3">
                  <c:v>3.5883730492756682</c:v>
                </c:pt>
                <c:pt idx="4">
                  <c:v>3.6905505110448376</c:v>
                </c:pt>
                <c:pt idx="5">
                  <c:v>3.7968070867367518</c:v>
                </c:pt>
                <c:pt idx="6">
                  <c:v>3.895226845098033</c:v>
                </c:pt>
                <c:pt idx="7">
                  <c:v>4.0222880283798439</c:v>
                </c:pt>
                <c:pt idx="8">
                  <c:v>4.1469176206650031</c:v>
                </c:pt>
                <c:pt idx="9">
                  <c:v>4.2825712552191808</c:v>
                </c:pt>
                <c:pt idx="10">
                  <c:v>4.4226623805197525</c:v>
                </c:pt>
                <c:pt idx="11">
                  <c:v>4.5923336316483345</c:v>
                </c:pt>
                <c:pt idx="12">
                  <c:v>4.7685141595388831</c:v>
                </c:pt>
                <c:pt idx="13">
                  <c:v>4.9514536864259071</c:v>
                </c:pt>
                <c:pt idx="14">
                  <c:v>5.1414115149007964</c:v>
                </c:pt>
                <c:pt idx="15">
                  <c:v>5.3386568954531324</c:v>
                </c:pt>
                <c:pt idx="16">
                  <c:v>5.5434694081123768</c:v>
                </c:pt>
                <c:pt idx="17">
                  <c:v>5.7561393587308807</c:v>
                </c:pt>
                <c:pt idx="18">
                  <c:v>5.976968190469913</c:v>
                </c:pt>
                <c:pt idx="19">
                  <c:v>6.206268911071966</c:v>
                </c:pt>
                <c:pt idx="20">
                  <c:v>6.4443665365249521</c:v>
                </c:pt>
                <c:pt idx="21">
                  <c:v>6.6679413879152163</c:v>
                </c:pt>
                <c:pt idx="22">
                  <c:v>6.8992727369986007</c:v>
                </c:pt>
                <c:pt idx="23">
                  <c:v>7.1386296804829392</c:v>
                </c:pt>
                <c:pt idx="24">
                  <c:v>7.3862906508666528</c:v>
                </c:pt>
                <c:pt idx="25">
                  <c:v>7.6425437403259782</c:v>
                </c:pt>
                <c:pt idx="26">
                  <c:v>7.9076870358388307</c:v>
                </c:pt>
                <c:pt idx="27">
                  <c:v>8.1820289659351495</c:v>
                </c:pt>
                <c:pt idx="28">
                  <c:v>8.4658886594770717</c:v>
                </c:pt>
                <c:pt idx="29">
                  <c:v>8.7595963168862916</c:v>
                </c:pt>
                <c:pt idx="30">
                  <c:v>9.0634935942504402</c:v>
                </c:pt>
                <c:pt idx="31">
                  <c:v>9.2957082250959271</c:v>
                </c:pt>
                <c:pt idx="32">
                  <c:v>9.5338723978280999</c:v>
                </c:pt>
                <c:pt idx="33">
                  <c:v>9.778138544912272</c:v>
                </c:pt>
                <c:pt idx="34">
                  <c:v>10.028663004266802</c:v>
                </c:pt>
                <c:pt idx="35">
                  <c:v>10.285606119324214</c:v>
                </c:pt>
                <c:pt idx="36">
                  <c:v>10.549132341655978</c:v>
                </c:pt>
                <c:pt idx="37">
                  <c:v>10.819410336226616</c:v>
                </c:pt>
                <c:pt idx="38">
                  <c:v>11.096613089344521</c:v>
                </c:pt>
                <c:pt idx="39">
                  <c:v>11.38091801937856</c:v>
                </c:pt>
                <c:pt idx="40">
                  <c:v>11.672507090311347</c:v>
                </c:pt>
              </c:numCache>
            </c:numRef>
          </c:xVal>
          <c:yVal>
            <c:numRef>
              <c:f>'1. Final energy Fig 1+2'!$AO$52:$AO$92</c:f>
              <c:numCache>
                <c:formatCode>#,##0.00</c:formatCode>
                <c:ptCount val="41"/>
                <c:pt idx="0">
                  <c:v>2.0826554521532668</c:v>
                </c:pt>
                <c:pt idx="1">
                  <c:v>2.137818941121636</c:v>
                </c:pt>
                <c:pt idx="2">
                  <c:v>2.1929824300900056</c:v>
                </c:pt>
                <c:pt idx="3">
                  <c:v>2.2481459190583748</c:v>
                </c:pt>
                <c:pt idx="4">
                  <c:v>2.3033094080267444</c:v>
                </c:pt>
                <c:pt idx="5">
                  <c:v>2.3584728969951136</c:v>
                </c:pt>
                <c:pt idx="6">
                  <c:v>2.4136363859634828</c:v>
                </c:pt>
                <c:pt idx="7">
                  <c:v>2.4687998749318525</c:v>
                </c:pt>
                <c:pt idx="8">
                  <c:v>2.5239633639002217</c:v>
                </c:pt>
                <c:pt idx="9">
                  <c:v>2.5791268528685913</c:v>
                </c:pt>
                <c:pt idx="10">
                  <c:v>2.6342903418369605</c:v>
                </c:pt>
                <c:pt idx="11">
                  <c:v>2.6857723691474833</c:v>
                </c:pt>
                <c:pt idx="12">
                  <c:v>2.7372543964580056</c:v>
                </c:pt>
                <c:pt idx="13">
                  <c:v>2.7887364237685284</c:v>
                </c:pt>
                <c:pt idx="14">
                  <c:v>2.8402184510790511</c:v>
                </c:pt>
                <c:pt idx="15">
                  <c:v>2.8917004783895734</c:v>
                </c:pt>
                <c:pt idx="16">
                  <c:v>2.9431825057000962</c:v>
                </c:pt>
                <c:pt idx="17">
                  <c:v>2.994664533010619</c:v>
                </c:pt>
                <c:pt idx="18">
                  <c:v>3.0461465603211417</c:v>
                </c:pt>
                <c:pt idx="19">
                  <c:v>3.097628587631664</c:v>
                </c:pt>
                <c:pt idx="20">
                  <c:v>3.1491106149421868</c:v>
                </c:pt>
                <c:pt idx="21">
                  <c:v>3.1723096669765543</c:v>
                </c:pt>
                <c:pt idx="22">
                  <c:v>3.1955087190109213</c:v>
                </c:pt>
                <c:pt idx="23">
                  <c:v>3.2187077710452883</c:v>
                </c:pt>
                <c:pt idx="24">
                  <c:v>3.2419068230796557</c:v>
                </c:pt>
                <c:pt idx="25">
                  <c:v>3.2651058751140232</c:v>
                </c:pt>
                <c:pt idx="26">
                  <c:v>3.2883049271483902</c:v>
                </c:pt>
                <c:pt idx="27">
                  <c:v>3.3115039791827572</c:v>
                </c:pt>
                <c:pt idx="28">
                  <c:v>3.3347030312171246</c:v>
                </c:pt>
                <c:pt idx="29">
                  <c:v>3.3579020832514921</c:v>
                </c:pt>
                <c:pt idx="30">
                  <c:v>3.3811011352858591</c:v>
                </c:pt>
                <c:pt idx="31">
                  <c:v>3.4064623155954696</c:v>
                </c:pt>
                <c:pt idx="32">
                  <c:v>3.4318234959050802</c:v>
                </c:pt>
                <c:pt idx="33">
                  <c:v>3.4571846762146907</c:v>
                </c:pt>
                <c:pt idx="34">
                  <c:v>3.4825458565243013</c:v>
                </c:pt>
                <c:pt idx="35">
                  <c:v>3.5079070368339114</c:v>
                </c:pt>
                <c:pt idx="36">
                  <c:v>3.5332682171435219</c:v>
                </c:pt>
                <c:pt idx="37">
                  <c:v>3.5586293974531324</c:v>
                </c:pt>
                <c:pt idx="38">
                  <c:v>3.583990577762743</c:v>
                </c:pt>
                <c:pt idx="39">
                  <c:v>3.6093517580723535</c:v>
                </c:pt>
                <c:pt idx="40">
                  <c:v>3.6347129383819641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4ED9-46A6-88B6-0C114279EB8F}"/>
            </c:ext>
          </c:extLst>
        </c:ser>
        <c:ser>
          <c:idx val="0"/>
          <c:order val="17"/>
          <c:tx>
            <c:v>Historical data, 1971-2018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forward val="5"/>
            <c:dispRSqr val="0"/>
            <c:dispEq val="0"/>
          </c:trendline>
          <c:xVal>
            <c:numRef>
              <c:f>'1. Final energy Fig 1+2'!$B$13:$B$60</c:f>
              <c:numCache>
                <c:formatCode>0.00</c:formatCode>
                <c:ptCount val="48"/>
                <c:pt idx="0">
                  <c:v>1</c:v>
                </c:pt>
                <c:pt idx="1">
                  <c:v>1.0572531066330542</c:v>
                </c:pt>
                <c:pt idx="2">
                  <c:v>1.1260239292141989</c:v>
                </c:pt>
                <c:pt idx="3">
                  <c:v>1.1484694578677697</c:v>
                </c:pt>
                <c:pt idx="4">
                  <c:v>1.1553761619227598</c:v>
                </c:pt>
                <c:pt idx="5">
                  <c:v>1.2162762652655077</c:v>
                </c:pt>
                <c:pt idx="6">
                  <c:v>1.2641275807144343</c:v>
                </c:pt>
                <c:pt idx="7">
                  <c:v>1.3133393601619527</c:v>
                </c:pt>
                <c:pt idx="8">
                  <c:v>1.3675146044214037</c:v>
                </c:pt>
                <c:pt idx="9">
                  <c:v>1.3935355880423723</c:v>
                </c:pt>
                <c:pt idx="10">
                  <c:v>1.4203145153983763</c:v>
                </c:pt>
                <c:pt idx="11">
                  <c:v>1.4264533116911893</c:v>
                </c:pt>
                <c:pt idx="12">
                  <c:v>1.4608749699177539</c:v>
                </c:pt>
                <c:pt idx="13">
                  <c:v>1.526642032724294</c:v>
                </c:pt>
                <c:pt idx="14">
                  <c:v>1.5832917285684922</c:v>
                </c:pt>
                <c:pt idx="15">
                  <c:v>1.6371009191794856</c:v>
                </c:pt>
                <c:pt idx="16">
                  <c:v>1.6978274203907779</c:v>
                </c:pt>
                <c:pt idx="17">
                  <c:v>1.7762508473111431</c:v>
                </c:pt>
                <c:pt idx="18">
                  <c:v>1.8415730247962925</c:v>
                </c:pt>
                <c:pt idx="19">
                  <c:v>1.895276894964649</c:v>
                </c:pt>
                <c:pt idx="20">
                  <c:v>1.9223418934624816</c:v>
                </c:pt>
                <c:pt idx="21">
                  <c:v>1.9563324450962671</c:v>
                </c:pt>
                <c:pt idx="22">
                  <c:v>1.9862492032288412</c:v>
                </c:pt>
                <c:pt idx="23">
                  <c:v>2.045846295921963</c:v>
                </c:pt>
                <c:pt idx="24">
                  <c:v>2.107669649617693</c:v>
                </c:pt>
                <c:pt idx="25">
                  <c:v>2.1790939703350602</c:v>
                </c:pt>
                <c:pt idx="26">
                  <c:v>2.2591566057903152</c:v>
                </c:pt>
                <c:pt idx="27">
                  <c:v>2.3169053270179858</c:v>
                </c:pt>
                <c:pt idx="28">
                  <c:v>2.3921687221862711</c:v>
                </c:pt>
                <c:pt idx="29">
                  <c:v>2.4970576280989669</c:v>
                </c:pt>
                <c:pt idx="30">
                  <c:v>2.5460111976559863</c:v>
                </c:pt>
                <c:pt idx="31">
                  <c:v>2.6015670326945548</c:v>
                </c:pt>
                <c:pt idx="32">
                  <c:v>2.6786700749239007</c:v>
                </c:pt>
                <c:pt idx="33">
                  <c:v>2.7967314172384929</c:v>
                </c:pt>
                <c:pt idx="34">
                  <c:v>2.9062228628584803</c:v>
                </c:pt>
                <c:pt idx="35">
                  <c:v>3.0335115008423932</c:v>
                </c:pt>
                <c:pt idx="36">
                  <c:v>3.1646725485803766</c:v>
                </c:pt>
                <c:pt idx="37">
                  <c:v>3.2233285852453251</c:v>
                </c:pt>
                <c:pt idx="38">
                  <c:v>3.1693693987955158</c:v>
                </c:pt>
                <c:pt idx="39">
                  <c:v>3.3056729432219325</c:v>
                </c:pt>
                <c:pt idx="40">
                  <c:v>3.4094802155973842</c:v>
                </c:pt>
                <c:pt idx="41">
                  <c:v>3.4952955660890228</c:v>
                </c:pt>
                <c:pt idx="42">
                  <c:v>3.5883730492756682</c:v>
                </c:pt>
                <c:pt idx="43">
                  <c:v>3.6905505110448376</c:v>
                </c:pt>
                <c:pt idx="44">
                  <c:v>3.7968070867367518</c:v>
                </c:pt>
                <c:pt idx="45">
                  <c:v>3.895226845098033</c:v>
                </c:pt>
                <c:pt idx="46">
                  <c:v>4.0222880283798439</c:v>
                </c:pt>
                <c:pt idx="47">
                  <c:v>4.1469176206650031</c:v>
                </c:pt>
              </c:numCache>
            </c:numRef>
          </c:xVal>
          <c:yVal>
            <c:numRef>
              <c:f>'1. Final energy Fig 1+2'!$X$13:$X$60</c:f>
              <c:numCache>
                <c:formatCode>#,##0.00</c:formatCode>
                <c:ptCount val="48"/>
                <c:pt idx="0">
                  <c:v>1</c:v>
                </c:pt>
                <c:pt idx="1">
                  <c:v>1.04756414411488</c:v>
                </c:pt>
                <c:pt idx="2">
                  <c:v>1.0980699444169613</c:v>
                </c:pt>
                <c:pt idx="3">
                  <c:v>1.0967335947252823</c:v>
                </c:pt>
                <c:pt idx="4">
                  <c:v>1.1071641490335649</c:v>
                </c:pt>
                <c:pt idx="5">
                  <c:v>1.1557897640265304</c:v>
                </c:pt>
                <c:pt idx="6">
                  <c:v>1.1964219263746239</c:v>
                </c:pt>
                <c:pt idx="7">
                  <c:v>1.240067085685878</c:v>
                </c:pt>
                <c:pt idx="8">
                  <c:v>1.2771071065601398</c:v>
                </c:pt>
                <c:pt idx="9">
                  <c:v>1.2654413555768667</c:v>
                </c:pt>
                <c:pt idx="10">
                  <c:v>1.2577477545755642</c:v>
                </c:pt>
                <c:pt idx="11">
                  <c:v>1.2446745871913991</c:v>
                </c:pt>
                <c:pt idx="12">
                  <c:v>1.256296048234339</c:v>
                </c:pt>
                <c:pt idx="13">
                  <c:v>1.3034109887037508</c:v>
                </c:pt>
                <c:pt idx="14">
                  <c:v>1.3235561812490739</c:v>
                </c:pt>
                <c:pt idx="15">
                  <c:v>1.3539710742523166</c:v>
                </c:pt>
                <c:pt idx="16">
                  <c:v>1.3959108394475426</c:v>
                </c:pt>
                <c:pt idx="17">
                  <c:v>1.442427719852019</c:v>
                </c:pt>
                <c:pt idx="18">
                  <c:v>1.4520861367012254</c:v>
                </c:pt>
                <c:pt idx="19">
                  <c:v>1.476891381342216</c:v>
                </c:pt>
                <c:pt idx="20">
                  <c:v>1.4925184070655984</c:v>
                </c:pt>
                <c:pt idx="21">
                  <c:v>1.4873425080949565</c:v>
                </c:pt>
                <c:pt idx="22">
                  <c:v>1.4963085750782958</c:v>
                </c:pt>
                <c:pt idx="23">
                  <c:v>1.504252481734069</c:v>
                </c:pt>
                <c:pt idx="24">
                  <c:v>1.5403084646588541</c:v>
                </c:pt>
                <c:pt idx="25">
                  <c:v>1.5661382655316343</c:v>
                </c:pt>
                <c:pt idx="26">
                  <c:v>1.5858756851699001</c:v>
                </c:pt>
                <c:pt idx="27">
                  <c:v>1.5890512527299832</c:v>
                </c:pt>
                <c:pt idx="28">
                  <c:v>1.6194858479038272</c:v>
                </c:pt>
                <c:pt idx="29">
                  <c:v>1.6571332353296568</c:v>
                </c:pt>
                <c:pt idx="30">
                  <c:v>1.6659796388329606</c:v>
                </c:pt>
                <c:pt idx="31">
                  <c:v>1.6938670647343117</c:v>
                </c:pt>
                <c:pt idx="32">
                  <c:v>1.7460920647640099</c:v>
                </c:pt>
                <c:pt idx="33">
                  <c:v>1.8251647038459915</c:v>
                </c:pt>
                <c:pt idx="34">
                  <c:v>1.8804916473986726</c:v>
                </c:pt>
                <c:pt idx="35">
                  <c:v>1.927798067440182</c:v>
                </c:pt>
                <c:pt idx="36">
                  <c:v>1.9815097268653132</c:v>
                </c:pt>
                <c:pt idx="37">
                  <c:v>1.9980160350637421</c:v>
                </c:pt>
                <c:pt idx="38">
                  <c:v>1.9744048997086427</c:v>
                </c:pt>
                <c:pt idx="39">
                  <c:v>2.0826554521532668</c:v>
                </c:pt>
                <c:pt idx="40">
                  <c:v>2.109563755396799</c:v>
                </c:pt>
                <c:pt idx="41">
                  <c:v>2.1332313963396432</c:v>
                </c:pt>
                <c:pt idx="42">
                  <c:v>2.1703537442252236</c:v>
                </c:pt>
                <c:pt idx="43">
                  <c:v>2.1926756064491641</c:v>
                </c:pt>
                <c:pt idx="44">
                  <c:v>2.2170386918791265</c:v>
                </c:pt>
                <c:pt idx="45">
                  <c:v>2.2457443585449894</c:v>
                </c:pt>
                <c:pt idx="46">
                  <c:v>2.2897416332978437</c:v>
                </c:pt>
                <c:pt idx="47">
                  <c:v>2.3418692960363563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D9-46A6-88B6-0C114279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462000"/>
        <c:axId val="658462328"/>
      </c:scatterChart>
      <c:valAx>
        <c:axId val="658462000"/>
        <c:scaling>
          <c:orientation val="minMax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GDP (1971 = 1) [2010 USD]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8462328"/>
        <c:crosses val="autoZero"/>
        <c:crossBetween val="midCat"/>
        <c:majorUnit val="1"/>
      </c:valAx>
      <c:valAx>
        <c:axId val="658462328"/>
        <c:scaling>
          <c:orientation val="minMax"/>
          <c:max val="4"/>
          <c:min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Final energy demand  (1971 = 1)</a:t>
                </a:r>
              </a:p>
            </c:rich>
          </c:tx>
          <c:layout>
            <c:manualLayout>
              <c:xMode val="edge"/>
              <c:yMode val="edge"/>
              <c:x val="1.2923471578231489E-2"/>
              <c:y val="0.297614454593139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8462000"/>
        <c:crosses val="autoZero"/>
        <c:crossBetween val="midCat"/>
        <c:majorUnit val="0.5"/>
      </c:valAx>
      <c:spPr>
        <a:noFill/>
        <a:ln>
          <a:solidFill>
            <a:schemeClr val="tx1">
              <a:lumMod val="25000"/>
              <a:lumOff val="75000"/>
            </a:schemeClr>
          </a:solidFill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0688075705800835"/>
          <c:y val="6.8132025559021689E-2"/>
          <c:w val="0.27759274914311094"/>
          <c:h val="0.928489779190972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5064756684262E-2"/>
          <c:y val="4.6451091416044449E-2"/>
          <c:w val="0.64832982862406974"/>
          <c:h val="0.9042710353245669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'1. Final energy Fig 1+2'!$AS$12</c:f>
              <c:strCache>
                <c:ptCount val="1"/>
                <c:pt idx="0">
                  <c:v>IEA IRENA 2019 Transforming energy scenario 2050 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1+2'!$AS$13:$AS$92</c:f>
              <c:numCache>
                <c:formatCode>General</c:formatCode>
                <c:ptCount val="80"/>
                <c:pt idx="47" formatCode="0.00">
                  <c:v>-3.2500510818690764</c:v>
                </c:pt>
                <c:pt idx="48" formatCode="0.00">
                  <c:v>-2.6509979028520037</c:v>
                </c:pt>
                <c:pt idx="49" formatCode="0.00">
                  <c:v>-2.6516237725896619</c:v>
                </c:pt>
                <c:pt idx="50" formatCode="0.00">
                  <c:v>-2.5797176316431525</c:v>
                </c:pt>
                <c:pt idx="51" formatCode="0.00">
                  <c:v>-2.5800339893787827</c:v>
                </c:pt>
                <c:pt idx="52" formatCode="0.00">
                  <c:v>-2.5803514893516399</c:v>
                </c:pt>
                <c:pt idx="53" formatCode="0.00">
                  <c:v>-2.5806701377591668</c:v>
                </c:pt>
                <c:pt idx="54" formatCode="0.00">
                  <c:v>-2.5809899408436476</c:v>
                </c:pt>
                <c:pt idx="55" formatCode="0.00">
                  <c:v>-2.5813109048927307</c:v>
                </c:pt>
                <c:pt idx="56" formatCode="0.00">
                  <c:v>-2.5816330362398165</c:v>
                </c:pt>
                <c:pt idx="57" formatCode="0.00">
                  <c:v>-2.5819563412644242</c:v>
                </c:pt>
                <c:pt idx="58" formatCode="0.00">
                  <c:v>-2.58228082639268</c:v>
                </c:pt>
                <c:pt idx="59" formatCode="0.00">
                  <c:v>-2.5826064980976504</c:v>
                </c:pt>
                <c:pt idx="60" formatCode="0.00">
                  <c:v>-2.1659592506892644</c:v>
                </c:pt>
                <c:pt idx="61" formatCode="0.00">
                  <c:v>-2.1662425241079752</c:v>
                </c:pt>
                <c:pt idx="62" formatCode="0.00">
                  <c:v>-2.1665248351271593</c:v>
                </c:pt>
                <c:pt idx="63" formatCode="0.00">
                  <c:v>-2.1668061886431889</c:v>
                </c:pt>
                <c:pt idx="64" formatCode="0.00">
                  <c:v>-2.1670865895189406</c:v>
                </c:pt>
                <c:pt idx="65" formatCode="0.00">
                  <c:v>-2.167366042584673</c:v>
                </c:pt>
                <c:pt idx="66" formatCode="0.00">
                  <c:v>-2.1676445526379151</c:v>
                </c:pt>
                <c:pt idx="67" formatCode="0.00">
                  <c:v>-2.1679221244438995</c:v>
                </c:pt>
                <c:pt idx="68" formatCode="0.00">
                  <c:v>-2.1681987627359067</c:v>
                </c:pt>
                <c:pt idx="69" formatCode="0.00">
                  <c:v>-2.1684744722152205</c:v>
                </c:pt>
                <c:pt idx="70" formatCode="0.00">
                  <c:v>-2.6757605203108215</c:v>
                </c:pt>
                <c:pt idx="71" formatCode="0.00">
                  <c:v>-2.676971659712446</c:v>
                </c:pt>
                <c:pt idx="72" formatCode="0.00">
                  <c:v>-2.6781913743373464</c:v>
                </c:pt>
                <c:pt idx="73" formatCode="0.00">
                  <c:v>-2.6794197555817578</c:v>
                </c:pt>
                <c:pt idx="74" formatCode="0.00">
                  <c:v>-2.6806568961453281</c:v>
                </c:pt>
                <c:pt idx="75" formatCode="0.00">
                  <c:v>-2.6819028900544772</c:v>
                </c:pt>
                <c:pt idx="76" formatCode="0.00">
                  <c:v>-2.6831578326863337</c:v>
                </c:pt>
                <c:pt idx="77" formatCode="0.00">
                  <c:v>-2.6844218207927262</c:v>
                </c:pt>
                <c:pt idx="78" formatCode="0.00">
                  <c:v>-2.6856949525254969</c:v>
                </c:pt>
                <c:pt idx="79" formatCode="0.00">
                  <c:v>-2.6869773274615705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7A3-41AA-8791-E6A0D5EFC043}"/>
            </c:ext>
          </c:extLst>
        </c:ser>
        <c:ser>
          <c:idx val="2"/>
          <c:order val="1"/>
          <c:tx>
            <c:strRef>
              <c:f>'1. Final energy Fig 1+2'!$AT$12</c:f>
              <c:strCache>
                <c:ptCount val="1"/>
                <c:pt idx="0">
                  <c:v>IEA WEO 2020 Stated Policies Scenario (STEPS)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1+2'!$AT$13:$AT$92</c:f>
              <c:numCache>
                <c:formatCode>General</c:formatCode>
                <c:ptCount val="80"/>
                <c:pt idx="48" formatCode="0.00">
                  <c:v>-1.1311361429540479</c:v>
                </c:pt>
                <c:pt idx="49" formatCode="0.00">
                  <c:v>-1.1399109473149815</c:v>
                </c:pt>
                <c:pt idx="50" formatCode="0.00">
                  <c:v>-1.1485219629037702</c:v>
                </c:pt>
                <c:pt idx="51" formatCode="0.00">
                  <c:v>-1.1569737331901808</c:v>
                </c:pt>
                <c:pt idx="52" formatCode="0.00">
                  <c:v>-1.165270635136928</c:v>
                </c:pt>
                <c:pt idx="53" formatCode="0.00">
                  <c:v>-1.1734168867580497</c:v>
                </c:pt>
                <c:pt idx="54" formatCode="0.00">
                  <c:v>-1.1814165542691546</c:v>
                </c:pt>
                <c:pt idx="55" formatCode="0.00">
                  <c:v>-1.1732864944177579</c:v>
                </c:pt>
                <c:pt idx="56" formatCode="0.00">
                  <c:v>-1.187558516156817</c:v>
                </c:pt>
                <c:pt idx="57" formatCode="0.00">
                  <c:v>-1.2014915898408751</c:v>
                </c:pt>
                <c:pt idx="58" formatCode="0.00">
                  <c:v>-1.2150976483527476</c:v>
                </c:pt>
                <c:pt idx="59" formatCode="0.00">
                  <c:v>-1.2283880709325845</c:v>
                </c:pt>
                <c:pt idx="60" formatCode="0.00">
                  <c:v>-1.4484711746643675</c:v>
                </c:pt>
                <c:pt idx="61" formatCode="0.00">
                  <c:v>-1.4569190426465428</c:v>
                </c:pt>
                <c:pt idx="62" formatCode="0.00">
                  <c:v>-1.4652119160303401</c:v>
                </c:pt>
                <c:pt idx="63" formatCode="0.00">
                  <c:v>-1.4733540216127494</c:v>
                </c:pt>
                <c:pt idx="64" formatCode="0.00">
                  <c:v>-1.4813494338854483</c:v>
                </c:pt>
                <c:pt idx="65" formatCode="0.00">
                  <c:v>-1.4892020818337293</c:v>
                </c:pt>
                <c:pt idx="66" formatCode="0.00">
                  <c:v>-1.496915755374173</c:v>
                </c:pt>
                <c:pt idx="67" formatCode="0.00">
                  <c:v>-1.5044941114539467</c:v>
                </c:pt>
                <c:pt idx="68" formatCode="0.00">
                  <c:v>-1.5119406798313473</c:v>
                </c:pt>
                <c:pt idx="69" formatCode="0.00">
                  <c:v>-1.5192588685579822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7A3-41AA-8791-E6A0D5EFC043}"/>
            </c:ext>
          </c:extLst>
        </c:ser>
        <c:ser>
          <c:idx val="3"/>
          <c:order val="2"/>
          <c:tx>
            <c:strRef>
              <c:f>'1. Final energy Fig 1+2'!$AU$12</c:f>
              <c:strCache>
                <c:ptCount val="1"/>
                <c:pt idx="0">
                  <c:v>IEA WEO 2019 Current Policies Scenario (CPS)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1+2'!$AU$13:$AU$92</c:f>
              <c:numCache>
                <c:formatCode>General</c:formatCode>
                <c:ptCount val="80"/>
                <c:pt idx="48" formatCode="0.00">
                  <c:v>-1.3195982554252916</c:v>
                </c:pt>
                <c:pt idx="49" formatCode="0.00">
                  <c:v>-1.0657478824585787</c:v>
                </c:pt>
                <c:pt idx="50" formatCode="0.00">
                  <c:v>-0.82414223861509983</c:v>
                </c:pt>
                <c:pt idx="51" formatCode="0.00">
                  <c:v>-1.1235267723300746</c:v>
                </c:pt>
                <c:pt idx="52" formatCode="0.00">
                  <c:v>-1.1488427198660611</c:v>
                </c:pt>
                <c:pt idx="53" formatCode="0.00">
                  <c:v>-1.1733612593768594</c:v>
                </c:pt>
                <c:pt idx="54" formatCode="0.00">
                  <c:v>-1.1971194821422726</c:v>
                </c:pt>
                <c:pt idx="55" formatCode="0.00">
                  <c:v>-1.2201522141734533</c:v>
                </c:pt>
                <c:pt idx="56" formatCode="0.00">
                  <c:v>-1.2424921865451077</c:v>
                </c:pt>
                <c:pt idx="57" formatCode="0.00">
                  <c:v>-1.2641701905859337</c:v>
                </c:pt>
                <c:pt idx="58" formatCode="0.00">
                  <c:v>-1.285215219475111</c:v>
                </c:pt>
                <c:pt idx="59" formatCode="0.00">
                  <c:v>-1.3056545976140033</c:v>
                </c:pt>
                <c:pt idx="60" formatCode="0.00">
                  <c:v>-1.0816690622097003</c:v>
                </c:pt>
                <c:pt idx="61" formatCode="0.00">
                  <c:v>-1.0976421993695085</c:v>
                </c:pt>
                <c:pt idx="62" formatCode="0.00">
                  <c:v>-1.1132144763158491</c:v>
                </c:pt>
                <c:pt idx="63" formatCode="0.00">
                  <c:v>-1.1284007959679099</c:v>
                </c:pt>
                <c:pt idx="64" formatCode="0.00">
                  <c:v>-1.1432153315528493</c:v>
                </c:pt>
                <c:pt idx="65" formatCode="0.00">
                  <c:v>-1.1576715707258045</c:v>
                </c:pt>
                <c:pt idx="66" formatCode="0.00">
                  <c:v>-1.1717823565265628</c:v>
                </c:pt>
                <c:pt idx="67" formatCode="0.00">
                  <c:v>-1.1855599254351978</c:v>
                </c:pt>
                <c:pt idx="68" formatCode="0.00">
                  <c:v>-1.19901594276276</c:v>
                </c:pt>
                <c:pt idx="69" formatCode="0.00">
                  <c:v>-1.2121615355930926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7A3-41AA-8791-E6A0D5EFC043}"/>
            </c:ext>
          </c:extLst>
        </c:ser>
        <c:ser>
          <c:idx val="4"/>
          <c:order val="3"/>
          <c:tx>
            <c:strRef>
              <c:f>'1. Final energy Fig 1+2'!$AV$12</c:f>
              <c:strCache>
                <c:ptCount val="1"/>
                <c:pt idx="0">
                  <c:v>IEA WEO 2020 Sustainable Development Scenario (SDS)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1+2'!$AV$13:$AV$92</c:f>
              <c:numCache>
                <c:formatCode>General</c:formatCode>
                <c:ptCount val="80"/>
                <c:pt idx="48" formatCode="0.00">
                  <c:v>-2.1047084211871736</c:v>
                </c:pt>
                <c:pt idx="49" formatCode="0.00">
                  <c:v>-2.1047265659223213</c:v>
                </c:pt>
                <c:pt idx="50" formatCode="0.00">
                  <c:v>-2.1047447262876551</c:v>
                </c:pt>
                <c:pt idx="51" formatCode="0.00">
                  <c:v>-2.1047629023032588</c:v>
                </c:pt>
                <c:pt idx="52" formatCode="0.00">
                  <c:v>-2.1047810939894385</c:v>
                </c:pt>
                <c:pt idx="53" formatCode="0.00">
                  <c:v>-2.1047993013664112</c:v>
                </c:pt>
                <c:pt idx="54" formatCode="0.00">
                  <c:v>-2.1048175244545719</c:v>
                </c:pt>
                <c:pt idx="55" formatCode="0.00">
                  <c:v>-2.860466511159121</c:v>
                </c:pt>
                <c:pt idx="56" formatCode="0.00">
                  <c:v>-2.8630355330693025</c:v>
                </c:pt>
                <c:pt idx="57" formatCode="0.00">
                  <c:v>-2.8656311146622371</c:v>
                </c:pt>
                <c:pt idx="58" formatCode="0.00">
                  <c:v>-2.8682536699566219</c:v>
                </c:pt>
                <c:pt idx="59" formatCode="0.00">
                  <c:v>-2.8709036216213013</c:v>
                </c:pt>
                <c:pt idx="60" formatCode="0.00">
                  <c:v>-2.7151386452326842</c:v>
                </c:pt>
                <c:pt idx="61" formatCode="0.00">
                  <c:v>-2.7164284216733114</c:v>
                </c:pt>
                <c:pt idx="62" formatCode="0.00">
                  <c:v>-2.7177276248907201</c:v>
                </c:pt>
                <c:pt idx="63" formatCode="0.00">
                  <c:v>-2.7190363586123367</c:v>
                </c:pt>
                <c:pt idx="64" formatCode="0.00">
                  <c:v>-2.7203547280928664</c:v>
                </c:pt>
                <c:pt idx="65" formatCode="0.00">
                  <c:v>-2.7216828401427806</c:v>
                </c:pt>
                <c:pt idx="66" formatCode="0.00">
                  <c:v>-2.7230208031569503</c:v>
                </c:pt>
                <c:pt idx="67" formatCode="0.00">
                  <c:v>-2.724368727144133</c:v>
                </c:pt>
                <c:pt idx="68" formatCode="0.00">
                  <c:v>-2.7257267237574934</c:v>
                </c:pt>
                <c:pt idx="69" formatCode="0.00">
                  <c:v>-2.7270949063247785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7A3-41AA-8791-E6A0D5EFC043}"/>
            </c:ext>
          </c:extLst>
        </c:ser>
        <c:ser>
          <c:idx val="5"/>
          <c:order val="4"/>
          <c:tx>
            <c:strRef>
              <c:f>'1. Final energy Fig 1+2'!$AW$12</c:f>
              <c:strCache>
                <c:ptCount val="1"/>
                <c:pt idx="0">
                  <c:v>IEA 2018 Efficient World Scenario (EWS)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1+2'!$AW$13:$AW$92</c:f>
              <c:numCache>
                <c:formatCode>General</c:formatCode>
                <c:ptCount val="80"/>
                <c:pt idx="48" formatCode="0.00">
                  <c:v>-2.4041894494698623</c:v>
                </c:pt>
                <c:pt idx="49" formatCode="0.00">
                  <c:v>-2.4051206948459747</c:v>
                </c:pt>
                <c:pt idx="50" formatCode="0.00">
                  <c:v>-2.4060462047239994</c:v>
                </c:pt>
                <c:pt idx="51" formatCode="0.00">
                  <c:v>-2.4069660319282815</c:v>
                </c:pt>
                <c:pt idx="52" formatCode="0.00">
                  <c:v>-2.407880228636472</c:v>
                </c:pt>
                <c:pt idx="53" formatCode="0.00">
                  <c:v>-2.4087888463893314</c:v>
                </c:pt>
                <c:pt idx="54" formatCode="0.00">
                  <c:v>-2.4096919361005775</c:v>
                </c:pt>
                <c:pt idx="55" formatCode="0.00">
                  <c:v>-2.5229495427262605</c:v>
                </c:pt>
                <c:pt idx="56" formatCode="0.00">
                  <c:v>-2.5232920213991705</c:v>
                </c:pt>
                <c:pt idx="57" formatCode="0.00">
                  <c:v>-2.5236332185802901</c:v>
                </c:pt>
                <c:pt idx="58" formatCode="0.00">
                  <c:v>-2.5239731414489208</c:v>
                </c:pt>
                <c:pt idx="59" formatCode="0.00">
                  <c:v>-2.5243117971306739</c:v>
                </c:pt>
                <c:pt idx="60" formatCode="0.00">
                  <c:v>-2.1569684090927188</c:v>
                </c:pt>
                <c:pt idx="61" formatCode="0.00">
                  <c:v>-2.1573058195086481</c:v>
                </c:pt>
                <c:pt idx="62" formatCode="0.00">
                  <c:v>-2.1576419790982349</c:v>
                </c:pt>
                <c:pt idx="63" formatCode="0.00">
                  <c:v>-2.1579768948040257</c:v>
                </c:pt>
                <c:pt idx="64" formatCode="0.00">
                  <c:v>-2.1583105735173969</c:v>
                </c:pt>
                <c:pt idx="65" formatCode="0.00">
                  <c:v>-2.1586430220787989</c:v>
                </c:pt>
                <c:pt idx="66" formatCode="0.00">
                  <c:v>-2.1589742472784113</c:v>
                </c:pt>
                <c:pt idx="67" formatCode="0.00">
                  <c:v>-2.1593042558565756</c:v>
                </c:pt>
                <c:pt idx="68" formatCode="0.00">
                  <c:v>-2.1596330545041065</c:v>
                </c:pt>
                <c:pt idx="69" formatCode="0.00">
                  <c:v>-2.1599606498629131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7A3-41AA-8791-E6A0D5EFC043}"/>
            </c:ext>
          </c:extLst>
        </c:ser>
        <c:ser>
          <c:idx val="6"/>
          <c:order val="5"/>
          <c:tx>
            <c:strRef>
              <c:f>'1. Final energy Fig 1+2'!$AX$12</c:f>
              <c:strCache>
                <c:ptCount val="1"/>
                <c:pt idx="0">
                  <c:v>Greenpeace 2015 Advanced Energy revolution</c:v>
                </c:pt>
              </c:strCache>
            </c:strRef>
          </c:tx>
          <c:spPr>
            <a:ln w="952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1+2'!$AX$13:$AX$92</c:f>
              <c:numCache>
                <c:formatCode>General</c:formatCode>
                <c:ptCount val="80"/>
                <c:pt idx="42" formatCode="0.00">
                  <c:v>-1.5369454333672539</c:v>
                </c:pt>
                <c:pt idx="43" formatCode="0.00">
                  <c:v>-1.9858513988389337</c:v>
                </c:pt>
                <c:pt idx="44" formatCode="0.00">
                  <c:v>-1.5047742105821382</c:v>
                </c:pt>
                <c:pt idx="45" formatCode="0.00">
                  <c:v>-1.5023722650764126</c:v>
                </c:pt>
                <c:pt idx="46" formatCode="0.00">
                  <c:v>-2.1518513413432805</c:v>
                </c:pt>
                <c:pt idx="47" formatCode="0.00">
                  <c:v>-2.0070627015295051</c:v>
                </c:pt>
                <c:pt idx="48" formatCode="0.00">
                  <c:v>-1.5910659931587467</c:v>
                </c:pt>
                <c:pt idx="49" formatCode="0.00">
                  <c:v>-1.6010742041582704</c:v>
                </c:pt>
                <c:pt idx="50" formatCode="0.00">
                  <c:v>-2.8132387773657563</c:v>
                </c:pt>
                <c:pt idx="51" formatCode="0.00">
                  <c:v>-2.8137819208952752</c:v>
                </c:pt>
                <c:pt idx="52" formatCode="0.00">
                  <c:v>-2.8143276385298455</c:v>
                </c:pt>
                <c:pt idx="53" formatCode="0.00">
                  <c:v>-2.8148759486119279</c:v>
                </c:pt>
                <c:pt idx="54" formatCode="0.00">
                  <c:v>-2.8154268696588103</c:v>
                </c:pt>
                <c:pt idx="55" formatCode="0.00">
                  <c:v>-3.0740609349001247</c:v>
                </c:pt>
                <c:pt idx="56" formatCode="0.00">
                  <c:v>-3.076543900921791</c:v>
                </c:pt>
                <c:pt idx="57" formatCode="0.00">
                  <c:v>-3.0790521290664397</c:v>
                </c:pt>
                <c:pt idx="58" formatCode="0.00">
                  <c:v>-3.081586006837056</c:v>
                </c:pt>
                <c:pt idx="59" formatCode="0.00">
                  <c:v>-3.0841459297028084</c:v>
                </c:pt>
                <c:pt idx="60" formatCode="0.00">
                  <c:v>-3.48758148316759</c:v>
                </c:pt>
                <c:pt idx="61" formatCode="0.00">
                  <c:v>-3.4960507427827192</c:v>
                </c:pt>
                <c:pt idx="62" formatCode="0.00">
                  <c:v>-3.504680177150965</c:v>
                </c:pt>
                <c:pt idx="63" formatCode="0.00">
                  <c:v>-3.513474373605463</c:v>
                </c:pt>
                <c:pt idx="64" formatCode="0.00">
                  <c:v>-3.5224380963398305</c:v>
                </c:pt>
                <c:pt idx="65" formatCode="0.00">
                  <c:v>-3.5315762950147489</c:v>
                </c:pt>
                <c:pt idx="66" formatCode="0.00">
                  <c:v>-3.5408941138716843</c:v>
                </c:pt>
                <c:pt idx="67" formatCode="0.00">
                  <c:v>-3.5503969013894299</c:v>
                </c:pt>
                <c:pt idx="68" formatCode="0.00">
                  <c:v>-3.5600902205216056</c:v>
                </c:pt>
                <c:pt idx="69" formatCode="0.00">
                  <c:v>-3.5699798595561272</c:v>
                </c:pt>
                <c:pt idx="70" formatCode="0.00">
                  <c:v>-2.6843513229678928</c:v>
                </c:pt>
                <c:pt idx="71" formatCode="0.00">
                  <c:v>-2.6945717706244099</c:v>
                </c:pt>
                <c:pt idx="72" formatCode="0.00">
                  <c:v>-2.7050038677536192</c:v>
                </c:pt>
                <c:pt idx="73" formatCode="0.00">
                  <c:v>-2.7156542575343945</c:v>
                </c:pt>
                <c:pt idx="74" formatCode="0.00">
                  <c:v>-2.7265298641034552</c:v>
                </c:pt>
                <c:pt idx="75" formatCode="0.00">
                  <c:v>-2.7376379075671475</c:v>
                </c:pt>
                <c:pt idx="76" formatCode="0.00">
                  <c:v>-2.7489859199862132</c:v>
                </c:pt>
                <c:pt idx="77" formatCode="0.00">
                  <c:v>-2.7605817624078433</c:v>
                </c:pt>
                <c:pt idx="78" formatCode="0.00">
                  <c:v>-2.7724336430255847</c:v>
                </c:pt>
                <c:pt idx="79" formatCode="0.00">
                  <c:v>-2.7845501365562519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7A3-41AA-8791-E6A0D5EFC043}"/>
            </c:ext>
          </c:extLst>
        </c:ser>
        <c:ser>
          <c:idx val="7"/>
          <c:order val="6"/>
          <c:tx>
            <c:strRef>
              <c:f>'1. Final energy Fig 1+2'!$AY$12</c:f>
              <c:strCache>
                <c:ptCount val="1"/>
                <c:pt idx="0">
                  <c:v>bp 2020 Rapid Transition Scenario</c:v>
                </c:pt>
              </c:strCache>
            </c:strRef>
          </c:tx>
          <c:spPr>
            <a:ln w="9525" cap="rnd">
              <a:solidFill>
                <a:schemeClr val="accent6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4"/>
            <c:spPr>
              <a:noFill/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1+2'!$AY$13:$AY$92</c:f>
              <c:numCache>
                <c:formatCode>General</c:formatCode>
                <c:ptCount val="8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7A3-41AA-8791-E6A0D5EFC043}"/>
            </c:ext>
          </c:extLst>
        </c:ser>
        <c:ser>
          <c:idx val="8"/>
          <c:order val="7"/>
          <c:tx>
            <c:strRef>
              <c:f>'1. Final energy Fig 1+2'!$AZ$12</c:f>
              <c:strCache>
                <c:ptCount val="1"/>
                <c:pt idx="0">
                  <c:v>EIA 2019 Reference Scenario</c:v>
                </c:pt>
              </c:strCache>
            </c:strRef>
          </c:tx>
          <c:spPr>
            <a:ln w="9525" cap="rnd">
              <a:solidFill>
                <a:schemeClr val="accent6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1+2'!$AZ$13:$AZ$92</c:f>
              <c:numCache>
                <c:formatCode>General</c:formatCode>
                <c:ptCount val="8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07A3-41AA-8791-E6A0D5EFC043}"/>
            </c:ext>
          </c:extLst>
        </c:ser>
        <c:ser>
          <c:idx val="9"/>
          <c:order val="8"/>
          <c:tx>
            <c:strRef>
              <c:f>'1. Final energy Fig 1+2'!$BA$12</c:f>
              <c:strCache>
                <c:ptCount val="1"/>
                <c:pt idx="0">
                  <c:v>Shell 2018 Sky scenario</c:v>
                </c:pt>
              </c:strCache>
            </c:strRef>
          </c:tx>
          <c:spPr>
            <a:ln w="952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1+2'!$BA$13:$BA$92</c:f>
              <c:numCache>
                <c:formatCode>General</c:formatCode>
                <c:ptCount val="80"/>
                <c:pt idx="45" formatCode="0.00">
                  <c:v>-1.2077953440504774</c:v>
                </c:pt>
                <c:pt idx="46" formatCode="0.00">
                  <c:v>-1.8660951587774033</c:v>
                </c:pt>
                <c:pt idx="47" formatCode="0.00">
                  <c:v>-1.7275308579263293</c:v>
                </c:pt>
                <c:pt idx="48" formatCode="0.00">
                  <c:v>-1.3582743653121621</c:v>
                </c:pt>
                <c:pt idx="49" formatCode="0.00">
                  <c:v>-1.3745267723482724</c:v>
                </c:pt>
                <c:pt idx="50" formatCode="0.00">
                  <c:v>-1.3555061071839569</c:v>
                </c:pt>
                <c:pt idx="51" formatCode="0.00">
                  <c:v>-1.3736880326265744</c:v>
                </c:pt>
                <c:pt idx="52" formatCode="0.00">
                  <c:v>-1.3913828818738816</c:v>
                </c:pt>
                <c:pt idx="53" formatCode="0.00">
                  <c:v>-1.4086099686776876</c:v>
                </c:pt>
                <c:pt idx="54" formatCode="0.00">
                  <c:v>-1.4253875989942322</c:v>
                </c:pt>
                <c:pt idx="55" formatCode="0.00">
                  <c:v>-1.8854050201957406</c:v>
                </c:pt>
                <c:pt idx="56" formatCode="0.00">
                  <c:v>-1.8887683643795783</c:v>
                </c:pt>
                <c:pt idx="57" formatCode="0.00">
                  <c:v>-1.8920925537801336</c:v>
                </c:pt>
                <c:pt idx="58" formatCode="0.00">
                  <c:v>-1.8953782681783049</c:v>
                </c:pt>
                <c:pt idx="59" formatCode="0.00">
                  <c:v>-1.8986261717096942</c:v>
                </c:pt>
                <c:pt idx="60" formatCode="0.00">
                  <c:v>-1.2528506654945648</c:v>
                </c:pt>
                <c:pt idx="61" formatCode="0.00">
                  <c:v>-1.262879980463627</c:v>
                </c:pt>
                <c:pt idx="62" formatCode="0.00">
                  <c:v>-1.2727091619671671</c:v>
                </c:pt>
                <c:pt idx="63" formatCode="0.00">
                  <c:v>-1.2823441412759373</c:v>
                </c:pt>
                <c:pt idx="64" formatCode="0.00">
                  <c:v>-1.2917906175768157</c:v>
                </c:pt>
                <c:pt idx="65" formatCode="0.00">
                  <c:v>-1.2443238380306143</c:v>
                </c:pt>
                <c:pt idx="66" formatCode="0.00">
                  <c:v>-1.2515006287772912</c:v>
                </c:pt>
                <c:pt idx="67" formatCode="0.00">
                  <c:v>-1.258556092426899</c:v>
                </c:pt>
                <c:pt idx="68" formatCode="0.00">
                  <c:v>-1.2654932798308094</c:v>
                </c:pt>
                <c:pt idx="69" formatCode="0.00">
                  <c:v>-1.2723151404028687</c:v>
                </c:pt>
                <c:pt idx="70" formatCode="0.00">
                  <c:v>-1.1270499056066918</c:v>
                </c:pt>
                <c:pt idx="71" formatCode="0.00">
                  <c:v>-1.134709469010442</c:v>
                </c:pt>
                <c:pt idx="72" formatCode="0.00">
                  <c:v>-1.142235375479761</c:v>
                </c:pt>
                <c:pt idx="73" formatCode="0.00">
                  <c:v>-1.1496310931617293</c:v>
                </c:pt>
                <c:pt idx="74" formatCode="0.00">
                  <c:v>-1.1568999712433414</c:v>
                </c:pt>
                <c:pt idx="75" formatCode="0.00">
                  <c:v>-0.97291196002097236</c:v>
                </c:pt>
                <c:pt idx="76" formatCode="0.00">
                  <c:v>-0.98108105790308819</c:v>
                </c:pt>
                <c:pt idx="77" formatCode="0.00">
                  <c:v>-0.98910309820182674</c:v>
                </c:pt>
                <c:pt idx="78" formatCode="0.00">
                  <c:v>-0.99698201642225426</c:v>
                </c:pt>
                <c:pt idx="79" formatCode="0.00">
                  <c:v>-1.0047216088835853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7A3-41AA-8791-E6A0D5EFC043}"/>
            </c:ext>
          </c:extLst>
        </c:ser>
        <c:ser>
          <c:idx val="10"/>
          <c:order val="9"/>
          <c:tx>
            <c:strRef>
              <c:f>'1. Final energy Fig 1+2'!$BB$12</c:f>
              <c:strCache>
                <c:ptCount val="1"/>
                <c:pt idx="0">
                  <c:v>SSP1-1.9 (sustainability)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1+2'!$BB$13:$BB$92</c:f>
              <c:numCache>
                <c:formatCode>General</c:formatCode>
                <c:ptCount val="80"/>
                <c:pt idx="40" formatCode="0.00">
                  <c:v>-3.5900702167361853</c:v>
                </c:pt>
                <c:pt idx="41" formatCode="0.00">
                  <c:v>-3.0069920966773966</c:v>
                </c:pt>
                <c:pt idx="42" formatCode="0.00">
                  <c:v>-3.148038382370244</c:v>
                </c:pt>
                <c:pt idx="43" formatCode="0.00">
                  <c:v>-3.3249701344400862</c:v>
                </c:pt>
                <c:pt idx="44" formatCode="0.00">
                  <c:v>-3.3579527253659203</c:v>
                </c:pt>
                <c:pt idx="45" formatCode="0.00">
                  <c:v>-3.0908630108222312</c:v>
                </c:pt>
                <c:pt idx="46" formatCode="0.00">
                  <c:v>-3.7227188510196796</c:v>
                </c:pt>
                <c:pt idx="47" formatCode="0.00">
                  <c:v>-3.5733465640618967</c:v>
                </c:pt>
                <c:pt idx="48" formatCode="0.00">
                  <c:v>-3.6322762632834849</c:v>
                </c:pt>
                <c:pt idx="49" formatCode="0.00">
                  <c:v>-3.6356596589396717</c:v>
                </c:pt>
                <c:pt idx="50" formatCode="0.00">
                  <c:v>-5.2838797300118534</c:v>
                </c:pt>
                <c:pt idx="51" formatCode="0.00">
                  <c:v>-5.3262181514040385</c:v>
                </c:pt>
                <c:pt idx="52" formatCode="0.00">
                  <c:v>-5.3703855173673265</c:v>
                </c:pt>
                <c:pt idx="53" formatCode="0.00">
                  <c:v>-5.416502954869884</c:v>
                </c:pt>
                <c:pt idx="54" formatCode="0.00">
                  <c:v>-5.4647025282964385</c:v>
                </c:pt>
                <c:pt idx="55" formatCode="0.00">
                  <c:v>-5.5151285024819918</c:v>
                </c:pt>
                <c:pt idx="56" formatCode="0.00">
                  <c:v>-5.5679387849063566</c:v>
                </c:pt>
                <c:pt idx="57" formatCode="0.00">
                  <c:v>-5.6233065774186075</c:v>
                </c:pt>
                <c:pt idx="58" formatCode="0.00">
                  <c:v>-5.6814222738857945</c:v>
                </c:pt>
                <c:pt idx="59" formatCode="0.00">
                  <c:v>-5.7424956475728761</c:v>
                </c:pt>
                <c:pt idx="60" formatCode="0.00">
                  <c:v>-2.2732564035168434</c:v>
                </c:pt>
                <c:pt idx="61" formatCode="0.00">
                  <c:v>-2.2758117296730385</c:v>
                </c:pt>
                <c:pt idx="62" formatCode="0.00">
                  <c:v>-2.2783410555689443</c:v>
                </c:pt>
                <c:pt idx="63" formatCode="0.00">
                  <c:v>-2.2808447760221617</c:v>
                </c:pt>
                <c:pt idx="64" formatCode="0.00">
                  <c:v>-2.2833232778966317</c:v>
                </c:pt>
                <c:pt idx="65" formatCode="0.00">
                  <c:v>-2.2857769403021311</c:v>
                </c:pt>
                <c:pt idx="66" formatCode="0.00">
                  <c:v>-2.288206134787385</c:v>
                </c:pt>
                <c:pt idx="67" formatCode="0.00">
                  <c:v>-2.29061122552775</c:v>
                </c:pt>
                <c:pt idx="68" formatCode="0.00">
                  <c:v>-2.2929925695071796</c:v>
                </c:pt>
                <c:pt idx="69" formatCode="0.00">
                  <c:v>-2.2953505166948718</c:v>
                </c:pt>
                <c:pt idx="70" formatCode="0.00">
                  <c:v>-0.98965650262643479</c:v>
                </c:pt>
                <c:pt idx="71" formatCode="0.00">
                  <c:v>-1.0012647096367622</c:v>
                </c:pt>
                <c:pt idx="72" formatCode="0.00">
                  <c:v>-1.0126242255553586</c:v>
                </c:pt>
                <c:pt idx="73" formatCode="0.00">
                  <c:v>-1.0237429575181478</c:v>
                </c:pt>
                <c:pt idx="74" formatCode="0.00">
                  <c:v>-1.0346284809665707</c:v>
                </c:pt>
                <c:pt idx="75" formatCode="0.00">
                  <c:v>-1.0452880568597722</c:v>
                </c:pt>
                <c:pt idx="76" formatCode="0.00">
                  <c:v>-1.0557286478258709</c:v>
                </c:pt>
                <c:pt idx="77" formatCode="0.00">
                  <c:v>-1.0659569333282382</c:v>
                </c:pt>
                <c:pt idx="78" formatCode="0.00">
                  <c:v>-1.0759793239156323</c:v>
                </c:pt>
                <c:pt idx="79" formatCode="0.00">
                  <c:v>-1.0858019746205372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07A3-41AA-8791-E6A0D5EFC043}"/>
            </c:ext>
          </c:extLst>
        </c:ser>
        <c:ser>
          <c:idx val="11"/>
          <c:order val="10"/>
          <c:tx>
            <c:strRef>
              <c:f>'1. Final energy Fig 1+2'!$BC$12</c:f>
              <c:strCache>
                <c:ptCount val="1"/>
                <c:pt idx="0">
                  <c:v>SSP2-1.9 (middle-of-the-road)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1+2'!$BC$13:$BC$92</c:f>
              <c:numCache>
                <c:formatCode>General</c:formatCode>
                <c:ptCount val="80"/>
                <c:pt idx="40" formatCode="0.00">
                  <c:v>-0.97983068796766437</c:v>
                </c:pt>
                <c:pt idx="41" formatCode="0.00">
                  <c:v>-0.42109696735580515</c:v>
                </c:pt>
                <c:pt idx="42" formatCode="0.00">
                  <c:v>-0.60417530895116034</c:v>
                </c:pt>
                <c:pt idx="43" formatCode="0.00">
                  <c:v>-0.82226363856022777</c:v>
                </c:pt>
                <c:pt idx="44" formatCode="0.00">
                  <c:v>-0.8910020344126135</c:v>
                </c:pt>
                <c:pt idx="45" formatCode="0.00">
                  <c:v>-0.65058300665767899</c:v>
                </c:pt>
                <c:pt idx="46" formatCode="0.00">
                  <c:v>-1.330202153337845</c:v>
                </c:pt>
                <c:pt idx="47" formatCode="0.00">
                  <c:v>-1.2076759882740595</c:v>
                </c:pt>
                <c:pt idx="48" formatCode="0.00">
                  <c:v>-1.3362082417858301</c:v>
                </c:pt>
                <c:pt idx="49" formatCode="0.00">
                  <c:v>-1.367719983797866</c:v>
                </c:pt>
                <c:pt idx="50" formatCode="0.00">
                  <c:v>-2.9268569722979643</c:v>
                </c:pt>
                <c:pt idx="51" formatCode="0.00">
                  <c:v>-2.9279886152161261</c:v>
                </c:pt>
                <c:pt idx="52" formatCode="0.00">
                  <c:v>-2.9291280122079932</c:v>
                </c:pt>
                <c:pt idx="53" formatCode="0.00">
                  <c:v>-2.9302752432445178</c:v>
                </c:pt>
                <c:pt idx="54" formatCode="0.00">
                  <c:v>-2.9314303894001248</c:v>
                </c:pt>
                <c:pt idx="55" formatCode="0.00">
                  <c:v>-2.9325935328718078</c:v>
                </c:pt>
                <c:pt idx="56" formatCode="0.00">
                  <c:v>-2.9337647569986913</c:v>
                </c:pt>
                <c:pt idx="57" formatCode="0.00">
                  <c:v>-2.9349441462818593</c:v>
                </c:pt>
                <c:pt idx="58" formatCode="0.00">
                  <c:v>-2.9361317864046832</c:v>
                </c:pt>
                <c:pt idx="59" formatCode="0.00">
                  <c:v>-2.9373277642536944</c:v>
                </c:pt>
                <c:pt idx="60" formatCode="0.00">
                  <c:v>-2.0082679161383288</c:v>
                </c:pt>
                <c:pt idx="61" formatCode="0.00">
                  <c:v>-2.0083407547826226</c:v>
                </c:pt>
                <c:pt idx="62" formatCode="0.00">
                  <c:v>-2.0084137191320073</c:v>
                </c:pt>
                <c:pt idx="63" formatCode="0.00">
                  <c:v>-2.0084868095120556</c:v>
                </c:pt>
                <c:pt idx="64" formatCode="0.00">
                  <c:v>-2.0085600262496839</c:v>
                </c:pt>
                <c:pt idx="65" formatCode="0.00">
                  <c:v>-2.0086333696728076</c:v>
                </c:pt>
                <c:pt idx="66" formatCode="0.00">
                  <c:v>-2.0087068401104635</c:v>
                </c:pt>
                <c:pt idx="67" formatCode="0.00">
                  <c:v>-2.0087804378929874</c:v>
                </c:pt>
                <c:pt idx="68" formatCode="0.00">
                  <c:v>-2.0088541633516366</c:v>
                </c:pt>
                <c:pt idx="69" formatCode="0.00">
                  <c:v>-2.0089280168190338</c:v>
                </c:pt>
                <c:pt idx="70" formatCode="0.00">
                  <c:v>-1.2083908537496635</c:v>
                </c:pt>
                <c:pt idx="71" formatCode="0.00">
                  <c:v>-1.2101734610537207</c:v>
                </c:pt>
                <c:pt idx="72" formatCode="0.00">
                  <c:v>-1.2119409879674525</c:v>
                </c:pt>
                <c:pt idx="73" formatCode="0.00">
                  <c:v>-1.2136936250489394</c:v>
                </c:pt>
                <c:pt idx="74" formatCode="0.00">
                  <c:v>-1.2154315596593857</c:v>
                </c:pt>
                <c:pt idx="75" formatCode="0.00">
                  <c:v>-1.2171549760294997</c:v>
                </c:pt>
                <c:pt idx="76" formatCode="0.00">
                  <c:v>-1.2188640553248087</c:v>
                </c:pt>
                <c:pt idx="77" formatCode="0.00">
                  <c:v>-1.2205589757091184</c:v>
                </c:pt>
                <c:pt idx="78" formatCode="0.00">
                  <c:v>-1.2222399124063754</c:v>
                </c:pt>
                <c:pt idx="79" formatCode="0.00">
                  <c:v>-1.2239070377611294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7A3-41AA-8791-E6A0D5EFC043}"/>
            </c:ext>
          </c:extLst>
        </c:ser>
        <c:ser>
          <c:idx val="12"/>
          <c:order val="11"/>
          <c:tx>
            <c:strRef>
              <c:f>'1. Final energy Fig 1+2'!$BD$12</c:f>
              <c:strCache>
                <c:ptCount val="1"/>
                <c:pt idx="0">
                  <c:v>SSP5-1.9 (fossil fuel)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1+2'!$BD$13:$BD$92</c:f>
              <c:numCache>
                <c:formatCode>General</c:formatCode>
                <c:ptCount val="80"/>
                <c:pt idx="40" formatCode="0.00">
                  <c:v>-0.47660065948269548</c:v>
                </c:pt>
                <c:pt idx="41" formatCode="0.00">
                  <c:v>6.1843568034247731E-2</c:v>
                </c:pt>
                <c:pt idx="42" formatCode="0.00">
                  <c:v>-0.14365540038645541</c:v>
                </c:pt>
                <c:pt idx="43" formatCode="0.00">
                  <c:v>-0.38282589426401614</c:v>
                </c:pt>
                <c:pt idx="44" formatCode="0.00">
                  <c:v>-0.4706356280518631</c:v>
                </c:pt>
                <c:pt idx="45" formatCode="0.00">
                  <c:v>-0.24682412821027677</c:v>
                </c:pt>
                <c:pt idx="46" formatCode="0.00">
                  <c:v>-0.9456321586888361</c:v>
                </c:pt>
                <c:pt idx="47" formatCode="0.00">
                  <c:v>-0.83808202115742692</c:v>
                </c:pt>
                <c:pt idx="48" formatCode="0.00">
                  <c:v>-1.0512147538231487</c:v>
                </c:pt>
                <c:pt idx="49" formatCode="0.00">
                  <c:v>-1.0964803780306509</c:v>
                </c:pt>
                <c:pt idx="50" formatCode="0.00">
                  <c:v>-2.6892443104596597</c:v>
                </c:pt>
                <c:pt idx="51" formatCode="0.00">
                  <c:v>-2.6978916167963773</c:v>
                </c:pt>
                <c:pt idx="52" formatCode="0.00">
                  <c:v>-2.7063774143856856</c:v>
                </c:pt>
                <c:pt idx="53" formatCode="0.00">
                  <c:v>-2.7147061861952149</c:v>
                </c:pt>
                <c:pt idx="54" formatCode="0.00">
                  <c:v>-2.7228822508029937</c:v>
                </c:pt>
                <c:pt idx="55" formatCode="0.00">
                  <c:v>-2.730909769864287</c:v>
                </c:pt>
                <c:pt idx="56" formatCode="0.00">
                  <c:v>-2.7387927551748903</c:v>
                </c:pt>
                <c:pt idx="57" formatCode="0.00">
                  <c:v>-2.7465350753565265</c:v>
                </c:pt>
                <c:pt idx="58" formatCode="0.00">
                  <c:v>-2.7541404621873378</c:v>
                </c:pt>
                <c:pt idx="59" formatCode="0.00">
                  <c:v>-2.7616125165994876</c:v>
                </c:pt>
                <c:pt idx="60" formatCode="0.00">
                  <c:v>-3.5070978795278429</c:v>
                </c:pt>
                <c:pt idx="61" formatCode="0.00">
                  <c:v>-3.508067422885397</c:v>
                </c:pt>
                <c:pt idx="62" formatCode="0.00">
                  <c:v>-3.5090431323632321</c:v>
                </c:pt>
                <c:pt idx="63" formatCode="0.00">
                  <c:v>-3.5100250669720556</c:v>
                </c:pt>
                <c:pt idx="64" formatCode="0.00">
                  <c:v>-3.5110132864780708</c:v>
                </c:pt>
                <c:pt idx="65" formatCode="0.00">
                  <c:v>-3.5120078514149777</c:v>
                </c:pt>
                <c:pt idx="66" formatCode="0.00">
                  <c:v>-3.5130088230962753</c:v>
                </c:pt>
                <c:pt idx="67" formatCode="0.00">
                  <c:v>-3.5140162636281169</c:v>
                </c:pt>
                <c:pt idx="68" formatCode="0.00">
                  <c:v>-3.5150302359218344</c:v>
                </c:pt>
                <c:pt idx="69" formatCode="0.00">
                  <c:v>-3.5160508037072824</c:v>
                </c:pt>
                <c:pt idx="70" formatCode="0.00">
                  <c:v>-1.7588849481269708</c:v>
                </c:pt>
                <c:pt idx="71" formatCode="0.00">
                  <c:v>-1.7636979343811143</c:v>
                </c:pt>
                <c:pt idx="72" formatCode="0.00">
                  <c:v>-1.7684440129391854</c:v>
                </c:pt>
                <c:pt idx="73" formatCode="0.00">
                  <c:v>-1.7731245693459519</c:v>
                </c:pt>
                <c:pt idx="74" formatCode="0.00">
                  <c:v>-1.7777409511520958</c:v>
                </c:pt>
                <c:pt idx="75" formatCode="0.00">
                  <c:v>-1.7822944692076126</c:v>
                </c:pt>
                <c:pt idx="76" formatCode="0.00">
                  <c:v>-1.786786398902851</c:v>
                </c:pt>
                <c:pt idx="77" formatCode="0.00">
                  <c:v>-1.7912179813594609</c:v>
                </c:pt>
                <c:pt idx="78" formatCode="0.00">
                  <c:v>-1.7955904245736676</c:v>
                </c:pt>
                <c:pt idx="79" formatCode="0.00">
                  <c:v>-1.7999049045141602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07A3-41AA-8791-E6A0D5EFC043}"/>
            </c:ext>
          </c:extLst>
        </c:ser>
        <c:ser>
          <c:idx val="13"/>
          <c:order val="12"/>
          <c:tx>
            <c:strRef>
              <c:f>'1. Final energy Fig 1+2'!$BE$12</c:f>
              <c:strCache>
                <c:ptCount val="1"/>
                <c:pt idx="0">
                  <c:v>IIASA Low Energy Demand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1+2'!$BE$13:$BE$92</c:f>
              <c:numCache>
                <c:formatCode>General</c:formatCode>
                <c:ptCount val="80"/>
                <c:pt idx="40" formatCode="0.00">
                  <c:v>-1.5502045037472434</c:v>
                </c:pt>
                <c:pt idx="41" formatCode="0.00">
                  <c:v>-0.97444334874852157</c:v>
                </c:pt>
                <c:pt idx="42" formatCode="0.00">
                  <c:v>-1.1373543049918444</c:v>
                </c:pt>
                <c:pt idx="43" formatCode="0.00">
                  <c:v>-1.3361480159719386</c:v>
                </c:pt>
                <c:pt idx="44" formatCode="0.00">
                  <c:v>-1.3873339596905288</c:v>
                </c:pt>
                <c:pt idx="45" formatCode="0.00">
                  <c:v>-1.1317378086792118</c:v>
                </c:pt>
                <c:pt idx="46" formatCode="0.00">
                  <c:v>-1.7925916560711186</c:v>
                </c:pt>
                <c:pt idx="47" formatCode="0.00">
                  <c:v>-1.6558914395465862</c:v>
                </c:pt>
                <c:pt idx="48" formatCode="0.00">
                  <c:v>-1.7839049575467336</c:v>
                </c:pt>
                <c:pt idx="49" formatCode="0.00">
                  <c:v>-1.8019007350074778</c:v>
                </c:pt>
                <c:pt idx="50" formatCode="0.00">
                  <c:v>-5.2037952070395406</c:v>
                </c:pt>
                <c:pt idx="51" formatCode="0.00">
                  <c:v>-5.270983616457892</c:v>
                </c:pt>
                <c:pt idx="52" formatCode="0.00">
                  <c:v>-5.3418473431494089</c:v>
                </c:pt>
                <c:pt idx="53" formatCode="0.00">
                  <c:v>-5.4166964361242691</c:v>
                </c:pt>
                <c:pt idx="54" formatCode="0.00">
                  <c:v>-5.4958768276550334</c:v>
                </c:pt>
                <c:pt idx="55" formatCode="0.00">
                  <c:v>-5.5797756790998516</c:v>
                </c:pt>
                <c:pt idx="56" formatCode="0.00">
                  <c:v>-5.6688277117680315</c:v>
                </c:pt>
                <c:pt idx="57" formatCode="0.00">
                  <c:v>-5.7635227412976224</c:v>
                </c:pt>
                <c:pt idx="58" formatCode="0.00">
                  <c:v>-5.8644146912006594</c:v>
                </c:pt>
                <c:pt idx="59" formatCode="0.00">
                  <c:v>-5.972132435828903</c:v>
                </c:pt>
                <c:pt idx="60" formatCode="0.00">
                  <c:v>-3.3923313972799352</c:v>
                </c:pt>
                <c:pt idx="61" formatCode="0.00">
                  <c:v>-3.4115417062011266</c:v>
                </c:pt>
                <c:pt idx="62" formatCode="0.00">
                  <c:v>-3.4313015477155706</c:v>
                </c:pt>
                <c:pt idx="63" formatCode="0.00">
                  <c:v>-3.4516348439846856</c:v>
                </c:pt>
                <c:pt idx="64" formatCode="0.00">
                  <c:v>-3.4725669261151948</c:v>
                </c:pt>
                <c:pt idx="65" formatCode="0.00">
                  <c:v>-3.4941246394379233</c:v>
                </c:pt>
                <c:pt idx="66" formatCode="0.00">
                  <c:v>-3.5163364583693513</c:v>
                </c:pt>
                <c:pt idx="67" formatCode="0.00">
                  <c:v>-3.5392326118898754</c:v>
                </c:pt>
                <c:pt idx="68" formatCode="0.00">
                  <c:v>-3.5628452208012584</c:v>
                </c:pt>
                <c:pt idx="69" formatCode="0.00">
                  <c:v>-3.5872084480738087</c:v>
                </c:pt>
                <c:pt idx="70" formatCode="0.00">
                  <c:v>-2.4628893393612183</c:v>
                </c:pt>
                <c:pt idx="71" formatCode="0.00">
                  <c:v>-2.4689869470289172</c:v>
                </c:pt>
                <c:pt idx="72" formatCode="0.00">
                  <c:v>-2.4751817469717552</c:v>
                </c:pt>
                <c:pt idx="73" formatCode="0.00">
                  <c:v>-2.4814760816397885</c:v>
                </c:pt>
                <c:pt idx="74" formatCode="0.00">
                  <c:v>-2.4878723693672167</c:v>
                </c:pt>
                <c:pt idx="75" formatCode="0.00">
                  <c:v>-2.4943731074701714</c:v>
                </c:pt>
                <c:pt idx="76" formatCode="0.00">
                  <c:v>-2.500980875497949</c:v>
                </c:pt>
                <c:pt idx="77" formatCode="0.00">
                  <c:v>-2.5076983386455698</c:v>
                </c:pt>
                <c:pt idx="78" formatCode="0.00">
                  <c:v>-2.5145282513381439</c:v>
                </c:pt>
                <c:pt idx="79" formatCode="0.00">
                  <c:v>-2.521473460996726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7A3-41AA-8791-E6A0D5EFC043}"/>
            </c:ext>
          </c:extLst>
        </c:ser>
        <c:ser>
          <c:idx val="14"/>
          <c:order val="13"/>
          <c:tx>
            <c:strRef>
              <c:f>'1. Final energy Fig 1+2'!$BF$12</c:f>
              <c:strCache>
                <c:ptCount val="1"/>
                <c:pt idx="0">
                  <c:v>SSP1-2.6 (sustainability)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1+2'!$BF$13:$BF$92</c:f>
              <c:numCache>
                <c:formatCode>General</c:formatCode>
                <c:ptCount val="80"/>
                <c:pt idx="40" formatCode="0.00">
                  <c:v>-2.5713996259676963</c:v>
                </c:pt>
                <c:pt idx="41" formatCode="0.00">
                  <c:v>-1.9813365925192228</c:v>
                </c:pt>
                <c:pt idx="42" formatCode="0.00">
                  <c:v>-2.1229934576964649</c:v>
                </c:pt>
                <c:pt idx="43" formatCode="0.00">
                  <c:v>-2.3008602631740649</c:v>
                </c:pt>
                <c:pt idx="44" formatCode="0.00">
                  <c:v>-2.3331965304517865</c:v>
                </c:pt>
                <c:pt idx="45" formatCode="0.00">
                  <c:v>-2.062217213515094</c:v>
                </c:pt>
                <c:pt idx="46" formatCode="0.00">
                  <c:v>-2.6996703407099254</c:v>
                </c:pt>
                <c:pt idx="47" formatCode="0.00">
                  <c:v>-2.5475400684987104</c:v>
                </c:pt>
                <c:pt idx="48" formatCode="0.00">
                  <c:v>-2.6058668275835029</c:v>
                </c:pt>
                <c:pt idx="49" formatCode="0.00">
                  <c:v>-2.6079962214127783</c:v>
                </c:pt>
                <c:pt idx="50" formatCode="0.00">
                  <c:v>-2.9421662623955958</c:v>
                </c:pt>
                <c:pt idx="51" formatCode="0.00">
                  <c:v>-2.943351582932352</c:v>
                </c:pt>
                <c:pt idx="52" formatCode="0.00">
                  <c:v>-2.9445286477795762</c:v>
                </c:pt>
                <c:pt idx="53" formatCode="0.00">
                  <c:v>-2.945697542888448</c:v>
                </c:pt>
                <c:pt idx="54" formatCode="0.00">
                  <c:v>-2.9468583530213532</c:v>
                </c:pt>
                <c:pt idx="55" formatCode="0.00">
                  <c:v>-2.9480111617719573</c:v>
                </c:pt>
                <c:pt idx="56" formatCode="0.00">
                  <c:v>-2.9491560515856219</c:v>
                </c:pt>
                <c:pt idx="57" formatCode="0.00">
                  <c:v>-2.9502931037788227</c:v>
                </c:pt>
                <c:pt idx="58" formatCode="0.00">
                  <c:v>-2.9514223985585009</c:v>
                </c:pt>
                <c:pt idx="59" formatCode="0.00">
                  <c:v>-2.9525440150409477</c:v>
                </c:pt>
                <c:pt idx="60" formatCode="0.00">
                  <c:v>-2.3720476215402297</c:v>
                </c:pt>
                <c:pt idx="61" formatCode="0.00">
                  <c:v>-2.3736941458522343</c:v>
                </c:pt>
                <c:pt idx="62" formatCode="0.00">
                  <c:v>-2.3753272017878135</c:v>
                </c:pt>
                <c:pt idx="63" formatCode="0.00">
                  <c:v>-2.3769469539284493</c:v>
                </c:pt>
                <c:pt idx="64" formatCode="0.00">
                  <c:v>-2.378553564184982</c:v>
                </c:pt>
                <c:pt idx="65" formatCode="0.00">
                  <c:v>-2.3801471918515338</c:v>
                </c:pt>
                <c:pt idx="66" formatCode="0.00">
                  <c:v>-2.3817279936581004</c:v>
                </c:pt>
                <c:pt idx="67" formatCode="0.00">
                  <c:v>-2.383296123822054</c:v>
                </c:pt>
                <c:pt idx="68" formatCode="0.00">
                  <c:v>-2.3848517340981923</c:v>
                </c:pt>
                <c:pt idx="69" formatCode="0.00">
                  <c:v>-2.3863949738278323</c:v>
                </c:pt>
                <c:pt idx="70" formatCode="0.00">
                  <c:v>-1.7570778509752638</c:v>
                </c:pt>
                <c:pt idx="71" formatCode="0.00">
                  <c:v>-1.7580225538259331</c:v>
                </c:pt>
                <c:pt idx="72" formatCode="0.00">
                  <c:v>-1.7589614158065148</c:v>
                </c:pt>
                <c:pt idx="73" formatCode="0.00">
                  <c:v>-1.759894490919045</c:v>
                </c:pt>
                <c:pt idx="74" formatCode="0.00">
                  <c:v>-1.7608218325019687</c:v>
                </c:pt>
                <c:pt idx="75" formatCode="0.00">
                  <c:v>-1.7617434932402976</c:v>
                </c:pt>
                <c:pt idx="76" formatCode="0.00">
                  <c:v>-1.762659525175303</c:v>
                </c:pt>
                <c:pt idx="77" formatCode="0.00">
                  <c:v>-1.7635699797148408</c:v>
                </c:pt>
                <c:pt idx="78" formatCode="0.00">
                  <c:v>-1.7644749076423771</c:v>
                </c:pt>
                <c:pt idx="79" formatCode="0.00">
                  <c:v>-1.7653743591269366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07A3-41AA-8791-E6A0D5EFC043}"/>
            </c:ext>
          </c:extLst>
        </c:ser>
        <c:ser>
          <c:idx val="15"/>
          <c:order val="14"/>
          <c:tx>
            <c:strRef>
              <c:f>'1. Final energy Fig 1+2'!$BG$12</c:f>
              <c:strCache>
                <c:ptCount val="1"/>
                <c:pt idx="0">
                  <c:v>SSP2-2.6 (middle-of-the-road)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1+2'!$BG$13:$BG$92</c:f>
              <c:numCache>
                <c:formatCode>General</c:formatCode>
                <c:ptCount val="80"/>
                <c:pt idx="40" formatCode="0.00">
                  <c:v>-0.98945176790833367</c:v>
                </c:pt>
                <c:pt idx="41" formatCode="0.00">
                  <c:v>-0.43037796517015892</c:v>
                </c:pt>
                <c:pt idx="42" formatCode="0.00">
                  <c:v>-0.61306918479574479</c:v>
                </c:pt>
                <c:pt idx="43" formatCode="0.00">
                  <c:v>-0.83079044479716924</c:v>
                </c:pt>
                <c:pt idx="44" formatCode="0.00">
                  <c:v>-0.89919562775463424</c:v>
                </c:pt>
                <c:pt idx="45" formatCode="0.00">
                  <c:v>-0.658486926730939</c:v>
                </c:pt>
                <c:pt idx="46" formatCode="0.00">
                  <c:v>-1.3377616314103835</c:v>
                </c:pt>
                <c:pt idx="47" formatCode="0.00">
                  <c:v>-1.2149699579856121</c:v>
                </c:pt>
                <c:pt idx="48" formatCode="0.00">
                  <c:v>-1.3559802702333257</c:v>
                </c:pt>
                <c:pt idx="49" formatCode="0.00">
                  <c:v>-1.3872396194633319</c:v>
                </c:pt>
                <c:pt idx="50" formatCode="0.00">
                  <c:v>-1.7854073287118188</c:v>
                </c:pt>
                <c:pt idx="51" formatCode="0.00">
                  <c:v>-1.7930337315930744</c:v>
                </c:pt>
                <c:pt idx="52" formatCode="0.00">
                  <c:v>-1.8005269016037051</c:v>
                </c:pt>
                <c:pt idx="53" formatCode="0.00">
                  <c:v>-1.8078902998681312</c:v>
                </c:pt>
                <c:pt idx="54" formatCode="0.00">
                  <c:v>-1.8151272686557474</c:v>
                </c:pt>
                <c:pt idx="55" formatCode="0.00">
                  <c:v>-1.822241036439487</c:v>
                </c:pt>
                <c:pt idx="56" formatCode="0.00">
                  <c:v>-1.829234722697981</c:v>
                </c:pt>
                <c:pt idx="57" formatCode="0.00">
                  <c:v>-1.8361113424767095</c:v>
                </c:pt>
                <c:pt idx="58" formatCode="0.00">
                  <c:v>-1.8428738107220011</c:v>
                </c:pt>
                <c:pt idx="59" formatCode="0.00">
                  <c:v>-1.8495249464008157</c:v>
                </c:pt>
                <c:pt idx="60" formatCode="0.00">
                  <c:v>-1.4507058572025611</c:v>
                </c:pt>
                <c:pt idx="61" formatCode="0.00">
                  <c:v>-1.4537754848673035</c:v>
                </c:pt>
                <c:pt idx="62" formatCode="0.00">
                  <c:v>-1.4568110391921851</c:v>
                </c:pt>
                <c:pt idx="63" formatCode="0.00">
                  <c:v>-1.4598130843747836</c:v>
                </c:pt>
                <c:pt idx="64" formatCode="0.00">
                  <c:v>-1.4627821722249412</c:v>
                </c:pt>
                <c:pt idx="65" formatCode="0.00">
                  <c:v>-1.4657188425026724</c:v>
                </c:pt>
                <c:pt idx="66" formatCode="0.00">
                  <c:v>-1.4686236232454908</c:v>
                </c:pt>
                <c:pt idx="67" formatCode="0.00">
                  <c:v>-1.4714970310848341</c:v>
                </c:pt>
                <c:pt idx="68" formatCode="0.00">
                  <c:v>-1.4743395715522745</c:v>
                </c:pt>
                <c:pt idx="69" formatCode="0.00">
                  <c:v>-1.4771517393762923</c:v>
                </c:pt>
                <c:pt idx="70" formatCode="0.00">
                  <c:v>-1.2518757451788431</c:v>
                </c:pt>
                <c:pt idx="71" formatCode="0.00">
                  <c:v>-1.25356611572639</c:v>
                </c:pt>
                <c:pt idx="72" formatCode="0.00">
                  <c:v>-1.255242556460312</c:v>
                </c:pt>
                <c:pt idx="73" formatCode="0.00">
                  <c:v>-1.2569052388609392</c:v>
                </c:pt>
                <c:pt idx="74" formatCode="0.00">
                  <c:v>-1.2585543316053771</c:v>
                </c:pt>
                <c:pt idx="75" formatCode="0.00">
                  <c:v>-1.2601900006247391</c:v>
                </c:pt>
                <c:pt idx="76" formatCode="0.00">
                  <c:v>-1.261812409159635</c:v>
                </c:pt>
                <c:pt idx="77" formatCode="0.00">
                  <c:v>-1.2634217178145501</c:v>
                </c:pt>
                <c:pt idx="78" formatCode="0.00">
                  <c:v>-1.265018084610936</c:v>
                </c:pt>
                <c:pt idx="79" formatCode="0.00">
                  <c:v>-1.2666016650387024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07A3-41AA-8791-E6A0D5EFC043}"/>
            </c:ext>
          </c:extLst>
        </c:ser>
        <c:ser>
          <c:idx val="16"/>
          <c:order val="15"/>
          <c:tx>
            <c:strRef>
              <c:f>'1. Final energy Fig 1+2'!$BH$12</c:f>
              <c:strCache>
                <c:ptCount val="1"/>
                <c:pt idx="0">
                  <c:v>SSP4-2.6 (regional rivalry)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1+2'!$BH$13:$BH$92</c:f>
              <c:numCache>
                <c:formatCode>General</c:formatCode>
                <c:ptCount val="80"/>
                <c:pt idx="40" formatCode="0.00">
                  <c:v>-1.0756442287947254</c:v>
                </c:pt>
                <c:pt idx="41" formatCode="0.00">
                  <c:v>-0.51360426018756122</c:v>
                </c:pt>
                <c:pt idx="42" formatCode="0.00">
                  <c:v>-0.69289816738209442</c:v>
                </c:pt>
                <c:pt idx="43" formatCode="0.00">
                  <c:v>-0.90739308875158464</c:v>
                </c:pt>
                <c:pt idx="44" formatCode="0.00">
                  <c:v>-0.97286800924680783</c:v>
                </c:pt>
                <c:pt idx="45" formatCode="0.00">
                  <c:v>-0.72961347401654386</c:v>
                </c:pt>
                <c:pt idx="46" formatCode="0.00">
                  <c:v>-1.4058427384319838</c:v>
                </c:pt>
                <c:pt idx="47" formatCode="0.00">
                  <c:v>-1.2807102777320334</c:v>
                </c:pt>
                <c:pt idx="48" formatCode="0.00">
                  <c:v>-1.390347135618808</c:v>
                </c:pt>
                <c:pt idx="49" formatCode="0.00">
                  <c:v>-1.4194188899841365</c:v>
                </c:pt>
                <c:pt idx="50" formatCode="0.00">
                  <c:v>-2.1739062130508469</c:v>
                </c:pt>
                <c:pt idx="51" formatCode="0.00">
                  <c:v>-2.1766710933341926</c:v>
                </c:pt>
                <c:pt idx="52" formatCode="0.00">
                  <c:v>-2.1794067311237675</c:v>
                </c:pt>
                <c:pt idx="53" formatCode="0.00">
                  <c:v>-2.1821135878999365</c:v>
                </c:pt>
                <c:pt idx="54" formatCode="0.00">
                  <c:v>-2.1847921154834693</c:v>
                </c:pt>
                <c:pt idx="55" formatCode="0.00">
                  <c:v>-2.18744275628725</c:v>
                </c:pt>
                <c:pt idx="56" formatCode="0.00">
                  <c:v>-2.1900659435595826</c:v>
                </c:pt>
                <c:pt idx="57" formatCode="0.00">
                  <c:v>-2.1926621016206238</c:v>
                </c:pt>
                <c:pt idx="58" formatCode="0.00">
                  <c:v>-2.1952316460908228</c:v>
                </c:pt>
                <c:pt idx="59" formatCode="0.00">
                  <c:v>-2.1977749841129879</c:v>
                </c:pt>
                <c:pt idx="60" formatCode="0.00">
                  <c:v>-1.2447374427857372</c:v>
                </c:pt>
                <c:pt idx="61" formatCode="0.00">
                  <c:v>-1.2500110265259989</c:v>
                </c:pt>
                <c:pt idx="62" formatCode="0.00">
                  <c:v>-1.2552080952728417</c:v>
                </c:pt>
                <c:pt idx="63" formatCode="0.00">
                  <c:v>-1.2603303022790779</c:v>
                </c:pt>
                <c:pt idx="64" formatCode="0.00">
                  <c:v>-1.2653792535091024</c:v>
                </c:pt>
                <c:pt idx="65" formatCode="0.00">
                  <c:v>-1.2703565093178049</c:v>
                </c:pt>
                <c:pt idx="66" formatCode="0.00">
                  <c:v>-1.2752635860581729</c:v>
                </c:pt>
                <c:pt idx="67" formatCode="0.00">
                  <c:v>-1.2801019576216488</c:v>
                </c:pt>
                <c:pt idx="68" formatCode="0.00">
                  <c:v>-1.2848730569137379</c:v>
                </c:pt>
                <c:pt idx="69" formatCode="0.00">
                  <c:v>-1.2895782772693209</c:v>
                </c:pt>
                <c:pt idx="70" formatCode="0.00">
                  <c:v>-1.0727581662135166</c:v>
                </c:pt>
                <c:pt idx="71" formatCode="0.00">
                  <c:v>-1.0739720069712799</c:v>
                </c:pt>
                <c:pt idx="72" formatCode="0.00">
                  <c:v>-1.075177373581826</c:v>
                </c:pt>
                <c:pt idx="73" formatCode="0.00">
                  <c:v>-1.0763743544769055</c:v>
                </c:pt>
                <c:pt idx="74" formatCode="0.00">
                  <c:v>-1.0775630368621281</c:v>
                </c:pt>
                <c:pt idx="75" formatCode="0.00">
                  <c:v>-1.0787435067380557</c:v>
                </c:pt>
                <c:pt idx="76" formatCode="0.00">
                  <c:v>-1.0799158489210203</c:v>
                </c:pt>
                <c:pt idx="77" formatCode="0.00">
                  <c:v>-1.0810801470634179</c:v>
                </c:pt>
                <c:pt idx="78" formatCode="0.00">
                  <c:v>-1.0822364836736709</c:v>
                </c:pt>
                <c:pt idx="79" formatCode="0.00">
                  <c:v>-1.0833849401355122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07A3-41AA-8791-E6A0D5EFC043}"/>
            </c:ext>
          </c:extLst>
        </c:ser>
        <c:ser>
          <c:idx val="17"/>
          <c:order val="16"/>
          <c:tx>
            <c:strRef>
              <c:f>'1. Final energy Fig 1+2'!$BI$12</c:f>
              <c:strCache>
                <c:ptCount val="1"/>
                <c:pt idx="0">
                  <c:v>SSP5-2.6 (fossil fuel)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1+2'!$BI$13:$BI$92</c:f>
              <c:numCache>
                <c:formatCode>General</c:formatCode>
                <c:ptCount val="80"/>
                <c:pt idx="40" formatCode="0.00">
                  <c:v>-0.47660065948269548</c:v>
                </c:pt>
                <c:pt idx="41" formatCode="0.00">
                  <c:v>6.1843568034247731E-2</c:v>
                </c:pt>
                <c:pt idx="42" formatCode="0.00">
                  <c:v>-0.14365540038645541</c:v>
                </c:pt>
                <c:pt idx="43" formatCode="0.00">
                  <c:v>-0.38282589426401614</c:v>
                </c:pt>
                <c:pt idx="44" formatCode="0.00">
                  <c:v>-0.4706356280518631</c:v>
                </c:pt>
                <c:pt idx="45" formatCode="0.00">
                  <c:v>-0.24682412821027677</c:v>
                </c:pt>
                <c:pt idx="46" formatCode="0.00">
                  <c:v>-0.9456321586888361</c:v>
                </c:pt>
                <c:pt idx="47" formatCode="0.00">
                  <c:v>-0.83808202115742692</c:v>
                </c:pt>
                <c:pt idx="48" formatCode="0.00">
                  <c:v>-1.0512147538231487</c:v>
                </c:pt>
                <c:pt idx="49" formatCode="0.00">
                  <c:v>-1.0964803780306509</c:v>
                </c:pt>
                <c:pt idx="50" formatCode="0.00">
                  <c:v>-1.8125644575463395</c:v>
                </c:pt>
                <c:pt idx="51" formatCode="0.00">
                  <c:v>-1.8486413228951615</c:v>
                </c:pt>
                <c:pt idx="52" formatCode="0.00">
                  <c:v>-1.8833611275559936</c:v>
                </c:pt>
                <c:pt idx="53" formatCode="0.00">
                  <c:v>-1.9167990284008063</c:v>
                </c:pt>
                <c:pt idx="54" formatCode="0.00">
                  <c:v>-1.9490247331035437</c:v>
                </c:pt>
                <c:pt idx="55" formatCode="0.00">
                  <c:v>-1.980102985210852</c:v>
                </c:pt>
                <c:pt idx="56" formatCode="0.00">
                  <c:v>-2.0100939983034638</c:v>
                </c:pt>
                <c:pt idx="57" formatCode="0.00">
                  <c:v>-2.0390538453752716</c:v>
                </c:pt>
                <c:pt idx="58" formatCode="0.00">
                  <c:v>-2.0670348087273749</c:v>
                </c:pt>
                <c:pt idx="59" formatCode="0.00">
                  <c:v>-2.0940856949713038</c:v>
                </c:pt>
                <c:pt idx="60" formatCode="0.00">
                  <c:v>-2.6409967528899903</c:v>
                </c:pt>
                <c:pt idx="61" formatCode="0.00">
                  <c:v>-2.646203487568044</c:v>
                </c:pt>
                <c:pt idx="62" formatCode="0.00">
                  <c:v>-2.651334621570689</c:v>
                </c:pt>
                <c:pt idx="63" formatCode="0.00">
                  <c:v>-2.6563917895886746</c:v>
                </c:pt>
                <c:pt idx="64" formatCode="0.00">
                  <c:v>-2.6613765795215905</c:v>
                </c:pt>
                <c:pt idx="65" formatCode="0.00">
                  <c:v>-2.6662905341398258</c:v>
                </c:pt>
                <c:pt idx="66" formatCode="0.00">
                  <c:v>-2.6711351526767624</c:v>
                </c:pt>
                <c:pt idx="67" formatCode="0.00">
                  <c:v>-2.6759118923536884</c:v>
                </c:pt>
                <c:pt idx="68" formatCode="0.00">
                  <c:v>-2.6806221698411403</c:v>
                </c:pt>
                <c:pt idx="69" formatCode="0.00">
                  <c:v>-2.6852673626597934</c:v>
                </c:pt>
                <c:pt idx="70" formatCode="0.00">
                  <c:v>-1.7667357091009195</c:v>
                </c:pt>
                <c:pt idx="71" formatCode="0.00">
                  <c:v>-1.7721806142871555</c:v>
                </c:pt>
                <c:pt idx="72" formatCode="0.00">
                  <c:v>-1.7775450437598983</c:v>
                </c:pt>
                <c:pt idx="73" formatCode="0.00">
                  <c:v>-1.7828307685779365</c:v>
                </c:pt>
                <c:pt idx="74" formatCode="0.00">
                  <c:v>-1.7880395082100153</c:v>
                </c:pt>
                <c:pt idx="75" formatCode="0.00">
                  <c:v>-1.7931729323997891</c:v>
                </c:pt>
                <c:pt idx="76" formatCode="0.00">
                  <c:v>-1.7982326629504386</c:v>
                </c:pt>
                <c:pt idx="77" formatCode="0.00">
                  <c:v>-1.8032202754328819</c:v>
                </c:pt>
                <c:pt idx="78" formatCode="0.00">
                  <c:v>-1.8081373008215551</c:v>
                </c:pt>
                <c:pt idx="79" formatCode="0.00">
                  <c:v>-1.8129852270612257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07A3-41AA-8791-E6A0D5EFC043}"/>
            </c:ext>
          </c:extLst>
        </c:ser>
        <c:ser>
          <c:idx val="0"/>
          <c:order val="17"/>
          <c:tx>
            <c:strRef>
              <c:f>'1. Final energy Fig 1+2'!$AR$12</c:f>
              <c:strCache>
                <c:ptCount val="1"/>
                <c:pt idx="0">
                  <c:v>Historical data (1971-2018)</c:v>
                </c:pt>
              </c:strCache>
            </c:strRef>
          </c:tx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1+2'!$AR$13:$AR$92</c:f>
              <c:numCache>
                <c:formatCode>0.00</c:formatCode>
                <c:ptCount val="80"/>
                <c:pt idx="1">
                  <c:v>-0.91642790712905819</c:v>
                </c:pt>
                <c:pt idx="2">
                  <c:v>-1.5805962606539992</c:v>
                </c:pt>
                <c:pt idx="3">
                  <c:v>-2.0737075892765078</c:v>
                </c:pt>
                <c:pt idx="4">
                  <c:v>0.34758268246031232</c:v>
                </c:pt>
                <c:pt idx="5">
                  <c:v>-0.83509495980771398</c:v>
                </c:pt>
                <c:pt idx="6">
                  <c:v>-0.40286524057733253</c:v>
                </c:pt>
                <c:pt idx="7">
                  <c:v>-0.23579096521831877</c:v>
                </c:pt>
                <c:pt idx="8">
                  <c:v>-1.092977490857483</c:v>
                </c:pt>
                <c:pt idx="9">
                  <c:v>-2.7636583783692936</c:v>
                </c:pt>
                <c:pt idx="10">
                  <c:v>-2.4819370863624735</c:v>
                </c:pt>
                <c:pt idx="11">
                  <c:v>-1.4652915839627911</c:v>
                </c:pt>
                <c:pt idx="12">
                  <c:v>-1.4445410623648569</c:v>
                </c:pt>
                <c:pt idx="13">
                  <c:v>-0.7192116711006058</c:v>
                </c:pt>
                <c:pt idx="14">
                  <c:v>-2.0876948833581266</c:v>
                </c:pt>
                <c:pt idx="15">
                  <c:v>-1.0644217790986565</c:v>
                </c:pt>
                <c:pt idx="16">
                  <c:v>-0.58997057403917808</c:v>
                </c:pt>
                <c:pt idx="17">
                  <c:v>-1.229869995873345</c:v>
                </c:pt>
                <c:pt idx="18">
                  <c:v>-2.9012425017018284</c:v>
                </c:pt>
                <c:pt idx="19">
                  <c:v>-1.173718749164343</c:v>
                </c:pt>
                <c:pt idx="20">
                  <c:v>-0.36471269282448704</c:v>
                </c:pt>
                <c:pt idx="21">
                  <c:v>-2.0782272439578531</c:v>
                </c:pt>
                <c:pt idx="22">
                  <c:v>-0.91244866271049663</c:v>
                </c:pt>
                <c:pt idx="23">
                  <c:v>-2.3976429651397901</c:v>
                </c:pt>
                <c:pt idx="24">
                  <c:v>-0.60662773928235048</c:v>
                </c:pt>
                <c:pt idx="25">
                  <c:v>-1.6557479847497336</c:v>
                </c:pt>
                <c:pt idx="26">
                  <c:v>-2.3283192476023507</c:v>
                </c:pt>
                <c:pt idx="27">
                  <c:v>-2.2972441320144754</c:v>
                </c:pt>
                <c:pt idx="28">
                  <c:v>-1.2912317276779772</c:v>
                </c:pt>
                <c:pt idx="29">
                  <c:v>-1.9734963616849122</c:v>
                </c:pt>
                <c:pt idx="30">
                  <c:v>-1.3991820711087843</c:v>
                </c:pt>
                <c:pt idx="31">
                  <c:v>-0.49728673570149651</c:v>
                </c:pt>
                <c:pt idx="32">
                  <c:v>0.11602763215188272</c:v>
                </c:pt>
                <c:pt idx="33">
                  <c:v>0.11597650102670443</c:v>
                </c:pt>
                <c:pt idx="34">
                  <c:v>-0.85034820278041545</c:v>
                </c:pt>
                <c:pt idx="35">
                  <c:v>-1.7859995681515084</c:v>
                </c:pt>
                <c:pt idx="36">
                  <c:v>-1.4738451742001835</c:v>
                </c:pt>
                <c:pt idx="37">
                  <c:v>-1.0018768787027121</c:v>
                </c:pt>
                <c:pt idx="38">
                  <c:v>0.50067300713680929</c:v>
                </c:pt>
                <c:pt idx="39">
                  <c:v>1.1333014336299518</c:v>
                </c:pt>
                <c:pt idx="40">
                  <c:v>-1.7919843331150598</c:v>
                </c:pt>
                <c:pt idx="41">
                  <c:v>-1.3607911424765251</c:v>
                </c:pt>
                <c:pt idx="42">
                  <c:v>-0.89880808593920669</c:v>
                </c:pt>
                <c:pt idx="43">
                  <c:v>-1.7686092760315741</c:v>
                </c:pt>
                <c:pt idx="44">
                  <c:v>-1.7185603184715292</c:v>
                </c:pt>
                <c:pt idx="45">
                  <c:v>-1.2646155053386621</c:v>
                </c:pt>
                <c:pt idx="46">
                  <c:v>-1.261675889915248</c:v>
                </c:pt>
                <c:pt idx="47">
                  <c:v>-0.79720003545415974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A3-41AA-8791-E6A0D5EFC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1343888"/>
        <c:axId val="591333720"/>
      </c:scatterChart>
      <c:valAx>
        <c:axId val="591343888"/>
        <c:scaling>
          <c:orientation val="minMax"/>
          <c:max val="2050"/>
          <c:min val="197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333720"/>
        <c:crossesAt val="-7"/>
        <c:crossBetween val="midCat"/>
      </c:valAx>
      <c:valAx>
        <c:axId val="591333720"/>
        <c:scaling>
          <c:orientation val="minMax"/>
          <c:max val="1"/>
          <c:min val="-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Final energy intensity rate of change [%/year]</a:t>
                </a:r>
              </a:p>
            </c:rich>
          </c:tx>
          <c:layout>
            <c:manualLayout>
              <c:xMode val="edge"/>
              <c:yMode val="edge"/>
              <c:x val="3.7885765729853173E-3"/>
              <c:y val="0.305101806711542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343888"/>
        <c:crosses val="autoZero"/>
        <c:crossBetween val="midCat"/>
      </c:valAx>
      <c:spPr>
        <a:noFill/>
        <a:ln>
          <a:solidFill>
            <a:schemeClr val="tx1">
              <a:lumMod val="25000"/>
              <a:lumOff val="75000"/>
            </a:schemeClr>
          </a:solidFill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1824709664450137"/>
          <c:y val="3.9987916246524903E-2"/>
          <c:w val="0.28175290335549863"/>
          <c:h val="0.960012160376766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383159771987167E-2"/>
          <c:y val="4.274173557398267E-2"/>
          <c:w val="0.62692714384489467"/>
          <c:h val="0.897529800565777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'1. Final energy Fig 1+2'!$Y$12</c:f>
              <c:strCache>
                <c:ptCount val="1"/>
                <c:pt idx="0">
                  <c:v>IEA IRENA 2019 Transforming energy scenario 2050 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1+2'!$Y$13:$Y$92</c:f>
              <c:numCache>
                <c:formatCode>General</c:formatCode>
                <c:ptCount val="80"/>
                <c:pt idx="46" formatCode="#,##0.00">
                  <c:v>2.2897416332978437</c:v>
                </c:pt>
                <c:pt idx="47" formatCode="#,##0.00">
                  <c:v>2.2839651183780374</c:v>
                </c:pt>
                <c:pt idx="48" formatCode="#,##0.00">
                  <c:v>2.278188603458231</c:v>
                </c:pt>
                <c:pt idx="49" formatCode="#,##0.00">
                  <c:v>2.2724120885384247</c:v>
                </c:pt>
                <c:pt idx="50" formatCode="#,##0.00">
                  <c:v>2.2683244760608816</c:v>
                </c:pt>
                <c:pt idx="51" formatCode="#,##0.00">
                  <c:v>2.2642368635833385</c:v>
                </c:pt>
                <c:pt idx="52" formatCode="#,##0.00">
                  <c:v>2.2601492511057955</c:v>
                </c:pt>
                <c:pt idx="53" formatCode="#,##0.00">
                  <c:v>2.2560616386282524</c:v>
                </c:pt>
                <c:pt idx="54" formatCode="#,##0.00">
                  <c:v>2.2519740261507089</c:v>
                </c:pt>
                <c:pt idx="55" formatCode="#,##0.00">
                  <c:v>2.2478864136731658</c:v>
                </c:pt>
                <c:pt idx="56" formatCode="#,##0.00">
                  <c:v>2.2437988011956227</c:v>
                </c:pt>
                <c:pt idx="57" formatCode="#,##0.00">
                  <c:v>2.2397111887180796</c:v>
                </c:pt>
                <c:pt idx="58" formatCode="#,##0.00">
                  <c:v>2.2356235762405365</c:v>
                </c:pt>
                <c:pt idx="59" formatCode="#,##0.00">
                  <c:v>2.2315359637629935</c:v>
                </c:pt>
                <c:pt idx="60" formatCode="#,##0.00">
                  <c:v>2.2353396215118537</c:v>
                </c:pt>
                <c:pt idx="61" formatCode="#,##0.00">
                  <c:v>2.239143279260714</c:v>
                </c:pt>
                <c:pt idx="62" formatCode="#,##0.00">
                  <c:v>2.2429469370095747</c:v>
                </c:pt>
                <c:pt idx="63" formatCode="#,##0.00">
                  <c:v>2.246750594758435</c:v>
                </c:pt>
                <c:pt idx="64" formatCode="#,##0.00">
                  <c:v>2.2505542525072952</c:v>
                </c:pt>
                <c:pt idx="65" formatCode="#,##0.00">
                  <c:v>2.2543579102561555</c:v>
                </c:pt>
                <c:pt idx="66" formatCode="#,##0.00">
                  <c:v>2.2581615680050158</c:v>
                </c:pt>
                <c:pt idx="67" formatCode="#,##0.00">
                  <c:v>2.2619652257538765</c:v>
                </c:pt>
                <c:pt idx="68" formatCode="#,##0.00">
                  <c:v>2.2657688835027368</c:v>
                </c:pt>
                <c:pt idx="69" formatCode="#,##0.00">
                  <c:v>2.269572541251597</c:v>
                </c:pt>
                <c:pt idx="70" formatCode="#,##0.00">
                  <c:v>2.2615944081244939</c:v>
                </c:pt>
                <c:pt idx="71" formatCode="#,##0.00">
                  <c:v>2.2536162749973907</c:v>
                </c:pt>
                <c:pt idx="72" formatCode="#,##0.00">
                  <c:v>2.2456381418702875</c:v>
                </c:pt>
                <c:pt idx="73" formatCode="#,##0.00">
                  <c:v>2.2376600087431844</c:v>
                </c:pt>
                <c:pt idx="74" formatCode="#,##0.00">
                  <c:v>2.2296818756160812</c:v>
                </c:pt>
                <c:pt idx="75" formatCode="#,##0.00">
                  <c:v>2.2217037424889785</c:v>
                </c:pt>
                <c:pt idx="76" formatCode="#,##0.00">
                  <c:v>2.2137256093618753</c:v>
                </c:pt>
                <c:pt idx="77" formatCode="#,##0.00">
                  <c:v>2.2057474762347722</c:v>
                </c:pt>
                <c:pt idx="78" formatCode="#,##0.00">
                  <c:v>2.197769343107669</c:v>
                </c:pt>
                <c:pt idx="79" formatCode="#,##0.00">
                  <c:v>2.1897912099805659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25-4891-98C1-EF5F41E143F7}"/>
            </c:ext>
          </c:extLst>
        </c:ser>
        <c:ser>
          <c:idx val="2"/>
          <c:order val="1"/>
          <c:tx>
            <c:strRef>
              <c:f>'1. Final energy Fig 1+2'!$Z$12</c:f>
              <c:strCache>
                <c:ptCount val="1"/>
                <c:pt idx="0">
                  <c:v>IEA WEO 2020 Stated Policies Scenario (STEPS)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1+2'!$Z$13:$Z$92</c:f>
              <c:numCache>
                <c:formatCode>General</c:formatCode>
                <c:ptCount val="80"/>
                <c:pt idx="47" formatCode="#,##0.00">
                  <c:v>2.3418692960363563</c:v>
                </c:pt>
                <c:pt idx="48" formatCode="#,##0.00">
                  <c:v>2.3641414596682773</c:v>
                </c:pt>
                <c:pt idx="49" formatCode="#,##0.00">
                  <c:v>2.3864136233001982</c:v>
                </c:pt>
                <c:pt idx="50" formatCode="#,##0.00">
                  <c:v>2.4086857869321192</c:v>
                </c:pt>
                <c:pt idx="51" formatCode="#,##0.00">
                  <c:v>2.4309579505640402</c:v>
                </c:pt>
                <c:pt idx="52" formatCode="#,##0.00">
                  <c:v>2.4532301141959612</c:v>
                </c:pt>
                <c:pt idx="53" formatCode="#,##0.00">
                  <c:v>2.4755022778278821</c:v>
                </c:pt>
                <c:pt idx="54" formatCode="#,##0.00">
                  <c:v>2.4977744414598031</c:v>
                </c:pt>
                <c:pt idx="55" formatCode="#,##0.00">
                  <c:v>2.5281559569782184</c:v>
                </c:pt>
                <c:pt idx="56" formatCode="#,##0.00">
                  <c:v>2.5585374724966332</c:v>
                </c:pt>
                <c:pt idx="57" formatCode="#,##0.00">
                  <c:v>2.5889189880150485</c:v>
                </c:pt>
                <c:pt idx="58" formatCode="#,##0.00">
                  <c:v>2.6193005035334633</c:v>
                </c:pt>
                <c:pt idx="59" formatCode="#,##0.00">
                  <c:v>2.6496820190518786</c:v>
                </c:pt>
                <c:pt idx="60" formatCode="#,##0.00">
                  <c:v>2.6744434245014848</c:v>
                </c:pt>
                <c:pt idx="61" formatCode="#,##0.00">
                  <c:v>2.6992048299510909</c:v>
                </c:pt>
                <c:pt idx="62" formatCode="#,##0.00">
                  <c:v>2.7239662354006975</c:v>
                </c:pt>
                <c:pt idx="63" formatCode="#,##0.00">
                  <c:v>2.7487276408503036</c:v>
                </c:pt>
                <c:pt idx="64" formatCode="#,##0.00">
                  <c:v>2.7734890462999098</c:v>
                </c:pt>
                <c:pt idx="65" formatCode="#,##0.00">
                  <c:v>2.7982504517495159</c:v>
                </c:pt>
                <c:pt idx="66" formatCode="#,##0.00">
                  <c:v>2.8230118571991225</c:v>
                </c:pt>
                <c:pt idx="67" formatCode="#,##0.00">
                  <c:v>2.8477732626487287</c:v>
                </c:pt>
                <c:pt idx="68" formatCode="#,##0.00">
                  <c:v>2.8725346680983352</c:v>
                </c:pt>
                <c:pt idx="69" formatCode="#,##0.00">
                  <c:v>2.8972960735479414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925-4891-98C1-EF5F41E143F7}"/>
            </c:ext>
          </c:extLst>
        </c:ser>
        <c:ser>
          <c:idx val="3"/>
          <c:order val="2"/>
          <c:tx>
            <c:strRef>
              <c:f>'1. Final energy Fig 1+2'!$AA$12</c:f>
              <c:strCache>
                <c:ptCount val="1"/>
                <c:pt idx="0">
                  <c:v>IEA WEO 2019 Current Policies Scenario (CPS)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1+2'!$AA$13:$AA$92</c:f>
              <c:numCache>
                <c:formatCode>General</c:formatCode>
                <c:ptCount val="80"/>
                <c:pt idx="47" formatCode="#,##0.00">
                  <c:v>2.3418692960363563</c:v>
                </c:pt>
                <c:pt idx="48" formatCode="#,##0.00">
                  <c:v>2.3752317710778406</c:v>
                </c:pt>
                <c:pt idx="49" formatCode="#,##0.00">
                  <c:v>2.4152667411276214</c:v>
                </c:pt>
                <c:pt idx="50" formatCode="#,##0.00">
                  <c:v>2.4619742061856993</c:v>
                </c:pt>
                <c:pt idx="51" formatCode="#,##0.00">
                  <c:v>2.5020091762354801</c:v>
                </c:pt>
                <c:pt idx="52" formatCode="#,##0.00">
                  <c:v>2.5420441462852614</c:v>
                </c:pt>
                <c:pt idx="53" formatCode="#,##0.00">
                  <c:v>2.5820791163350423</c:v>
                </c:pt>
                <c:pt idx="54" formatCode="#,##0.00">
                  <c:v>2.6221140863848231</c:v>
                </c:pt>
                <c:pt idx="55" formatCode="#,##0.00">
                  <c:v>2.6621490564346044</c:v>
                </c:pt>
                <c:pt idx="56" formatCode="#,##0.00">
                  <c:v>2.7021840264843853</c:v>
                </c:pt>
                <c:pt idx="57" formatCode="#,##0.00">
                  <c:v>2.7422189965341661</c:v>
                </c:pt>
                <c:pt idx="58" formatCode="#,##0.00">
                  <c:v>2.7822539665839474</c:v>
                </c:pt>
                <c:pt idx="59" formatCode="#,##0.00">
                  <c:v>2.8222889366337283</c:v>
                </c:pt>
                <c:pt idx="60" formatCode="#,##0.00">
                  <c:v>2.8586144961382502</c:v>
                </c:pt>
                <c:pt idx="61" formatCode="#,##0.00">
                  <c:v>2.8949400556427727</c:v>
                </c:pt>
                <c:pt idx="62" formatCode="#,##0.00">
                  <c:v>2.9312656151472947</c:v>
                </c:pt>
                <c:pt idx="63" formatCode="#,##0.00">
                  <c:v>2.9675911746518167</c:v>
                </c:pt>
                <c:pt idx="64" formatCode="#,##0.00">
                  <c:v>3.0039167341563386</c:v>
                </c:pt>
                <c:pt idx="65" formatCode="#,##0.00">
                  <c:v>3.0402422936608611</c:v>
                </c:pt>
                <c:pt idx="66" formatCode="#,##0.00">
                  <c:v>3.0765678531653831</c:v>
                </c:pt>
                <c:pt idx="67" formatCode="#,##0.00">
                  <c:v>3.112893412669905</c:v>
                </c:pt>
                <c:pt idx="68" formatCode="#,##0.00">
                  <c:v>3.1492189721744275</c:v>
                </c:pt>
                <c:pt idx="69" formatCode="#,##0.00">
                  <c:v>3.1855445316789495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925-4891-98C1-EF5F41E143F7}"/>
            </c:ext>
          </c:extLst>
        </c:ser>
        <c:ser>
          <c:idx val="4"/>
          <c:order val="3"/>
          <c:tx>
            <c:strRef>
              <c:f>'1. Final energy Fig 1+2'!$AB$12</c:f>
              <c:strCache>
                <c:ptCount val="1"/>
                <c:pt idx="0">
                  <c:v>IEA WEO 2020 Sustainable Development Scenario (SDS)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1+2'!$AB$13:$AB$92</c:f>
              <c:numCache>
                <c:formatCode>General</c:formatCode>
                <c:ptCount val="80"/>
                <c:pt idx="47" formatCode="#,##0.00">
                  <c:v>2.3418692960363563</c:v>
                </c:pt>
                <c:pt idx="48" formatCode="#,##0.00">
                  <c:v>2.340861505826767</c:v>
                </c:pt>
                <c:pt idx="49" formatCode="#,##0.00">
                  <c:v>2.3398537156171781</c:v>
                </c:pt>
                <c:pt idx="50" formatCode="#,##0.00">
                  <c:v>2.3388459254075888</c:v>
                </c:pt>
                <c:pt idx="51" formatCode="#,##0.00">
                  <c:v>2.3378381351979995</c:v>
                </c:pt>
                <c:pt idx="52" formatCode="#,##0.00">
                  <c:v>2.3368303449884102</c:v>
                </c:pt>
                <c:pt idx="53" formatCode="#,##0.00">
                  <c:v>2.3358225547788214</c:v>
                </c:pt>
                <c:pt idx="54" formatCode="#,##0.00">
                  <c:v>2.3348147645692321</c:v>
                </c:pt>
                <c:pt idx="55" formatCode="#,##0.00">
                  <c:v>2.3228690912849017</c:v>
                </c:pt>
                <c:pt idx="56" formatCode="#,##0.00">
                  <c:v>2.3109234180005713</c:v>
                </c:pt>
                <c:pt idx="57" formatCode="#,##0.00">
                  <c:v>2.2989777447162405</c:v>
                </c:pt>
                <c:pt idx="58" formatCode="#,##0.00">
                  <c:v>2.2870320714319101</c:v>
                </c:pt>
                <c:pt idx="59" formatCode="#,##0.00">
                  <c:v>2.2750863981475797</c:v>
                </c:pt>
                <c:pt idx="60" formatCode="#,##0.00">
                  <c:v>2.2668325963310445</c:v>
                </c:pt>
                <c:pt idx="61" formatCode="#,##0.00">
                  <c:v>2.2585787945145088</c:v>
                </c:pt>
                <c:pt idx="62" formatCode="#,##0.00">
                  <c:v>2.2503249926979736</c:v>
                </c:pt>
                <c:pt idx="63" formatCode="#,##0.00">
                  <c:v>2.2420711908814379</c:v>
                </c:pt>
                <c:pt idx="64" formatCode="#,##0.00">
                  <c:v>2.2338173890649027</c:v>
                </c:pt>
                <c:pt idx="65" formatCode="#,##0.00">
                  <c:v>2.2255635872483674</c:v>
                </c:pt>
                <c:pt idx="66" formatCode="#,##0.00">
                  <c:v>2.2173097854318318</c:v>
                </c:pt>
                <c:pt idx="67" formatCode="#,##0.00">
                  <c:v>2.2090559836152965</c:v>
                </c:pt>
                <c:pt idx="68" formatCode="#,##0.00">
                  <c:v>2.2008021817987609</c:v>
                </c:pt>
                <c:pt idx="69" formatCode="#,##0.00">
                  <c:v>2.1925483799822256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925-4891-98C1-EF5F41E143F7}"/>
            </c:ext>
          </c:extLst>
        </c:ser>
        <c:ser>
          <c:idx val="5"/>
          <c:order val="4"/>
          <c:tx>
            <c:strRef>
              <c:f>'1. Final energy Fig 1+2'!$AC$12</c:f>
              <c:strCache>
                <c:ptCount val="1"/>
                <c:pt idx="0">
                  <c:v>IEA 2018 Efficient World Scenario (EWS)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1+2'!$AC$13:$AC$92</c:f>
              <c:numCache>
                <c:formatCode>General</c:formatCode>
                <c:ptCount val="80"/>
                <c:pt idx="47" formatCode="#,##0.00">
                  <c:v>2.3418692960363563</c:v>
                </c:pt>
                <c:pt idx="48" formatCode="#,##0.00">
                  <c:v>2.3491257214754682</c:v>
                </c:pt>
                <c:pt idx="49" formatCode="#,##0.00">
                  <c:v>2.3563821469145805</c:v>
                </c:pt>
                <c:pt idx="50" formatCode="#,##0.00">
                  <c:v>2.3636385723536923</c:v>
                </c:pt>
                <c:pt idx="51" formatCode="#,##0.00">
                  <c:v>2.3708949977928042</c:v>
                </c:pt>
                <c:pt idx="52" formatCode="#,##0.00">
                  <c:v>2.3781514232319161</c:v>
                </c:pt>
                <c:pt idx="53" formatCode="#,##0.00">
                  <c:v>2.3854078486710284</c:v>
                </c:pt>
                <c:pt idx="54" formatCode="#,##0.00">
                  <c:v>2.3926642741101403</c:v>
                </c:pt>
                <c:pt idx="55" formatCode="#,##0.00">
                  <c:v>2.3971575403526009</c:v>
                </c:pt>
                <c:pt idx="56" formatCode="#,##0.00">
                  <c:v>2.401650806595061</c:v>
                </c:pt>
                <c:pt idx="57" formatCode="#,##0.00">
                  <c:v>2.4061440728375216</c:v>
                </c:pt>
                <c:pt idx="58" formatCode="#,##0.00">
                  <c:v>2.4106373390799818</c:v>
                </c:pt>
                <c:pt idx="59" formatCode="#,##0.00">
                  <c:v>2.4151306053224424</c:v>
                </c:pt>
                <c:pt idx="60" formatCode="#,##0.00">
                  <c:v>2.4196238715649026</c:v>
                </c:pt>
                <c:pt idx="61" formatCode="#,##0.00">
                  <c:v>2.4241171378073632</c:v>
                </c:pt>
                <c:pt idx="62" formatCode="#,##0.00">
                  <c:v>2.4286104040498233</c:v>
                </c:pt>
                <c:pt idx="63" formatCode="#,##0.00">
                  <c:v>2.4331036702922839</c:v>
                </c:pt>
                <c:pt idx="64" formatCode="#,##0.00">
                  <c:v>2.4375969365347441</c:v>
                </c:pt>
                <c:pt idx="65" formatCode="#,##0.00">
                  <c:v>2.4420902027772042</c:v>
                </c:pt>
                <c:pt idx="66" formatCode="#,##0.00">
                  <c:v>2.4465834690196648</c:v>
                </c:pt>
                <c:pt idx="67" formatCode="#,##0.00">
                  <c:v>2.451076735262125</c:v>
                </c:pt>
                <c:pt idx="68" formatCode="#,##0.00">
                  <c:v>2.4555700015045856</c:v>
                </c:pt>
                <c:pt idx="69" formatCode="#,##0.00">
                  <c:v>2.4600632677470458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925-4891-98C1-EF5F41E143F7}"/>
            </c:ext>
          </c:extLst>
        </c:ser>
        <c:ser>
          <c:idx val="6"/>
          <c:order val="5"/>
          <c:tx>
            <c:strRef>
              <c:f>'1. Final energy Fig 1+2'!$AD$12</c:f>
              <c:strCache>
                <c:ptCount val="1"/>
                <c:pt idx="0">
                  <c:v>Greenpeace 2015 Advanced Energy revolution</c:v>
                </c:pt>
              </c:strCache>
            </c:strRef>
          </c:tx>
          <c:spPr>
            <a:ln w="952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1+2'!$AD$13:$AD$92</c:f>
              <c:numCache>
                <c:formatCode>General</c:formatCode>
                <c:ptCount val="80"/>
                <c:pt idx="41" formatCode="#,##0.00">
                  <c:v>2.1332313963396432</c:v>
                </c:pt>
                <c:pt idx="42" formatCode="#,##0.00">
                  <c:v>2.1563782939347624</c:v>
                </c:pt>
                <c:pt idx="43" formatCode="#,##0.00">
                  <c:v>2.173738467131102</c:v>
                </c:pt>
                <c:pt idx="44" formatCode="#,##0.00">
                  <c:v>2.2026720891250009</c:v>
                </c:pt>
                <c:pt idx="45" formatCode="#,##0.00">
                  <c:v>2.2258189867201201</c:v>
                </c:pt>
                <c:pt idx="46" formatCode="#,##0.00">
                  <c:v>2.2489658843152398</c:v>
                </c:pt>
                <c:pt idx="47" formatCode="#,##0.00">
                  <c:v>2.272112781910359</c:v>
                </c:pt>
                <c:pt idx="48" formatCode="#,##0.00">
                  <c:v>2.2952596795054783</c:v>
                </c:pt>
                <c:pt idx="49" formatCode="#,##0.00">
                  <c:v>2.3184065771005975</c:v>
                </c:pt>
                <c:pt idx="50" formatCode="#,##0.00">
                  <c:v>2.3129387109446911</c:v>
                </c:pt>
                <c:pt idx="51" formatCode="#,##0.00">
                  <c:v>2.3074708447887851</c:v>
                </c:pt>
                <c:pt idx="52" formatCode="#,##0.00">
                  <c:v>2.3020029786328786</c:v>
                </c:pt>
                <c:pt idx="53" formatCode="#,##0.00">
                  <c:v>2.2965351124769726</c:v>
                </c:pt>
                <c:pt idx="54" formatCode="#,##0.00">
                  <c:v>2.2910672463210662</c:v>
                </c:pt>
                <c:pt idx="55" formatCode="#,##0.00">
                  <c:v>2.2795297746208858</c:v>
                </c:pt>
                <c:pt idx="56" formatCode="#,##0.00">
                  <c:v>2.2679923029207059</c:v>
                </c:pt>
                <c:pt idx="57" formatCode="#,##0.00">
                  <c:v>2.2564548312205255</c:v>
                </c:pt>
                <c:pt idx="58" formatCode="#,##0.00">
                  <c:v>2.2449173595203455</c:v>
                </c:pt>
                <c:pt idx="59" formatCode="#,##0.00">
                  <c:v>2.2333798878201652</c:v>
                </c:pt>
                <c:pt idx="60" formatCode="#,##0.00">
                  <c:v>2.212652511209348</c:v>
                </c:pt>
                <c:pt idx="61" formatCode="#,##0.00">
                  <c:v>2.1919251345985309</c:v>
                </c:pt>
                <c:pt idx="62" formatCode="#,##0.00">
                  <c:v>2.1711977579877138</c:v>
                </c:pt>
                <c:pt idx="63" formatCode="#,##0.00">
                  <c:v>2.1504703813768966</c:v>
                </c:pt>
                <c:pt idx="64" formatCode="#,##0.00">
                  <c:v>2.1297430047660795</c:v>
                </c:pt>
                <c:pt idx="65" formatCode="#,##0.00">
                  <c:v>2.1090156281552623</c:v>
                </c:pt>
                <c:pt idx="66" formatCode="#,##0.00">
                  <c:v>2.0882882515444452</c:v>
                </c:pt>
                <c:pt idx="67" formatCode="#,##0.00">
                  <c:v>2.0675608749336281</c:v>
                </c:pt>
                <c:pt idx="68" formatCode="#,##0.00">
                  <c:v>2.0468334983228109</c:v>
                </c:pt>
                <c:pt idx="69" formatCode="#,##0.00">
                  <c:v>2.0261061217119938</c:v>
                </c:pt>
                <c:pt idx="70" formatCode="#,##0.00">
                  <c:v>2.0055530015184155</c:v>
                </c:pt>
                <c:pt idx="71" formatCode="#,##0.00">
                  <c:v>1.9849998813248373</c:v>
                </c:pt>
                <c:pt idx="72" formatCode="#,##0.00">
                  <c:v>1.9644467611312588</c:v>
                </c:pt>
                <c:pt idx="73" formatCode="#,##0.00">
                  <c:v>1.9438936409376806</c:v>
                </c:pt>
                <c:pt idx="74" formatCode="#,##0.00">
                  <c:v>1.9233405207441023</c:v>
                </c:pt>
                <c:pt idx="75" formatCode="#,##0.00">
                  <c:v>1.9027874005505241</c:v>
                </c:pt>
                <c:pt idx="76" formatCode="#,##0.00">
                  <c:v>1.8822342803569458</c:v>
                </c:pt>
                <c:pt idx="77" formatCode="#,##0.00">
                  <c:v>1.8616811601633674</c:v>
                </c:pt>
                <c:pt idx="78" formatCode="#,##0.00">
                  <c:v>1.8411280399697891</c:v>
                </c:pt>
                <c:pt idx="79" formatCode="#,##0.00">
                  <c:v>1.8205749197762109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925-4891-98C1-EF5F41E143F7}"/>
            </c:ext>
          </c:extLst>
        </c:ser>
        <c:ser>
          <c:idx val="7"/>
          <c:order val="6"/>
          <c:tx>
            <c:strRef>
              <c:f>'1. Final energy Fig 1+2'!$AE$12</c:f>
              <c:strCache>
                <c:ptCount val="1"/>
                <c:pt idx="0">
                  <c:v>bp 2020 Rapid Transition Scenario</c:v>
                </c:pt>
              </c:strCache>
            </c:strRef>
          </c:tx>
          <c:spPr>
            <a:ln w="9525" cap="rnd">
              <a:solidFill>
                <a:schemeClr val="accent6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4"/>
            <c:spPr>
              <a:noFill/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1+2'!$AE$13:$AE$92</c:f>
              <c:numCache>
                <c:formatCode>General</c:formatCode>
                <c:ptCount val="8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925-4891-98C1-EF5F41E143F7}"/>
            </c:ext>
          </c:extLst>
        </c:ser>
        <c:ser>
          <c:idx val="8"/>
          <c:order val="7"/>
          <c:tx>
            <c:strRef>
              <c:f>'1. Final energy Fig 1+2'!$AF$12</c:f>
              <c:strCache>
                <c:ptCount val="1"/>
                <c:pt idx="0">
                  <c:v>EIA 2019 Reference Scenario</c:v>
                </c:pt>
              </c:strCache>
            </c:strRef>
          </c:tx>
          <c:spPr>
            <a:ln w="9525" cap="rnd">
              <a:solidFill>
                <a:schemeClr val="accent6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1+2'!$AF$13:$AF$92</c:f>
              <c:numCache>
                <c:formatCode>General</c:formatCode>
                <c:ptCount val="8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925-4891-98C1-EF5F41E143F7}"/>
            </c:ext>
          </c:extLst>
        </c:ser>
        <c:ser>
          <c:idx val="9"/>
          <c:order val="8"/>
          <c:tx>
            <c:strRef>
              <c:f>'1. Final energy Fig 1+2'!$AG$12</c:f>
              <c:strCache>
                <c:ptCount val="1"/>
                <c:pt idx="0">
                  <c:v>Shell 2018 Sky scenario</c:v>
                </c:pt>
              </c:strCache>
            </c:strRef>
          </c:tx>
          <c:spPr>
            <a:ln w="952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1+2'!$AG$13:$AG$92</c:f>
              <c:numCache>
                <c:formatCode>General</c:formatCode>
                <c:ptCount val="80"/>
                <c:pt idx="44" formatCode="#,##0.00">
                  <c:v>2.2170386918791265</c:v>
                </c:pt>
                <c:pt idx="45" formatCode="#,##0.00">
                  <c:v>2.2470367377393141</c:v>
                </c:pt>
                <c:pt idx="46" formatCode="#,##0.00">
                  <c:v>2.2770347835995013</c:v>
                </c:pt>
                <c:pt idx="47" formatCode="#,##0.00">
                  <c:v>2.3070328294596889</c:v>
                </c:pt>
                <c:pt idx="48" formatCode="#,##0.00">
                  <c:v>2.3370308753198761</c:v>
                </c:pt>
                <c:pt idx="49" formatCode="0.00">
                  <c:v>2.3670289211800637</c:v>
                </c:pt>
                <c:pt idx="50" formatCode="#,##0.00">
                  <c:v>2.3996068602471619</c:v>
                </c:pt>
                <c:pt idx="51" formatCode="#,##0.00">
                  <c:v>2.4321847993142605</c:v>
                </c:pt>
                <c:pt idx="52" formatCode="#,##0.00">
                  <c:v>2.4647627383813586</c:v>
                </c:pt>
                <c:pt idx="53" formatCode="#,##0.00">
                  <c:v>2.4973406774484572</c:v>
                </c:pt>
                <c:pt idx="54" formatCode="0.00">
                  <c:v>2.5299186165155554</c:v>
                </c:pt>
                <c:pt idx="55" formatCode="#,##0.00">
                  <c:v>2.5448182511688811</c:v>
                </c:pt>
                <c:pt idx="56" formatCode="#,##0.00">
                  <c:v>2.5597178858222067</c:v>
                </c:pt>
                <c:pt idx="57" formatCode="#,##0.00">
                  <c:v>2.5746175204755319</c:v>
                </c:pt>
                <c:pt idx="58" formatCode="#,##0.00">
                  <c:v>2.5895171551288576</c:v>
                </c:pt>
                <c:pt idx="59" formatCode="0.00">
                  <c:v>2.6044167897821833</c:v>
                </c:pt>
                <c:pt idx="60" formatCode="#,##0.00">
                  <c:v>2.6309312537627121</c:v>
                </c:pt>
                <c:pt idx="61" formatCode="#,##0.00">
                  <c:v>2.6574457177432413</c:v>
                </c:pt>
                <c:pt idx="62" formatCode="#,##0.00">
                  <c:v>2.6839601817237702</c:v>
                </c:pt>
                <c:pt idx="63" formatCode="#,##0.00">
                  <c:v>2.7104746457042994</c:v>
                </c:pt>
                <c:pt idx="64" formatCode="0.00">
                  <c:v>2.7369891096848282</c:v>
                </c:pt>
                <c:pt idx="65" formatCode="#,##0.00">
                  <c:v>2.7605220027553652</c:v>
                </c:pt>
                <c:pt idx="66" formatCode="#,##0.00">
                  <c:v>2.7840548958259017</c:v>
                </c:pt>
                <c:pt idx="67" formatCode="#,##0.00">
                  <c:v>2.8075877888964387</c:v>
                </c:pt>
                <c:pt idx="68" formatCode="#,##0.00">
                  <c:v>2.8311206819669752</c:v>
                </c:pt>
                <c:pt idx="69" formatCode="0.00">
                  <c:v>2.8546535750375122</c:v>
                </c:pt>
                <c:pt idx="70" formatCode="#,##0.00">
                  <c:v>2.8800022986354157</c:v>
                </c:pt>
                <c:pt idx="71" formatCode="#,##0.00">
                  <c:v>2.9053510222333196</c:v>
                </c:pt>
                <c:pt idx="72" formatCode="#,##0.00">
                  <c:v>2.9306997458312232</c:v>
                </c:pt>
                <c:pt idx="73" formatCode="#,##0.00">
                  <c:v>2.9560484694291271</c:v>
                </c:pt>
                <c:pt idx="74" formatCode="0.00">
                  <c:v>2.9813971930270307</c:v>
                </c:pt>
                <c:pt idx="75" formatCode="#,##0.00">
                  <c:v>3.0087242226841133</c:v>
                </c:pt>
                <c:pt idx="76" formatCode="#,##0.00">
                  <c:v>3.036051252341196</c:v>
                </c:pt>
                <c:pt idx="77" formatCode="#,##0.00">
                  <c:v>3.0633782819982787</c:v>
                </c:pt>
                <c:pt idx="78" formatCode="#,##0.00">
                  <c:v>3.0907053116553613</c:v>
                </c:pt>
                <c:pt idx="79" formatCode="0.00">
                  <c:v>3.118032341312444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925-4891-98C1-EF5F41E143F7}"/>
            </c:ext>
          </c:extLst>
        </c:ser>
        <c:ser>
          <c:idx val="10"/>
          <c:order val="9"/>
          <c:tx>
            <c:strRef>
              <c:f>'1. Final energy Fig 1+2'!$AH$12</c:f>
              <c:strCache>
                <c:ptCount val="1"/>
                <c:pt idx="0">
                  <c:v>SSP1-1.9 (sustainability)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1+2'!$AH$13:$AH$92</c:f>
              <c:numCache>
                <c:formatCode>General</c:formatCode>
                <c:ptCount val="80"/>
                <c:pt idx="39" formatCode="#,##0.00">
                  <c:v>2.0826554521532668</c:v>
                </c:pt>
                <c:pt idx="40" formatCode="#,##0.00">
                  <c:v>2.0709398530256937</c:v>
                </c:pt>
                <c:pt idx="41" formatCode="#,##0.00">
                  <c:v>2.0592242538981202</c:v>
                </c:pt>
                <c:pt idx="42" formatCode="#,##0.00">
                  <c:v>2.0475086547705472</c:v>
                </c:pt>
                <c:pt idx="43" formatCode="#,##0.00">
                  <c:v>2.0357930556429742</c:v>
                </c:pt>
                <c:pt idx="44" formatCode="#,##0.00">
                  <c:v>2.0240774565154007</c:v>
                </c:pt>
                <c:pt idx="45" formatCode="#,##0.00">
                  <c:v>2.0123618573878277</c:v>
                </c:pt>
                <c:pt idx="46" formatCode="#,##0.00">
                  <c:v>2.0006462582602547</c:v>
                </c:pt>
                <c:pt idx="47" formatCode="#,##0.00">
                  <c:v>1.9889306591326814</c:v>
                </c:pt>
                <c:pt idx="48" formatCode="#,##0.00">
                  <c:v>1.9772150600051084</c:v>
                </c:pt>
                <c:pt idx="49" formatCode="#,##0.00">
                  <c:v>1.9654994608775351</c:v>
                </c:pt>
                <c:pt idx="50" formatCode="#,##0.00">
                  <c:v>1.9248043742446435</c:v>
                </c:pt>
                <c:pt idx="51" formatCode="#,##0.00">
                  <c:v>1.8841092876117518</c:v>
                </c:pt>
                <c:pt idx="52" formatCode="#,##0.00">
                  <c:v>1.8434142009788601</c:v>
                </c:pt>
                <c:pt idx="53" formatCode="#,##0.00">
                  <c:v>1.8027191143459684</c:v>
                </c:pt>
                <c:pt idx="54" formatCode="#,##0.00">
                  <c:v>1.762024027713077</c:v>
                </c:pt>
                <c:pt idx="55" formatCode="#,##0.00">
                  <c:v>1.7213289410801853</c:v>
                </c:pt>
                <c:pt idx="56" formatCode="#,##0.00">
                  <c:v>1.6806338544472936</c:v>
                </c:pt>
                <c:pt idx="57" formatCode="#,##0.00">
                  <c:v>1.639938767814402</c:v>
                </c:pt>
                <c:pt idx="58" formatCode="#,##0.00">
                  <c:v>1.5992436811815103</c:v>
                </c:pt>
                <c:pt idx="59" formatCode="#,##0.00">
                  <c:v>1.5585485945486186</c:v>
                </c:pt>
                <c:pt idx="60" formatCode="#,##0.00">
                  <c:v>1.5665591615478844</c:v>
                </c:pt>
                <c:pt idx="61" formatCode="#,##0.00">
                  <c:v>1.57456972854715</c:v>
                </c:pt>
                <c:pt idx="62" formatCode="#,##0.00">
                  <c:v>1.5825802955464159</c:v>
                </c:pt>
                <c:pt idx="63" formatCode="#,##0.00">
                  <c:v>1.5905908625456815</c:v>
                </c:pt>
                <c:pt idx="64" formatCode="#,##0.00">
                  <c:v>1.5986014295449473</c:v>
                </c:pt>
                <c:pt idx="65" formatCode="#,##0.00">
                  <c:v>1.6066119965442132</c:v>
                </c:pt>
                <c:pt idx="66" formatCode="#,##0.00">
                  <c:v>1.6146225635434788</c:v>
                </c:pt>
                <c:pt idx="67" formatCode="#,##0.00">
                  <c:v>1.6226331305427446</c:v>
                </c:pt>
                <c:pt idx="68" formatCode="#,##0.00">
                  <c:v>1.6306436975420102</c:v>
                </c:pt>
                <c:pt idx="69" formatCode="#,##0.00">
                  <c:v>1.6386542645412761</c:v>
                </c:pt>
                <c:pt idx="70" formatCode="#,##0.00">
                  <c:v>1.6565915921986578</c:v>
                </c:pt>
                <c:pt idx="71" formatCode="#,##0.00">
                  <c:v>1.6745289198560398</c:v>
                </c:pt>
                <c:pt idx="72" formatCode="#,##0.00">
                  <c:v>1.6924662475134216</c:v>
                </c:pt>
                <c:pt idx="73" formatCode="#,##0.00">
                  <c:v>1.7104035751708035</c:v>
                </c:pt>
                <c:pt idx="74" formatCode="#,##0.00">
                  <c:v>1.7283409028281853</c:v>
                </c:pt>
                <c:pt idx="75" formatCode="#,##0.00">
                  <c:v>1.7462782304855671</c:v>
                </c:pt>
                <c:pt idx="76" formatCode="#,##0.00">
                  <c:v>1.7642155581429491</c:v>
                </c:pt>
                <c:pt idx="77" formatCode="#,##0.00">
                  <c:v>1.7821528858003308</c:v>
                </c:pt>
                <c:pt idx="78" formatCode="#,##0.00">
                  <c:v>1.8000902134577128</c:v>
                </c:pt>
                <c:pt idx="79" formatCode="#,##0.00">
                  <c:v>1.8180275411150946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925-4891-98C1-EF5F41E143F7}"/>
            </c:ext>
          </c:extLst>
        </c:ser>
        <c:ser>
          <c:idx val="11"/>
          <c:order val="10"/>
          <c:tx>
            <c:strRef>
              <c:f>'1. Final energy Fig 1+2'!$AI$12</c:f>
              <c:strCache>
                <c:ptCount val="1"/>
                <c:pt idx="0">
                  <c:v>SSP2-1.9 (middle-of-the-road)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1+2'!$AI$13:$AI$92</c:f>
              <c:numCache>
                <c:formatCode>General</c:formatCode>
                <c:ptCount val="80"/>
                <c:pt idx="39" formatCode="#,##0.00">
                  <c:v>2.0826554521532668</c:v>
                </c:pt>
                <c:pt idx="40" formatCode="#,##0.00">
                  <c:v>2.1270092753167589</c:v>
                </c:pt>
                <c:pt idx="41" formatCode="#,##0.00">
                  <c:v>2.1713630984802506</c:v>
                </c:pt>
                <c:pt idx="42" formatCode="#,##0.00">
                  <c:v>2.2157169216437427</c:v>
                </c:pt>
                <c:pt idx="43" formatCode="#,##0.00">
                  <c:v>2.2600707448072348</c:v>
                </c:pt>
                <c:pt idx="44" formatCode="#,##0.00">
                  <c:v>2.3044245679707265</c:v>
                </c:pt>
                <c:pt idx="45" formatCode="#,##0.00">
                  <c:v>2.3487783911342186</c:v>
                </c:pt>
                <c:pt idx="46" formatCode="#,##0.00">
                  <c:v>2.3931322142977107</c:v>
                </c:pt>
                <c:pt idx="47" formatCode="#,##0.00">
                  <c:v>2.4374860374612028</c:v>
                </c:pt>
                <c:pt idx="48" formatCode="#,##0.00">
                  <c:v>2.4818398606246945</c:v>
                </c:pt>
                <c:pt idx="49" formatCode="#,##0.00">
                  <c:v>2.5261936837881867</c:v>
                </c:pt>
                <c:pt idx="50" formatCode="#,##0.00">
                  <c:v>2.5175977807827357</c:v>
                </c:pt>
                <c:pt idx="51" formatCode="#,##0.00">
                  <c:v>2.5090018777772847</c:v>
                </c:pt>
                <c:pt idx="52" formatCode="#,##0.00">
                  <c:v>2.5004059747718332</c:v>
                </c:pt>
                <c:pt idx="53" formatCode="#,##0.00">
                  <c:v>2.4918100717663823</c:v>
                </c:pt>
                <c:pt idx="54" formatCode="#,##0.00">
                  <c:v>2.4832141687609313</c:v>
                </c:pt>
                <c:pt idx="55" formatCode="#,##0.00">
                  <c:v>2.4746182657554803</c:v>
                </c:pt>
                <c:pt idx="56" formatCode="#,##0.00">
                  <c:v>2.4660223627500293</c:v>
                </c:pt>
                <c:pt idx="57" formatCode="#,##0.00">
                  <c:v>2.4574264597445779</c:v>
                </c:pt>
                <c:pt idx="58" formatCode="#,##0.00">
                  <c:v>2.4488305567391269</c:v>
                </c:pt>
                <c:pt idx="59" formatCode="#,##0.00">
                  <c:v>2.4402346537336759</c:v>
                </c:pt>
                <c:pt idx="60" formatCode="#,##0.00">
                  <c:v>2.4381326013644258</c:v>
                </c:pt>
                <c:pt idx="61" formatCode="#,##0.00">
                  <c:v>2.4360305489951761</c:v>
                </c:pt>
                <c:pt idx="62" formatCode="#,##0.00">
                  <c:v>2.433928496625926</c:v>
                </c:pt>
                <c:pt idx="63" formatCode="#,##0.00">
                  <c:v>2.4318264442566764</c:v>
                </c:pt>
                <c:pt idx="64" formatCode="#,##0.00">
                  <c:v>2.4297243918874263</c:v>
                </c:pt>
                <c:pt idx="65" formatCode="#,##0.00">
                  <c:v>2.4276223395181762</c:v>
                </c:pt>
                <c:pt idx="66" formatCode="#,##0.00">
                  <c:v>2.4255202871489265</c:v>
                </c:pt>
                <c:pt idx="67" formatCode="#,##0.00">
                  <c:v>2.4234182347796764</c:v>
                </c:pt>
                <c:pt idx="68" formatCode="#,##0.00">
                  <c:v>2.4213161824104268</c:v>
                </c:pt>
                <c:pt idx="69" formatCode="#,##0.00">
                  <c:v>2.4192141300411767</c:v>
                </c:pt>
                <c:pt idx="70" formatCode="#,##0.00">
                  <c:v>2.4295343953708959</c:v>
                </c:pt>
                <c:pt idx="71" formatCode="#,##0.00">
                  <c:v>2.4398546607006155</c:v>
                </c:pt>
                <c:pt idx="72" formatCode="#,##0.00">
                  <c:v>2.4501749260303347</c:v>
                </c:pt>
                <c:pt idx="73" formatCode="#,##0.00">
                  <c:v>2.4604951913600543</c:v>
                </c:pt>
                <c:pt idx="74" formatCode="#,##0.00">
                  <c:v>2.4708154566897735</c:v>
                </c:pt>
                <c:pt idx="75" formatCode="#,##0.00">
                  <c:v>2.4811357220194927</c:v>
                </c:pt>
                <c:pt idx="76" formatCode="#,##0.00">
                  <c:v>2.4914559873492124</c:v>
                </c:pt>
                <c:pt idx="77" formatCode="#,##0.00">
                  <c:v>2.5017762526789316</c:v>
                </c:pt>
                <c:pt idx="78" formatCode="#,##0.00">
                  <c:v>2.5120965180086512</c:v>
                </c:pt>
                <c:pt idx="79" formatCode="#,##0.00">
                  <c:v>2.5224167833383704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925-4891-98C1-EF5F41E143F7}"/>
            </c:ext>
          </c:extLst>
        </c:ser>
        <c:ser>
          <c:idx val="12"/>
          <c:order val="11"/>
          <c:tx>
            <c:strRef>
              <c:f>'1. Final energy Fig 1+2'!$AJ$12</c:f>
              <c:strCache>
                <c:ptCount val="1"/>
                <c:pt idx="0">
                  <c:v>SSP5-1.9 (fossil fuel)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1+2'!$AJ$13:$AJ$92</c:f>
              <c:numCache>
                <c:formatCode>General</c:formatCode>
                <c:ptCount val="80"/>
                <c:pt idx="39" formatCode="#,##0.00">
                  <c:v>2.0826554521532668</c:v>
                </c:pt>
                <c:pt idx="40" formatCode="#,##0.00">
                  <c:v>2.137818941121636</c:v>
                </c:pt>
                <c:pt idx="41" formatCode="#,##0.00">
                  <c:v>2.1929824300900056</c:v>
                </c:pt>
                <c:pt idx="42" formatCode="#,##0.00">
                  <c:v>2.2481459190583748</c:v>
                </c:pt>
                <c:pt idx="43" formatCode="#,##0.00">
                  <c:v>2.3033094080267444</c:v>
                </c:pt>
                <c:pt idx="44" formatCode="#,##0.00">
                  <c:v>2.3584728969951136</c:v>
                </c:pt>
                <c:pt idx="45" formatCode="#,##0.00">
                  <c:v>2.4136363859634828</c:v>
                </c:pt>
                <c:pt idx="46" formatCode="#,##0.00">
                  <c:v>2.4687998749318525</c:v>
                </c:pt>
                <c:pt idx="47" formatCode="#,##0.00">
                  <c:v>2.5239633639002217</c:v>
                </c:pt>
                <c:pt idx="48" formatCode="#,##0.00">
                  <c:v>2.5791268528685913</c:v>
                </c:pt>
                <c:pt idx="49" formatCode="#,##0.00">
                  <c:v>2.6342903418369605</c:v>
                </c:pt>
                <c:pt idx="50" formatCode="#,##0.00">
                  <c:v>2.6593593426499167</c:v>
                </c:pt>
                <c:pt idx="51" formatCode="#,##0.00">
                  <c:v>2.6844283434628724</c:v>
                </c:pt>
                <c:pt idx="52" formatCode="#,##0.00">
                  <c:v>2.7094973442758286</c:v>
                </c:pt>
                <c:pt idx="53" formatCode="#,##0.00">
                  <c:v>2.7345663450887843</c:v>
                </c:pt>
                <c:pt idx="54" formatCode="#,##0.00">
                  <c:v>2.7596353459017404</c:v>
                </c:pt>
                <c:pt idx="55" formatCode="#,##0.00">
                  <c:v>2.7847043467146966</c:v>
                </c:pt>
                <c:pt idx="56" formatCode="#,##0.00">
                  <c:v>2.8097733475276523</c:v>
                </c:pt>
                <c:pt idx="57" formatCode="#,##0.00">
                  <c:v>2.8348423483406084</c:v>
                </c:pt>
                <c:pt idx="58" formatCode="#,##0.00">
                  <c:v>2.8599113491535642</c:v>
                </c:pt>
                <c:pt idx="59" formatCode="#,##0.00">
                  <c:v>2.8849803499665203</c:v>
                </c:pt>
                <c:pt idx="60" formatCode="#,##0.00">
                  <c:v>2.8758643496708998</c:v>
                </c:pt>
                <c:pt idx="61" formatCode="#,##0.00">
                  <c:v>2.8667483493752797</c:v>
                </c:pt>
                <c:pt idx="62" formatCode="#,##0.00">
                  <c:v>2.8576323490796591</c:v>
                </c:pt>
                <c:pt idx="63" formatCode="#,##0.00">
                  <c:v>2.848516348784039</c:v>
                </c:pt>
                <c:pt idx="64" formatCode="#,##0.00">
                  <c:v>2.8394003484884185</c:v>
                </c:pt>
                <c:pt idx="65" formatCode="#,##0.00">
                  <c:v>2.8302843481927979</c:v>
                </c:pt>
                <c:pt idx="66" formatCode="#,##0.00">
                  <c:v>2.8211683478971779</c:v>
                </c:pt>
                <c:pt idx="67" formatCode="#,##0.00">
                  <c:v>2.8120523476015573</c:v>
                </c:pt>
                <c:pt idx="68" formatCode="#,##0.00">
                  <c:v>2.8029363473059372</c:v>
                </c:pt>
                <c:pt idx="69" formatCode="#,##0.00">
                  <c:v>2.7938203470103167</c:v>
                </c:pt>
                <c:pt idx="70" formatCode="#,##0.00">
                  <c:v>2.8135132450848301</c:v>
                </c:pt>
                <c:pt idx="71" formatCode="#,##0.00">
                  <c:v>2.8332061431593432</c:v>
                </c:pt>
                <c:pt idx="72" formatCode="#,##0.00">
                  <c:v>2.8528990412338562</c:v>
                </c:pt>
                <c:pt idx="73" formatCode="#,##0.00">
                  <c:v>2.8725919393083696</c:v>
                </c:pt>
                <c:pt idx="74" formatCode="#,##0.00">
                  <c:v>2.8922848373828831</c:v>
                </c:pt>
                <c:pt idx="75" formatCode="#,##0.00">
                  <c:v>2.9119777354573961</c:v>
                </c:pt>
                <c:pt idx="76" formatCode="#,##0.00">
                  <c:v>2.9316706335319092</c:v>
                </c:pt>
                <c:pt idx="77" formatCode="#,##0.00">
                  <c:v>2.9513635316064226</c:v>
                </c:pt>
                <c:pt idx="78" formatCode="#,##0.00">
                  <c:v>2.9710564296809361</c:v>
                </c:pt>
                <c:pt idx="79" formatCode="#,##0.00">
                  <c:v>2.9907493277554491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925-4891-98C1-EF5F41E143F7}"/>
            </c:ext>
          </c:extLst>
        </c:ser>
        <c:ser>
          <c:idx val="13"/>
          <c:order val="12"/>
          <c:tx>
            <c:strRef>
              <c:f>'1. Final energy Fig 1+2'!$AK$12</c:f>
              <c:strCache>
                <c:ptCount val="1"/>
                <c:pt idx="0">
                  <c:v>IIASA Low Energy Demand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1+2'!$AK$13:$AK$92</c:f>
              <c:numCache>
                <c:formatCode>General</c:formatCode>
                <c:ptCount val="80"/>
                <c:pt idx="39" formatCode="#,##0.00">
                  <c:v>2.0826554521532668</c:v>
                </c:pt>
                <c:pt idx="40" formatCode="#,##0.00">
                  <c:v>2.1147573229621028</c:v>
                </c:pt>
                <c:pt idx="41" formatCode="#,##0.00">
                  <c:v>2.1468591937709394</c:v>
                </c:pt>
                <c:pt idx="42" formatCode="#,##0.00">
                  <c:v>2.1789610645797755</c:v>
                </c:pt>
                <c:pt idx="43" formatCode="#,##0.00">
                  <c:v>2.211062935388612</c:v>
                </c:pt>
                <c:pt idx="44" formatCode="#,##0.00">
                  <c:v>2.2431648061974481</c:v>
                </c:pt>
                <c:pt idx="45" formatCode="#,##0.00">
                  <c:v>2.2752666770062842</c:v>
                </c:pt>
                <c:pt idx="46" formatCode="#,##0.00">
                  <c:v>2.3073685478151207</c:v>
                </c:pt>
                <c:pt idx="47" formatCode="#,##0.00">
                  <c:v>2.3394704186239568</c:v>
                </c:pt>
                <c:pt idx="48" formatCode="#,##0.00">
                  <c:v>2.3715722894327933</c:v>
                </c:pt>
                <c:pt idx="49" formatCode="#,##0.00">
                  <c:v>2.4036741602416294</c:v>
                </c:pt>
                <c:pt idx="50" formatCode="#,##0.00">
                  <c:v>2.341341387377982</c:v>
                </c:pt>
                <c:pt idx="51" formatCode="#,##0.00">
                  <c:v>2.2790086145143347</c:v>
                </c:pt>
                <c:pt idx="52" formatCode="#,##0.00">
                  <c:v>2.2166758416506873</c:v>
                </c:pt>
                <c:pt idx="53" formatCode="#,##0.00">
                  <c:v>2.1543430687870395</c:v>
                </c:pt>
                <c:pt idx="54" formatCode="#,##0.00">
                  <c:v>2.0920102959233922</c:v>
                </c:pt>
                <c:pt idx="55" formatCode="#,##0.00">
                  <c:v>2.0296775230597448</c:v>
                </c:pt>
                <c:pt idx="56" formatCode="#,##0.00">
                  <c:v>1.9673447501960974</c:v>
                </c:pt>
                <c:pt idx="57" formatCode="#,##0.00">
                  <c:v>1.9050119773324501</c:v>
                </c:pt>
                <c:pt idx="58" formatCode="#,##0.00">
                  <c:v>1.8426792044688025</c:v>
                </c:pt>
                <c:pt idx="59" formatCode="#,##0.00">
                  <c:v>1.7803464316051552</c:v>
                </c:pt>
                <c:pt idx="60" formatCode="#,##0.00">
                  <c:v>1.7555902008742768</c:v>
                </c:pt>
                <c:pt idx="61" formatCode="#,##0.00">
                  <c:v>1.7308339701433981</c:v>
                </c:pt>
                <c:pt idx="62" formatCode="#,##0.00">
                  <c:v>1.7060777394125197</c:v>
                </c:pt>
                <c:pt idx="63" formatCode="#,##0.00">
                  <c:v>1.6813215086816411</c:v>
                </c:pt>
                <c:pt idx="64" formatCode="#,##0.00">
                  <c:v>1.6565652779507627</c:v>
                </c:pt>
                <c:pt idx="65" formatCode="#,##0.00">
                  <c:v>1.6318090472198843</c:v>
                </c:pt>
                <c:pt idx="66" formatCode="#,##0.00">
                  <c:v>1.6070528164890057</c:v>
                </c:pt>
                <c:pt idx="67" formatCode="#,##0.00">
                  <c:v>1.5822965857581273</c:v>
                </c:pt>
                <c:pt idx="68" formatCode="#,##0.00">
                  <c:v>1.5575403550272486</c:v>
                </c:pt>
                <c:pt idx="69" formatCode="#,##0.00">
                  <c:v>1.5327841242963702</c:v>
                </c:pt>
                <c:pt idx="70" formatCode="#,##0.00">
                  <c:v>1.5207599445253406</c:v>
                </c:pt>
                <c:pt idx="71" formatCode="#,##0.00">
                  <c:v>1.5087357647543111</c:v>
                </c:pt>
                <c:pt idx="72" formatCode="#,##0.00">
                  <c:v>1.4967115849832817</c:v>
                </c:pt>
                <c:pt idx="73" formatCode="#,##0.00">
                  <c:v>1.4846874052122521</c:v>
                </c:pt>
                <c:pt idx="74" formatCode="#,##0.00">
                  <c:v>1.4726632254412224</c:v>
                </c:pt>
                <c:pt idx="75" formatCode="#,##0.00">
                  <c:v>1.460639045670193</c:v>
                </c:pt>
                <c:pt idx="76" formatCode="#,##0.00">
                  <c:v>1.4486148658991636</c:v>
                </c:pt>
                <c:pt idx="77" formatCode="#,##0.00">
                  <c:v>1.4365906861281339</c:v>
                </c:pt>
                <c:pt idx="78" formatCode="#,##0.00">
                  <c:v>1.4245665063571042</c:v>
                </c:pt>
                <c:pt idx="79" formatCode="#,##0.00">
                  <c:v>1.4125423265860748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925-4891-98C1-EF5F41E143F7}"/>
            </c:ext>
          </c:extLst>
        </c:ser>
        <c:ser>
          <c:idx val="14"/>
          <c:order val="13"/>
          <c:tx>
            <c:strRef>
              <c:f>'1. Final energy Fig 1+2'!$AL$12</c:f>
              <c:strCache>
                <c:ptCount val="1"/>
                <c:pt idx="0">
                  <c:v>SSP1-2.6 (sustainability)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1+2'!$AL$13:$AL$92</c:f>
              <c:numCache>
                <c:formatCode>General</c:formatCode>
                <c:ptCount val="80"/>
                <c:pt idx="39" formatCode="#,##0.00">
                  <c:v>2.0826554521532668</c:v>
                </c:pt>
                <c:pt idx="40" formatCode="#,##0.00">
                  <c:v>2.0928214738117501</c:v>
                </c:pt>
                <c:pt idx="41" formatCode="#,##0.00">
                  <c:v>2.1029874954702334</c:v>
                </c:pt>
                <c:pt idx="42" formatCode="#,##0.00">
                  <c:v>2.1131535171287168</c:v>
                </c:pt>
                <c:pt idx="43" formatCode="#,##0.00">
                  <c:v>2.1233195387872001</c:v>
                </c:pt>
                <c:pt idx="44" formatCode="#,##0.00">
                  <c:v>2.1334855604456839</c:v>
                </c:pt>
                <c:pt idx="45" formatCode="#,##0.00">
                  <c:v>2.1436515821041673</c:v>
                </c:pt>
                <c:pt idx="46" formatCode="#,##0.00">
                  <c:v>2.1538176037626506</c:v>
                </c:pt>
                <c:pt idx="47" formatCode="#,##0.00">
                  <c:v>2.163983625421134</c:v>
                </c:pt>
                <c:pt idx="48" formatCode="#,##0.00">
                  <c:v>2.1741496470796173</c:v>
                </c:pt>
                <c:pt idx="49" formatCode="#,##0.00">
                  <c:v>2.1843156687381007</c:v>
                </c:pt>
                <c:pt idx="50" formatCode="#,##0.00">
                  <c:v>2.1919758380727585</c:v>
                </c:pt>
                <c:pt idx="51" formatCode="#,##0.00">
                  <c:v>2.1996360074074164</c:v>
                </c:pt>
                <c:pt idx="52" formatCode="#,##0.00">
                  <c:v>2.2072961767420738</c:v>
                </c:pt>
                <c:pt idx="53" formatCode="#,##0.00">
                  <c:v>2.2149563460767316</c:v>
                </c:pt>
                <c:pt idx="54" formatCode="#,##0.00">
                  <c:v>2.2226165154113895</c:v>
                </c:pt>
                <c:pt idx="55" formatCode="#,##0.00">
                  <c:v>2.2302766847460473</c:v>
                </c:pt>
                <c:pt idx="56" formatCode="#,##0.00">
                  <c:v>2.2379368540807052</c:v>
                </c:pt>
                <c:pt idx="57" formatCode="#,##0.00">
                  <c:v>2.2455970234153626</c:v>
                </c:pt>
                <c:pt idx="58" formatCode="#,##0.00">
                  <c:v>2.2532571927500205</c:v>
                </c:pt>
                <c:pt idx="59" formatCode="#,##0.00">
                  <c:v>2.2609173620846783</c:v>
                </c:pt>
                <c:pt idx="60" formatCode="#,##0.00">
                  <c:v>2.2702406453276347</c:v>
                </c:pt>
                <c:pt idx="61" formatCode="#,##0.00">
                  <c:v>2.2795639285705911</c:v>
                </c:pt>
                <c:pt idx="62" formatCode="#,##0.00">
                  <c:v>2.2888872118135475</c:v>
                </c:pt>
                <c:pt idx="63" formatCode="#,##0.00">
                  <c:v>2.2982104950565039</c:v>
                </c:pt>
                <c:pt idx="64" formatCode="#,##0.00">
                  <c:v>2.3075337782994607</c:v>
                </c:pt>
                <c:pt idx="65" formatCode="#,##0.00">
                  <c:v>2.3168570615424171</c:v>
                </c:pt>
                <c:pt idx="66" formatCode="#,##0.00">
                  <c:v>2.3261803447853735</c:v>
                </c:pt>
                <c:pt idx="67" formatCode="#,##0.00">
                  <c:v>2.3355036280283299</c:v>
                </c:pt>
                <c:pt idx="68" formatCode="#,##0.00">
                  <c:v>2.3448269112712863</c:v>
                </c:pt>
                <c:pt idx="69" formatCode="#,##0.00">
                  <c:v>2.3541501945142427</c:v>
                </c:pt>
                <c:pt idx="70" formatCode="#,##0.00">
                  <c:v>2.3614730416638219</c:v>
                </c:pt>
                <c:pt idx="71" formatCode="#,##0.00">
                  <c:v>2.3687958888134011</c:v>
                </c:pt>
                <c:pt idx="72" formatCode="#,##0.00">
                  <c:v>2.3761187359629803</c:v>
                </c:pt>
                <c:pt idx="73" formatCode="#,##0.00">
                  <c:v>2.3834415831125595</c:v>
                </c:pt>
                <c:pt idx="74" formatCode="#,##0.00">
                  <c:v>2.3907644302621387</c:v>
                </c:pt>
                <c:pt idx="75" formatCode="#,##0.00">
                  <c:v>2.3980872774117175</c:v>
                </c:pt>
                <c:pt idx="76" formatCode="#,##0.00">
                  <c:v>2.4054101245612967</c:v>
                </c:pt>
                <c:pt idx="77" formatCode="#,##0.00">
                  <c:v>2.4127329717108759</c:v>
                </c:pt>
                <c:pt idx="78" formatCode="#,##0.00">
                  <c:v>2.4200558188604551</c:v>
                </c:pt>
                <c:pt idx="79" formatCode="#,##0.00">
                  <c:v>2.4273786660100343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9925-4891-98C1-EF5F41E143F7}"/>
            </c:ext>
          </c:extLst>
        </c:ser>
        <c:ser>
          <c:idx val="15"/>
          <c:order val="14"/>
          <c:tx>
            <c:strRef>
              <c:f>'1. Final energy Fig 1+2'!$AM$12</c:f>
              <c:strCache>
                <c:ptCount val="1"/>
                <c:pt idx="0">
                  <c:v>SSP2-2.6 (middle-of-the-road)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1+2'!$AM$13:$AM$92</c:f>
              <c:numCache>
                <c:formatCode>General</c:formatCode>
                <c:ptCount val="80"/>
                <c:pt idx="39" formatCode="#,##0.00">
                  <c:v>2.0826554521532668</c:v>
                </c:pt>
                <c:pt idx="40" formatCode="#,##0.00">
                  <c:v>2.1268026090747743</c:v>
                </c:pt>
                <c:pt idx="41" formatCode="#,##0.00">
                  <c:v>2.1709497659962818</c:v>
                </c:pt>
                <c:pt idx="42" formatCode="#,##0.00">
                  <c:v>2.2150969229177893</c:v>
                </c:pt>
                <c:pt idx="43" formatCode="#,##0.00">
                  <c:v>2.2592440798392968</c:v>
                </c:pt>
                <c:pt idx="44" formatCode="#,##0.00">
                  <c:v>2.3033912367608043</c:v>
                </c:pt>
                <c:pt idx="45" formatCode="#,##0.00">
                  <c:v>2.3475383936823122</c:v>
                </c:pt>
                <c:pt idx="46" formatCode="#,##0.00">
                  <c:v>2.3916855506038197</c:v>
                </c:pt>
                <c:pt idx="47" formatCode="#,##0.00">
                  <c:v>2.4358327075253272</c:v>
                </c:pt>
                <c:pt idx="48" formatCode="#,##0.00">
                  <c:v>2.4799798644468347</c:v>
                </c:pt>
                <c:pt idx="49" formatCode="#,##0.00">
                  <c:v>2.5241270213683422</c:v>
                </c:pt>
                <c:pt idx="50" formatCode="#,##0.00">
                  <c:v>2.5465672361483445</c:v>
                </c:pt>
                <c:pt idx="51" formatCode="#,##0.00">
                  <c:v>2.5690074509283467</c:v>
                </c:pt>
                <c:pt idx="52" formatCode="#,##0.00">
                  <c:v>2.5914476657083494</c:v>
                </c:pt>
                <c:pt idx="53" formatCode="#,##0.00">
                  <c:v>2.6138878804883516</c:v>
                </c:pt>
                <c:pt idx="54" formatCode="#,##0.00">
                  <c:v>2.6363280952683539</c:v>
                </c:pt>
                <c:pt idx="55" formatCode="#,##0.00">
                  <c:v>2.6587683100483561</c:v>
                </c:pt>
                <c:pt idx="56" formatCode="#,##0.00">
                  <c:v>2.6812085248283584</c:v>
                </c:pt>
                <c:pt idx="57" formatCode="#,##0.00">
                  <c:v>2.7036487396083611</c:v>
                </c:pt>
                <c:pt idx="58" formatCode="#,##0.00">
                  <c:v>2.7260889543883633</c:v>
                </c:pt>
                <c:pt idx="59" formatCode="#,##0.00">
                  <c:v>2.7485291691683655</c:v>
                </c:pt>
                <c:pt idx="60" formatCode="#,##0.00">
                  <c:v>2.7639549462361517</c:v>
                </c:pt>
                <c:pt idx="61" formatCode="#,##0.00">
                  <c:v>2.7793807233039378</c:v>
                </c:pt>
                <c:pt idx="62" formatCode="#,##0.00">
                  <c:v>2.7948065003717235</c:v>
                </c:pt>
                <c:pt idx="63" formatCode="#,##0.00">
                  <c:v>2.8102322774395097</c:v>
                </c:pt>
                <c:pt idx="64" formatCode="#,##0.00">
                  <c:v>2.8256580545072958</c:v>
                </c:pt>
                <c:pt idx="65" formatCode="#,##0.00">
                  <c:v>2.8410838315750819</c:v>
                </c:pt>
                <c:pt idx="66" formatCode="#,##0.00">
                  <c:v>2.8565096086428681</c:v>
                </c:pt>
                <c:pt idx="67" formatCode="#,##0.00">
                  <c:v>2.8719353857106538</c:v>
                </c:pt>
                <c:pt idx="68" formatCode="#,##0.00">
                  <c:v>2.8873611627784399</c:v>
                </c:pt>
                <c:pt idx="69" formatCode="#,##0.00">
                  <c:v>2.902786939846226</c:v>
                </c:pt>
                <c:pt idx="70" formatCode="#,##0.00">
                  <c:v>2.9148467998104559</c:v>
                </c:pt>
                <c:pt idx="71" formatCode="#,##0.00">
                  <c:v>2.9269066597746853</c:v>
                </c:pt>
                <c:pt idx="72" formatCode="#,##0.00">
                  <c:v>2.9389665197389152</c:v>
                </c:pt>
                <c:pt idx="73" formatCode="#,##0.00">
                  <c:v>2.9510263797031446</c:v>
                </c:pt>
                <c:pt idx="74" formatCode="#,##0.00">
                  <c:v>2.9630862396673745</c:v>
                </c:pt>
                <c:pt idx="75" formatCode="#,##0.00">
                  <c:v>2.9751460996316044</c:v>
                </c:pt>
                <c:pt idx="76" formatCode="#,##0.00">
                  <c:v>2.9872059595958338</c:v>
                </c:pt>
                <c:pt idx="77" formatCode="#,##0.00">
                  <c:v>2.9992658195600637</c:v>
                </c:pt>
                <c:pt idx="78" formatCode="#,##0.00">
                  <c:v>3.0113256795242931</c:v>
                </c:pt>
                <c:pt idx="79" formatCode="#,##0.00">
                  <c:v>3.023385539488523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9925-4891-98C1-EF5F41E143F7}"/>
            </c:ext>
          </c:extLst>
        </c:ser>
        <c:ser>
          <c:idx val="16"/>
          <c:order val="15"/>
          <c:tx>
            <c:strRef>
              <c:f>'1. Final energy Fig 1+2'!$AN$12</c:f>
              <c:strCache>
                <c:ptCount val="1"/>
                <c:pt idx="0">
                  <c:v>SSP4-2.6 (regional rivalry)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1+2'!$AN$13:$AN$92</c:f>
              <c:numCache>
                <c:formatCode>General</c:formatCode>
                <c:ptCount val="80"/>
                <c:pt idx="39" formatCode="#,##0.00">
                  <c:v>2.0826554521532668</c:v>
                </c:pt>
                <c:pt idx="40" formatCode="#,##0.00">
                  <c:v>2.1249511462360267</c:v>
                </c:pt>
                <c:pt idx="41" formatCode="#,##0.00">
                  <c:v>2.1672468403187866</c:v>
                </c:pt>
                <c:pt idx="42" formatCode="#,##0.00">
                  <c:v>2.209542534401546</c:v>
                </c:pt>
                <c:pt idx="43" formatCode="#,##0.00">
                  <c:v>2.2518382284843059</c:v>
                </c:pt>
                <c:pt idx="44" formatCode="#,##0.00">
                  <c:v>2.2941339225670658</c:v>
                </c:pt>
                <c:pt idx="45" formatCode="#,##0.00">
                  <c:v>2.3364296166498257</c:v>
                </c:pt>
                <c:pt idx="46" formatCode="#,##0.00">
                  <c:v>2.3787253107325856</c:v>
                </c:pt>
                <c:pt idx="47" formatCode="#,##0.00">
                  <c:v>2.4210210048153451</c:v>
                </c:pt>
                <c:pt idx="48" formatCode="#,##0.00">
                  <c:v>2.463316698898105</c:v>
                </c:pt>
                <c:pt idx="49" formatCode="#,##0.00">
                  <c:v>2.5056123929808649</c:v>
                </c:pt>
                <c:pt idx="50" formatCode="#,##0.00">
                  <c:v>2.5190042160832946</c:v>
                </c:pt>
                <c:pt idx="51" formatCode="#,##0.00">
                  <c:v>2.5323960391857243</c:v>
                </c:pt>
                <c:pt idx="52" formatCode="#,##0.00">
                  <c:v>2.545787862288154</c:v>
                </c:pt>
                <c:pt idx="53" formatCode="#,##0.00">
                  <c:v>2.5591796853905837</c:v>
                </c:pt>
                <c:pt idx="54" formatCode="#,##0.00">
                  <c:v>2.5725715084930134</c:v>
                </c:pt>
                <c:pt idx="55" formatCode="#,##0.00">
                  <c:v>2.5859633315954431</c:v>
                </c:pt>
                <c:pt idx="56" formatCode="#,##0.00">
                  <c:v>2.5993551546978728</c:v>
                </c:pt>
                <c:pt idx="57" formatCode="#,##0.00">
                  <c:v>2.6127469778003025</c:v>
                </c:pt>
                <c:pt idx="58" formatCode="#,##0.00">
                  <c:v>2.6261388009027322</c:v>
                </c:pt>
                <c:pt idx="59" formatCode="#,##0.00">
                  <c:v>2.6395306240051619</c:v>
                </c:pt>
                <c:pt idx="60" formatCode="#,##0.00">
                  <c:v>2.6589611605419732</c:v>
                </c:pt>
                <c:pt idx="61" formatCode="#,##0.00">
                  <c:v>2.6783916970787849</c:v>
                </c:pt>
                <c:pt idx="62" formatCode="#,##0.00">
                  <c:v>2.6978222336155966</c:v>
                </c:pt>
                <c:pt idx="63" formatCode="#,##0.00">
                  <c:v>2.7172527701524078</c:v>
                </c:pt>
                <c:pt idx="64" formatCode="#,##0.00">
                  <c:v>2.7366833066892191</c:v>
                </c:pt>
                <c:pt idx="65" formatCode="#,##0.00">
                  <c:v>2.7561138432260308</c:v>
                </c:pt>
                <c:pt idx="66" formatCode="#,##0.00">
                  <c:v>2.7755443797628425</c:v>
                </c:pt>
                <c:pt idx="67" formatCode="#,##0.00">
                  <c:v>2.7949749162996538</c:v>
                </c:pt>
                <c:pt idx="68" formatCode="#,##0.00">
                  <c:v>2.814405452836465</c:v>
                </c:pt>
                <c:pt idx="69" formatCode="#,##0.00">
                  <c:v>2.8338359893732767</c:v>
                </c:pt>
                <c:pt idx="70" formatCode="#,##0.00">
                  <c:v>2.8437974165162112</c:v>
                </c:pt>
                <c:pt idx="71" formatCode="#,##0.00">
                  <c:v>2.8537588436591457</c:v>
                </c:pt>
                <c:pt idx="72" formatCode="#,##0.00">
                  <c:v>2.8637202708020806</c:v>
                </c:pt>
                <c:pt idx="73" formatCode="#,##0.00">
                  <c:v>2.873681697945015</c:v>
                </c:pt>
                <c:pt idx="74" formatCode="#,##0.00">
                  <c:v>2.8836431250879495</c:v>
                </c:pt>
                <c:pt idx="75" formatCode="#,##0.00">
                  <c:v>2.893604552230884</c:v>
                </c:pt>
                <c:pt idx="76" formatCode="#,##0.00">
                  <c:v>2.9035659793738184</c:v>
                </c:pt>
                <c:pt idx="77" formatCode="#,##0.00">
                  <c:v>2.9135274065167533</c:v>
                </c:pt>
                <c:pt idx="78" formatCode="#,##0.00">
                  <c:v>2.9234888336596878</c:v>
                </c:pt>
                <c:pt idx="79" formatCode="#,##0.00">
                  <c:v>2.9334502608026223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9925-4891-98C1-EF5F41E143F7}"/>
            </c:ext>
          </c:extLst>
        </c:ser>
        <c:ser>
          <c:idx val="17"/>
          <c:order val="16"/>
          <c:tx>
            <c:strRef>
              <c:f>'1. Final energy Fig 1+2'!$AO$12</c:f>
              <c:strCache>
                <c:ptCount val="1"/>
                <c:pt idx="0">
                  <c:v>SSP5-2.6 (fossil fuel)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1+2'!$AO$13:$AO$92</c:f>
              <c:numCache>
                <c:formatCode>General</c:formatCode>
                <c:ptCount val="80"/>
                <c:pt idx="39" formatCode="#,##0.00">
                  <c:v>2.0826554521532668</c:v>
                </c:pt>
                <c:pt idx="40" formatCode="#,##0.00">
                  <c:v>2.137818941121636</c:v>
                </c:pt>
                <c:pt idx="41" formatCode="#,##0.00">
                  <c:v>2.1929824300900056</c:v>
                </c:pt>
                <c:pt idx="42" formatCode="#,##0.00">
                  <c:v>2.2481459190583748</c:v>
                </c:pt>
                <c:pt idx="43" formatCode="#,##0.00">
                  <c:v>2.3033094080267444</c:v>
                </c:pt>
                <c:pt idx="44" formatCode="#,##0.00">
                  <c:v>2.3584728969951136</c:v>
                </c:pt>
                <c:pt idx="45" formatCode="#,##0.00">
                  <c:v>2.4136363859634828</c:v>
                </c:pt>
                <c:pt idx="46" formatCode="#,##0.00">
                  <c:v>2.4687998749318525</c:v>
                </c:pt>
                <c:pt idx="47" formatCode="#,##0.00">
                  <c:v>2.5239633639002217</c:v>
                </c:pt>
                <c:pt idx="48" formatCode="#,##0.00">
                  <c:v>2.5791268528685913</c:v>
                </c:pt>
                <c:pt idx="49" formatCode="#,##0.00">
                  <c:v>2.6342903418369605</c:v>
                </c:pt>
                <c:pt idx="50" formatCode="#,##0.00">
                  <c:v>2.6857723691474833</c:v>
                </c:pt>
                <c:pt idx="51" formatCode="#,##0.00">
                  <c:v>2.7372543964580056</c:v>
                </c:pt>
                <c:pt idx="52" formatCode="#,##0.00">
                  <c:v>2.7887364237685284</c:v>
                </c:pt>
                <c:pt idx="53" formatCode="#,##0.00">
                  <c:v>2.8402184510790511</c:v>
                </c:pt>
                <c:pt idx="54" formatCode="#,##0.00">
                  <c:v>2.8917004783895734</c:v>
                </c:pt>
                <c:pt idx="55" formatCode="#,##0.00">
                  <c:v>2.9431825057000962</c:v>
                </c:pt>
                <c:pt idx="56" formatCode="#,##0.00">
                  <c:v>2.994664533010619</c:v>
                </c:pt>
                <c:pt idx="57" formatCode="#,##0.00">
                  <c:v>3.0461465603211417</c:v>
                </c:pt>
                <c:pt idx="58" formatCode="#,##0.00">
                  <c:v>3.097628587631664</c:v>
                </c:pt>
                <c:pt idx="59" formatCode="#,##0.00">
                  <c:v>3.1491106149421868</c:v>
                </c:pt>
                <c:pt idx="60" formatCode="#,##0.00">
                  <c:v>3.1723096669765543</c:v>
                </c:pt>
                <c:pt idx="61" formatCode="#,##0.00">
                  <c:v>3.1955087190109213</c:v>
                </c:pt>
                <c:pt idx="62" formatCode="#,##0.00">
                  <c:v>3.2187077710452883</c:v>
                </c:pt>
                <c:pt idx="63" formatCode="#,##0.00">
                  <c:v>3.2419068230796557</c:v>
                </c:pt>
                <c:pt idx="64" formatCode="#,##0.00">
                  <c:v>3.2651058751140232</c:v>
                </c:pt>
                <c:pt idx="65" formatCode="#,##0.00">
                  <c:v>3.2883049271483902</c:v>
                </c:pt>
                <c:pt idx="66" formatCode="#,##0.00">
                  <c:v>3.3115039791827572</c:v>
                </c:pt>
                <c:pt idx="67" formatCode="#,##0.00">
                  <c:v>3.3347030312171246</c:v>
                </c:pt>
                <c:pt idx="68" formatCode="#,##0.00">
                  <c:v>3.3579020832514921</c:v>
                </c:pt>
                <c:pt idx="69" formatCode="#,##0.00">
                  <c:v>3.3811011352858591</c:v>
                </c:pt>
                <c:pt idx="70" formatCode="#,##0.00">
                  <c:v>3.4064623155954696</c:v>
                </c:pt>
                <c:pt idx="71" formatCode="#,##0.00">
                  <c:v>3.4318234959050802</c:v>
                </c:pt>
                <c:pt idx="72" formatCode="#,##0.00">
                  <c:v>3.4571846762146907</c:v>
                </c:pt>
                <c:pt idx="73" formatCode="#,##0.00">
                  <c:v>3.4825458565243013</c:v>
                </c:pt>
                <c:pt idx="74" formatCode="#,##0.00">
                  <c:v>3.5079070368339114</c:v>
                </c:pt>
                <c:pt idx="75" formatCode="#,##0.00">
                  <c:v>3.5332682171435219</c:v>
                </c:pt>
                <c:pt idx="76" formatCode="#,##0.00">
                  <c:v>3.5586293974531324</c:v>
                </c:pt>
                <c:pt idx="77" formatCode="#,##0.00">
                  <c:v>3.583990577762743</c:v>
                </c:pt>
                <c:pt idx="78" formatCode="#,##0.00">
                  <c:v>3.6093517580723535</c:v>
                </c:pt>
                <c:pt idx="79" formatCode="#,##0.00">
                  <c:v>3.6347129383819641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9925-4891-98C1-EF5F41E143F7}"/>
            </c:ext>
          </c:extLst>
        </c:ser>
        <c:ser>
          <c:idx val="0"/>
          <c:order val="17"/>
          <c:tx>
            <c:strRef>
              <c:f>'1. Final energy Fig 1+2'!$X$12</c:f>
              <c:strCache>
                <c:ptCount val="1"/>
                <c:pt idx="0">
                  <c:v>Historical data (1971-2018)</c:v>
                </c:pt>
              </c:strCache>
            </c:strRef>
          </c:tx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forward val="4"/>
            <c:dispRSqr val="0"/>
            <c:dispEq val="0"/>
          </c:trendline>
          <c:xVal>
            <c:numRef>
              <c:f>'1. Final energy Fig 1+2'!$W$13:$W$92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'1. Final energy Fig 1+2'!$X$13:$X$92</c:f>
              <c:numCache>
                <c:formatCode>#,##0.00</c:formatCode>
                <c:ptCount val="80"/>
                <c:pt idx="0">
                  <c:v>1</c:v>
                </c:pt>
                <c:pt idx="1">
                  <c:v>1.04756414411488</c:v>
                </c:pt>
                <c:pt idx="2">
                  <c:v>1.0980699444169613</c:v>
                </c:pt>
                <c:pt idx="3">
                  <c:v>1.0967335947252823</c:v>
                </c:pt>
                <c:pt idx="4">
                  <c:v>1.1071641490335649</c:v>
                </c:pt>
                <c:pt idx="5">
                  <c:v>1.1557897640265304</c:v>
                </c:pt>
                <c:pt idx="6">
                  <c:v>1.1964219263746239</c:v>
                </c:pt>
                <c:pt idx="7">
                  <c:v>1.240067085685878</c:v>
                </c:pt>
                <c:pt idx="8">
                  <c:v>1.2771071065601398</c:v>
                </c:pt>
                <c:pt idx="9">
                  <c:v>1.2654413555768667</c:v>
                </c:pt>
                <c:pt idx="10">
                  <c:v>1.2577477545755642</c:v>
                </c:pt>
                <c:pt idx="11">
                  <c:v>1.2446745871913991</c:v>
                </c:pt>
                <c:pt idx="12">
                  <c:v>1.256296048234339</c:v>
                </c:pt>
                <c:pt idx="13">
                  <c:v>1.3034109887037508</c:v>
                </c:pt>
                <c:pt idx="14">
                  <c:v>1.3235561812490739</c:v>
                </c:pt>
                <c:pt idx="15">
                  <c:v>1.3539710742523166</c:v>
                </c:pt>
                <c:pt idx="16">
                  <c:v>1.3959108394475426</c:v>
                </c:pt>
                <c:pt idx="17">
                  <c:v>1.442427719852019</c:v>
                </c:pt>
                <c:pt idx="18">
                  <c:v>1.4520861367012254</c:v>
                </c:pt>
                <c:pt idx="19">
                  <c:v>1.476891381342216</c:v>
                </c:pt>
                <c:pt idx="20">
                  <c:v>1.4925184070655984</c:v>
                </c:pt>
                <c:pt idx="21">
                  <c:v>1.4873425080949565</c:v>
                </c:pt>
                <c:pt idx="22">
                  <c:v>1.4963085750782958</c:v>
                </c:pt>
                <c:pt idx="23">
                  <c:v>1.504252481734069</c:v>
                </c:pt>
                <c:pt idx="24">
                  <c:v>1.5403084646588541</c:v>
                </c:pt>
                <c:pt idx="25">
                  <c:v>1.5661382655316343</c:v>
                </c:pt>
                <c:pt idx="26">
                  <c:v>1.5858756851699001</c:v>
                </c:pt>
                <c:pt idx="27">
                  <c:v>1.5890512527299832</c:v>
                </c:pt>
                <c:pt idx="28">
                  <c:v>1.6194858479038272</c:v>
                </c:pt>
                <c:pt idx="29">
                  <c:v>1.6571332353296568</c:v>
                </c:pt>
                <c:pt idx="30">
                  <c:v>1.6659796388329606</c:v>
                </c:pt>
                <c:pt idx="31">
                  <c:v>1.6938670647343117</c:v>
                </c:pt>
                <c:pt idx="32">
                  <c:v>1.7460920647640099</c:v>
                </c:pt>
                <c:pt idx="33">
                  <c:v>1.8251647038459915</c:v>
                </c:pt>
                <c:pt idx="34">
                  <c:v>1.8804916473986726</c:v>
                </c:pt>
                <c:pt idx="35">
                  <c:v>1.927798067440182</c:v>
                </c:pt>
                <c:pt idx="36">
                  <c:v>1.9815097268653132</c:v>
                </c:pt>
                <c:pt idx="37">
                  <c:v>1.9980160350637421</c:v>
                </c:pt>
                <c:pt idx="38">
                  <c:v>1.9744048997086427</c:v>
                </c:pt>
                <c:pt idx="39">
                  <c:v>2.0826554521532668</c:v>
                </c:pt>
                <c:pt idx="40">
                  <c:v>2.109563755396799</c:v>
                </c:pt>
                <c:pt idx="41">
                  <c:v>2.1332313963396432</c:v>
                </c:pt>
                <c:pt idx="42">
                  <c:v>2.1703537442252236</c:v>
                </c:pt>
                <c:pt idx="43">
                  <c:v>2.1926756064491641</c:v>
                </c:pt>
                <c:pt idx="44">
                  <c:v>2.2170386918791265</c:v>
                </c:pt>
                <c:pt idx="45">
                  <c:v>2.2457443585449894</c:v>
                </c:pt>
                <c:pt idx="46">
                  <c:v>2.2897416332978437</c:v>
                </c:pt>
                <c:pt idx="47">
                  <c:v>2.3418692960363563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25-4891-98C1-EF5F41E14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1343888"/>
        <c:axId val="591333720"/>
      </c:scatterChart>
      <c:valAx>
        <c:axId val="591343888"/>
        <c:scaling>
          <c:orientation val="minMax"/>
          <c:max val="2050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333720"/>
        <c:crosses val="autoZero"/>
        <c:crossBetween val="midCat"/>
      </c:valAx>
      <c:valAx>
        <c:axId val="5913337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Final energy ratio vs 1971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343888"/>
        <c:crosses val="autoZero"/>
        <c:crossBetween val="midCat"/>
      </c:valAx>
      <c:spPr>
        <a:noFill/>
        <a:ln>
          <a:solidFill>
            <a:schemeClr val="bg2">
              <a:lumMod val="75000"/>
            </a:schemeClr>
          </a:solidFill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1272799901799433"/>
          <c:y val="1.1028900263657089E-3"/>
          <c:w val="0.27823907536129971"/>
          <c:h val="0.998897109973634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852430292096612E-2"/>
          <c:y val="2.6420234448185937E-2"/>
          <c:w val="0.64219929983373758"/>
          <c:h val="0.91191466018516176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'2. Primary energy A1+A2'!$AS$12</c:f>
              <c:strCache>
                <c:ptCount val="1"/>
                <c:pt idx="0">
                  <c:v>IEA IRENA 2019 Transforming energy scenario 2050 </c:v>
                </c:pt>
              </c:strCache>
            </c:strRef>
          </c:tx>
          <c:spPr>
            <a:ln w="9525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A1+A2'!$AS$13:$AS$92</c:f>
              <c:numCache>
                <c:formatCode>0.00</c:formatCode>
                <c:ptCount val="80"/>
                <c:pt idx="47">
                  <c:v>-3.3904811404814383</c:v>
                </c:pt>
                <c:pt idx="48">
                  <c:v>-2.793220455011336</c:v>
                </c:pt>
                <c:pt idx="49">
                  <c:v>-2.7947776119964685</c:v>
                </c:pt>
                <c:pt idx="50">
                  <c:v>-2.68341973920595</c:v>
                </c:pt>
                <c:pt idx="51">
                  <c:v>-2.6842210897468854</c:v>
                </c:pt>
                <c:pt idx="52">
                  <c:v>-2.6850270525969555</c:v>
                </c:pt>
                <c:pt idx="53">
                  <c:v>-2.6858376676915374</c:v>
                </c:pt>
                <c:pt idx="54">
                  <c:v>-2.6866529754282831</c:v>
                </c:pt>
                <c:pt idx="55">
                  <c:v>-2.6874730166739802</c:v>
                </c:pt>
                <c:pt idx="56">
                  <c:v>-2.6882978327713247</c:v>
                </c:pt>
                <c:pt idx="57">
                  <c:v>-2.6891274655458153</c:v>
                </c:pt>
                <c:pt idx="58">
                  <c:v>-2.6899619573129474</c:v>
                </c:pt>
                <c:pt idx="59">
                  <c:v>-2.6908013508853079</c:v>
                </c:pt>
                <c:pt idx="60">
                  <c:v>-1.9686173164475185</c:v>
                </c:pt>
                <c:pt idx="61">
                  <c:v>-1.9699675213179391</c:v>
                </c:pt>
                <c:pt idx="62">
                  <c:v>-1.971307741416306</c:v>
                </c:pt>
                <c:pt idx="63">
                  <c:v>-1.9726380870907279</c:v>
                </c:pt>
                <c:pt idx="64">
                  <c:v>-1.9739586670692977</c:v>
                </c:pt>
                <c:pt idx="65">
                  <c:v>-1.9752695884896254</c:v>
                </c:pt>
                <c:pt idx="66">
                  <c:v>-1.9765709569279366</c:v>
                </c:pt>
                <c:pt idx="67">
                  <c:v>-1.9778628764271944</c:v>
                </c:pt>
                <c:pt idx="68">
                  <c:v>-1.9791454495250549</c:v>
                </c:pt>
                <c:pt idx="69">
                  <c:v>-1.9804187772809234</c:v>
                </c:pt>
                <c:pt idx="70">
                  <c:v>-2.5611540512410214</c:v>
                </c:pt>
                <c:pt idx="71">
                  <c:v>-2.5616909309869706</c:v>
                </c:pt>
                <c:pt idx="72">
                  <c:v>-2.5622303371211852</c:v>
                </c:pt>
                <c:pt idx="73">
                  <c:v>-2.5627722875182002</c:v>
                </c:pt>
                <c:pt idx="74">
                  <c:v>-2.5633168002218154</c:v>
                </c:pt>
                <c:pt idx="75">
                  <c:v>-2.5638638934465718</c:v>
                </c:pt>
                <c:pt idx="76">
                  <c:v>-2.5644135855803385</c:v>
                </c:pt>
                <c:pt idx="77">
                  <c:v>-2.5649658951859222</c:v>
                </c:pt>
                <c:pt idx="78">
                  <c:v>-2.5655208410033437</c:v>
                </c:pt>
                <c:pt idx="79">
                  <c:v>-2.5660784419520688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DE-4B3C-A9A3-E9A61342ACD4}"/>
            </c:ext>
          </c:extLst>
        </c:ser>
        <c:ser>
          <c:idx val="2"/>
          <c:order val="1"/>
          <c:tx>
            <c:strRef>
              <c:f>'2. Primary energy A1+A2'!$AT$12</c:f>
              <c:strCache>
                <c:ptCount val="1"/>
                <c:pt idx="0">
                  <c:v>IEA WEO 2020 Stated Policies Scenario (STEPS)</c:v>
                </c:pt>
              </c:strCache>
            </c:strRef>
          </c:tx>
          <c:spPr>
            <a:ln w="9525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A1+A2'!$AT$13:$AT$92</c:f>
              <c:numCache>
                <c:formatCode>0.00</c:formatCode>
                <c:ptCount val="80"/>
                <c:pt idx="48">
                  <c:v>-1.4109507126567888</c:v>
                </c:pt>
                <c:pt idx="49">
                  <c:v>-1.4152574570661991</c:v>
                </c:pt>
                <c:pt idx="50">
                  <c:v>-1.4195076455213451</c:v>
                </c:pt>
                <c:pt idx="51">
                  <c:v>-1.4237023847901709</c:v>
                </c:pt>
                <c:pt idx="52">
                  <c:v>-1.4278427529494264</c:v>
                </c:pt>
                <c:pt idx="53">
                  <c:v>-1.4319298003082515</c:v>
                </c:pt>
                <c:pt idx="54">
                  <c:v>-1.4359645502965646</c:v>
                </c:pt>
                <c:pt idx="55">
                  <c:v>-1.3314164008723539</c:v>
                </c:pt>
                <c:pt idx="56">
                  <c:v>-1.3421580519385357</c:v>
                </c:pt>
                <c:pt idx="57">
                  <c:v>-1.3526778633363379</c:v>
                </c:pt>
                <c:pt idx="58">
                  <c:v>-1.3629826370722853</c:v>
                </c:pt>
                <c:pt idx="59">
                  <c:v>-1.3730788998837506</c:v>
                </c:pt>
                <c:pt idx="60">
                  <c:v>-1.5366669414360601</c:v>
                </c:pt>
                <c:pt idx="61">
                  <c:v>-1.5435667867185088</c:v>
                </c:pt>
                <c:pt idx="62">
                  <c:v>-1.5503520724325592</c:v>
                </c:pt>
                <c:pt idx="63">
                  <c:v>-1.5570256281726258</c:v>
                </c:pt>
                <c:pt idx="64">
                  <c:v>-1.5635901911069561</c:v>
                </c:pt>
                <c:pt idx="65">
                  <c:v>-1.5700484097209255</c:v>
                </c:pt>
                <c:pt idx="66">
                  <c:v>-1.5764028473796765</c:v>
                </c:pt>
                <c:pt idx="67">
                  <c:v>-1.582655985720649</c:v>
                </c:pt>
                <c:pt idx="68">
                  <c:v>-1.5888102278847072</c:v>
                </c:pt>
                <c:pt idx="69">
                  <c:v>-1.5948679015957645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DE-4B3C-A9A3-E9A61342ACD4}"/>
            </c:ext>
          </c:extLst>
        </c:ser>
        <c:ser>
          <c:idx val="3"/>
          <c:order val="2"/>
          <c:tx>
            <c:strRef>
              <c:f>'2. Primary energy A1+A2'!$AU$12</c:f>
              <c:strCache>
                <c:ptCount val="1"/>
                <c:pt idx="0">
                  <c:v>IEA WEO 2019 Current Policies Scenario (CPS)</c:v>
                </c:pt>
              </c:strCache>
            </c:strRef>
          </c:tx>
          <c:spPr>
            <a:ln w="9525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A1+A2'!$AU$13:$AU$92</c:f>
              <c:numCache>
                <c:formatCode>0.00</c:formatCode>
                <c:ptCount val="80"/>
                <c:pt idx="48">
                  <c:v>-1.2068913720455599</c:v>
                </c:pt>
                <c:pt idx="49">
                  <c:v>-1.2296289209573819</c:v>
                </c:pt>
                <c:pt idx="50">
                  <c:v>-1.2516868860623864</c:v>
                </c:pt>
                <c:pt idx="51">
                  <c:v>-1.273095286036896</c:v>
                </c:pt>
                <c:pt idx="52">
                  <c:v>-1.293882397225643</c:v>
                </c:pt>
                <c:pt idx="53">
                  <c:v>-1.3140748782431988</c:v>
                </c:pt>
                <c:pt idx="54">
                  <c:v>-1.3336978840334579</c:v>
                </c:pt>
                <c:pt idx="55">
                  <c:v>-1.3527751704131563</c:v>
                </c:pt>
                <c:pt idx="56">
                  <c:v>-1.3713291900125379</c:v>
                </c:pt>
                <c:pt idx="57">
                  <c:v>-1.389381180428706</c:v>
                </c:pt>
                <c:pt idx="58">
                  <c:v>-1.4069512453182331</c:v>
                </c:pt>
                <c:pt idx="59">
                  <c:v>-1.424058429081354</c:v>
                </c:pt>
                <c:pt idx="60">
                  <c:v>-1.0620413821530117</c:v>
                </c:pt>
                <c:pt idx="61">
                  <c:v>-1.0785139789400433</c:v>
                </c:pt>
                <c:pt idx="62">
                  <c:v>-1.0945668905266936</c:v>
                </c:pt>
                <c:pt idx="63">
                  <c:v>-1.1102159541353962</c:v>
                </c:pt>
                <c:pt idx="64">
                  <c:v>-1.1254762200433976</c:v>
                </c:pt>
                <c:pt idx="65">
                  <c:v>-1.1403619998621606</c:v>
                </c:pt>
                <c:pt idx="66">
                  <c:v>-1.1548869113048532</c:v>
                </c:pt>
                <c:pt idx="67">
                  <c:v>-1.169063919737412</c:v>
                </c:pt>
                <c:pt idx="68">
                  <c:v>-1.182905376778931</c:v>
                </c:pt>
                <c:pt idx="69">
                  <c:v>-1.1964230561935074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4DE-4B3C-A9A3-E9A61342ACD4}"/>
            </c:ext>
          </c:extLst>
        </c:ser>
        <c:ser>
          <c:idx val="4"/>
          <c:order val="3"/>
          <c:tx>
            <c:strRef>
              <c:f>'2. Primary energy A1+A2'!$AV$12</c:f>
              <c:strCache>
                <c:ptCount val="1"/>
                <c:pt idx="0">
                  <c:v>IEA WEO 2020 Sustainable Development Scenario (SDS)</c:v>
                </c:pt>
              </c:strCache>
            </c:strRef>
          </c:tx>
          <c:spPr>
            <a:ln w="9525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A1+A2'!$AV$13:$AV$92</c:f>
              <c:numCache>
                <c:formatCode>0.00</c:formatCode>
                <c:ptCount val="80"/>
                <c:pt idx="48">
                  <c:v>-2.4999054380285712</c:v>
                </c:pt>
                <c:pt idx="49">
                  <c:v>-2.5018671684561622</c:v>
                </c:pt>
                <c:pt idx="50">
                  <c:v>-2.5038465771190066</c:v>
                </c:pt>
                <c:pt idx="51">
                  <c:v>-2.5058439040610891</c:v>
                </c:pt>
                <c:pt idx="52">
                  <c:v>-2.5078593936922466</c:v>
                </c:pt>
                <c:pt idx="53">
                  <c:v>-2.5098932948875885</c:v>
                </c:pt>
                <c:pt idx="54">
                  <c:v>-2.5119458610901368</c:v>
                </c:pt>
                <c:pt idx="55">
                  <c:v>-3.0304946737275684</c:v>
                </c:pt>
                <c:pt idx="56">
                  <c:v>-3.0351181835061469</c:v>
                </c:pt>
                <c:pt idx="57">
                  <c:v>-3.0398059885974438</c:v>
                </c:pt>
                <c:pt idx="58">
                  <c:v>-3.044559439544281</c:v>
                </c:pt>
                <c:pt idx="59">
                  <c:v>-3.0493799249808107</c:v>
                </c:pt>
                <c:pt idx="60">
                  <c:v>-2.6221987621127152</c:v>
                </c:pt>
                <c:pt idx="61">
                  <c:v>-2.6228998478378007</c:v>
                </c:pt>
                <c:pt idx="62">
                  <c:v>-2.6236047060135492</c:v>
                </c:pt>
                <c:pt idx="63">
                  <c:v>-2.6243133671707719</c:v>
                </c:pt>
                <c:pt idx="64">
                  <c:v>-2.6250258621704825</c:v>
                </c:pt>
                <c:pt idx="65">
                  <c:v>-2.6257422222086158</c:v>
                </c:pt>
                <c:pt idx="66">
                  <c:v>-2.6264624788203905</c:v>
                </c:pt>
                <c:pt idx="67">
                  <c:v>-2.6271866638851948</c:v>
                </c:pt>
                <c:pt idx="68">
                  <c:v>-2.6279148096308824</c:v>
                </c:pt>
                <c:pt idx="69">
                  <c:v>-2.628646948639024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4DE-4B3C-A9A3-E9A61342ACD4}"/>
            </c:ext>
          </c:extLst>
        </c:ser>
        <c:ser>
          <c:idx val="5"/>
          <c:order val="4"/>
          <c:tx>
            <c:strRef>
              <c:f>'2. Primary energy A1+A2'!$AW$12</c:f>
              <c:strCache>
                <c:ptCount val="1"/>
                <c:pt idx="0">
                  <c:v>IEA 2018 Efficient World Scenario (EWS)</c:v>
                </c:pt>
              </c:strCache>
            </c:strRef>
          </c:tx>
          <c:spPr>
            <a:ln w="9525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A1+A2'!$AW$13:$AW$92</c:f>
              <c:numCache>
                <c:formatCode>0.00</c:formatCode>
                <c:ptCount val="80"/>
                <c:pt idx="48">
                  <c:v>-2.5668762096014208</c:v>
                </c:pt>
                <c:pt idx="49">
                  <c:v>-2.5393562955646654</c:v>
                </c:pt>
                <c:pt idx="50">
                  <c:v>-2.5119697711638689</c:v>
                </c:pt>
                <c:pt idx="51">
                  <c:v>-2.5399699345536653</c:v>
                </c:pt>
                <c:pt idx="52">
                  <c:v>-2.5402516278003162</c:v>
                </c:pt>
                <c:pt idx="53">
                  <c:v>-2.5405323648581946</c:v>
                </c:pt>
                <c:pt idx="54">
                  <c:v>-2.5408121505875902</c:v>
                </c:pt>
                <c:pt idx="55">
                  <c:v>-2.5410909898158973</c:v>
                </c:pt>
                <c:pt idx="56">
                  <c:v>-2.5413688873380136</c:v>
                </c:pt>
                <c:pt idx="57">
                  <c:v>-2.5416458479164405</c:v>
                </c:pt>
                <c:pt idx="58">
                  <c:v>-2.5419218762816276</c:v>
                </c:pt>
                <c:pt idx="59">
                  <c:v>-2.5421969771321939</c:v>
                </c:pt>
                <c:pt idx="60">
                  <c:v>-2.1148899892530548</c:v>
                </c:pt>
                <c:pt idx="61">
                  <c:v>-2.115401556040053</c:v>
                </c:pt>
                <c:pt idx="62">
                  <c:v>-2.1159107891890572</c:v>
                </c:pt>
                <c:pt idx="63">
                  <c:v>-2.1164177046319232</c:v>
                </c:pt>
                <c:pt idx="64">
                  <c:v>-2.1169223181558228</c:v>
                </c:pt>
                <c:pt idx="65">
                  <c:v>-2.1174246454048418</c:v>
                </c:pt>
                <c:pt idx="66">
                  <c:v>-2.1179247018816572</c:v>
                </c:pt>
                <c:pt idx="67">
                  <c:v>-2.1184225029491466</c:v>
                </c:pt>
                <c:pt idx="68">
                  <c:v>-2.1189180638317984</c:v>
                </c:pt>
                <c:pt idx="69">
                  <c:v>-2.1194113996174657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4DE-4B3C-A9A3-E9A61342ACD4}"/>
            </c:ext>
          </c:extLst>
        </c:ser>
        <c:ser>
          <c:idx val="6"/>
          <c:order val="5"/>
          <c:tx>
            <c:strRef>
              <c:f>'2. Primary energy A1+A2'!$AX$12</c:f>
              <c:strCache>
                <c:ptCount val="1"/>
                <c:pt idx="0">
                  <c:v>Greenpeace 2015 Advanced Energy revolution</c:v>
                </c:pt>
              </c:strCache>
            </c:strRef>
          </c:tx>
          <c:spPr>
            <a:ln w="952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A1+A2'!$AX$13:$AX$92</c:f>
              <c:numCache>
                <c:formatCode>0.00</c:formatCode>
                <c:ptCount val="80"/>
                <c:pt idx="42">
                  <c:v>-1.8296807231976797</c:v>
                </c:pt>
                <c:pt idx="43">
                  <c:v>-2.2009688227395352</c:v>
                </c:pt>
                <c:pt idx="44">
                  <c:v>-1.858266600347358</c:v>
                </c:pt>
                <c:pt idx="45">
                  <c:v>-1.779550771413263</c:v>
                </c:pt>
                <c:pt idx="46">
                  <c:v>-2.4222952650533425</c:v>
                </c:pt>
                <c:pt idx="47">
                  <c:v>-2.2731237900352363</c:v>
                </c:pt>
                <c:pt idx="48">
                  <c:v>-1.8535802617631769</c:v>
                </c:pt>
                <c:pt idx="49">
                  <c:v>-1.8590085017218927</c:v>
                </c:pt>
                <c:pt idx="50">
                  <c:v>-3.2321719051715214</c:v>
                </c:pt>
                <c:pt idx="51">
                  <c:v>-3.236520390338804</c:v>
                </c:pt>
                <c:pt idx="52">
                  <c:v>-3.2409275693558337</c:v>
                </c:pt>
                <c:pt idx="53">
                  <c:v>-3.2453946386307719</c:v>
                </c:pt>
                <c:pt idx="54">
                  <c:v>-3.2499228273106473</c:v>
                </c:pt>
                <c:pt idx="55">
                  <c:v>-3.5244702288466545</c:v>
                </c:pt>
                <c:pt idx="56">
                  <c:v>-3.5336482184400664</c:v>
                </c:pt>
                <c:pt idx="57">
                  <c:v>-3.5430070084727427</c:v>
                </c:pt>
                <c:pt idx="58">
                  <c:v>-3.5525519945668327</c:v>
                </c:pt>
                <c:pt idx="59">
                  <c:v>-3.5622887891967658</c:v>
                </c:pt>
                <c:pt idx="60">
                  <c:v>-3.3432191610621498</c:v>
                </c:pt>
                <c:pt idx="61">
                  <c:v>-3.3491907498438445</c:v>
                </c:pt>
                <c:pt idx="62">
                  <c:v>-3.3552569570609925</c:v>
                </c:pt>
                <c:pt idx="63">
                  <c:v>-3.3614200494824553</c:v>
                </c:pt>
                <c:pt idx="64">
                  <c:v>-3.3676823668664313</c:v>
                </c:pt>
                <c:pt idx="65">
                  <c:v>-3.3740463249221864</c:v>
                </c:pt>
                <c:pt idx="66">
                  <c:v>-3.3805144184168356</c:v>
                </c:pt>
                <c:pt idx="67">
                  <c:v>-3.3870892244365236</c:v>
                </c:pt>
                <c:pt idx="68">
                  <c:v>-3.393773405809597</c:v>
                </c:pt>
                <c:pt idx="69">
                  <c:v>-3.4005697147026615</c:v>
                </c:pt>
                <c:pt idx="70">
                  <c:v>-2.2798341362363028</c:v>
                </c:pt>
                <c:pt idx="71">
                  <c:v>-2.2834300447196032</c:v>
                </c:pt>
                <c:pt idx="72">
                  <c:v>-2.2870698460099814</c:v>
                </c:pt>
                <c:pt idx="73">
                  <c:v>-2.2907543486967996</c:v>
                </c:pt>
                <c:pt idx="74">
                  <c:v>-2.2944843813532234</c:v>
                </c:pt>
                <c:pt idx="75">
                  <c:v>-2.2982607931572252</c:v>
                </c:pt>
                <c:pt idx="76">
                  <c:v>-2.3020844545363017</c:v>
                </c:pt>
                <c:pt idx="77">
                  <c:v>-2.3059562578361947</c:v>
                </c:pt>
                <c:pt idx="78">
                  <c:v>-2.3098771180151245</c:v>
                </c:pt>
                <c:pt idx="79">
                  <c:v>-2.313847973364902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4DE-4B3C-A9A3-E9A61342ACD4}"/>
            </c:ext>
          </c:extLst>
        </c:ser>
        <c:ser>
          <c:idx val="7"/>
          <c:order val="6"/>
          <c:tx>
            <c:strRef>
              <c:f>'2. Primary energy A1+A2'!$AY$12</c:f>
              <c:strCache>
                <c:ptCount val="1"/>
                <c:pt idx="0">
                  <c:v>bp 2020 Rapid Transition Scenario</c:v>
                </c:pt>
              </c:strCache>
            </c:strRef>
          </c:tx>
          <c:spPr>
            <a:ln w="952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A1+A2'!$AY$13:$AY$92</c:f>
              <c:numCache>
                <c:formatCode>0.00</c:formatCode>
                <c:ptCount val="80"/>
                <c:pt idx="48">
                  <c:v>-1.274203411885011</c:v>
                </c:pt>
                <c:pt idx="49">
                  <c:v>-1.2742034118849999</c:v>
                </c:pt>
                <c:pt idx="50">
                  <c:v>-2.0975101151546882</c:v>
                </c:pt>
                <c:pt idx="51">
                  <c:v>-2.0975101151546549</c:v>
                </c:pt>
                <c:pt idx="52">
                  <c:v>-2.0975101151546771</c:v>
                </c:pt>
                <c:pt idx="53">
                  <c:v>-2.0975101151546771</c:v>
                </c:pt>
                <c:pt idx="54">
                  <c:v>-2.0975101151546993</c:v>
                </c:pt>
                <c:pt idx="55">
                  <c:v>-2.3600541234583106</c:v>
                </c:pt>
                <c:pt idx="56">
                  <c:v>-2.3600541234582995</c:v>
                </c:pt>
                <c:pt idx="57">
                  <c:v>-2.3600541234582773</c:v>
                </c:pt>
                <c:pt idx="58">
                  <c:v>-2.3600541234582995</c:v>
                </c:pt>
                <c:pt idx="59">
                  <c:v>-2.3600541234582995</c:v>
                </c:pt>
                <c:pt idx="60">
                  <c:v>-1.8930220815747467</c:v>
                </c:pt>
                <c:pt idx="61">
                  <c:v>-1.8930220815747356</c:v>
                </c:pt>
                <c:pt idx="62">
                  <c:v>-1.8930220815747578</c:v>
                </c:pt>
                <c:pt idx="63">
                  <c:v>-1.8930220815747467</c:v>
                </c:pt>
                <c:pt idx="64">
                  <c:v>-1.8930220815747689</c:v>
                </c:pt>
                <c:pt idx="65">
                  <c:v>-1.893477069988958</c:v>
                </c:pt>
                <c:pt idx="66">
                  <c:v>-1.893477069988958</c:v>
                </c:pt>
                <c:pt idx="67">
                  <c:v>-1.893477069988958</c:v>
                </c:pt>
                <c:pt idx="68">
                  <c:v>-1.8934770699889469</c:v>
                </c:pt>
                <c:pt idx="69">
                  <c:v>-1.893477069988958</c:v>
                </c:pt>
                <c:pt idx="70">
                  <c:v>-1.7310170671031133</c:v>
                </c:pt>
                <c:pt idx="71">
                  <c:v>-1.7310170671031244</c:v>
                </c:pt>
                <c:pt idx="72">
                  <c:v>-1.7310170671031355</c:v>
                </c:pt>
                <c:pt idx="73">
                  <c:v>-1.7310170671031244</c:v>
                </c:pt>
                <c:pt idx="74">
                  <c:v>-1.7310170671031133</c:v>
                </c:pt>
                <c:pt idx="75">
                  <c:v>-1.8251344947857406</c:v>
                </c:pt>
                <c:pt idx="76">
                  <c:v>-1.8251344947857184</c:v>
                </c:pt>
                <c:pt idx="77">
                  <c:v>-1.8251344947857295</c:v>
                </c:pt>
                <c:pt idx="78">
                  <c:v>-1.8251344947857517</c:v>
                </c:pt>
                <c:pt idx="79">
                  <c:v>-1.8251344947857295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4DE-4B3C-A9A3-E9A61342ACD4}"/>
            </c:ext>
          </c:extLst>
        </c:ser>
        <c:ser>
          <c:idx val="8"/>
          <c:order val="7"/>
          <c:tx>
            <c:strRef>
              <c:f>'2. Primary energy A1+A2'!$AZ$12</c:f>
              <c:strCache>
                <c:ptCount val="1"/>
                <c:pt idx="0">
                  <c:v>EIA 2019 Reference Scenario</c:v>
                </c:pt>
              </c:strCache>
            </c:strRef>
          </c:tx>
          <c:spPr>
            <a:ln w="952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A1+A2'!$AZ$13:$AZ$92</c:f>
              <c:numCache>
                <c:formatCode>0.00</c:formatCode>
                <c:ptCount val="80"/>
                <c:pt idx="47">
                  <c:v>-1.6529633309690484</c:v>
                </c:pt>
                <c:pt idx="48">
                  <c:v>-1.2914662714936576</c:v>
                </c:pt>
                <c:pt idx="49">
                  <c:v>-1.3096287151620367</c:v>
                </c:pt>
                <c:pt idx="50">
                  <c:v>-1.6073172643673028</c:v>
                </c:pt>
                <c:pt idx="51">
                  <c:v>-1.6158715967397486</c:v>
                </c:pt>
                <c:pt idx="52">
                  <c:v>-1.6242678781703046</c:v>
                </c:pt>
                <c:pt idx="53">
                  <c:v>-1.6325104488184583</c:v>
                </c:pt>
                <c:pt idx="54">
                  <c:v>-1.6406034913745038</c:v>
                </c:pt>
                <c:pt idx="55">
                  <c:v>-1.2265760731756892</c:v>
                </c:pt>
                <c:pt idx="56">
                  <c:v>-1.2407138430932108</c:v>
                </c:pt>
                <c:pt idx="57">
                  <c:v>-1.2545173284539524</c:v>
                </c:pt>
                <c:pt idx="58">
                  <c:v>-1.2679982468584594</c:v>
                </c:pt>
                <c:pt idx="59">
                  <c:v>-1.2811677745863781</c:v>
                </c:pt>
                <c:pt idx="60">
                  <c:v>-1.0868344125929963</c:v>
                </c:pt>
                <c:pt idx="61">
                  <c:v>-1.1005302953771889</c:v>
                </c:pt>
                <c:pt idx="62">
                  <c:v>-1.1139076062693709</c:v>
                </c:pt>
                <c:pt idx="63">
                  <c:v>-1.1269773326547439</c:v>
                </c:pt>
                <c:pt idx="64">
                  <c:v>-1.1397499623953533</c:v>
                </c:pt>
                <c:pt idx="65">
                  <c:v>-0.9020337272164114</c:v>
                </c:pt>
                <c:pt idx="66">
                  <c:v>-0.91779950557735468</c:v>
                </c:pt>
                <c:pt idx="67">
                  <c:v>-0.93317252401640127</c:v>
                </c:pt>
                <c:pt idx="68">
                  <c:v>-0.9481672787269968</c:v>
                </c:pt>
                <c:pt idx="69">
                  <c:v>-0.96279756119472815</c:v>
                </c:pt>
                <c:pt idx="70">
                  <c:v>-0.66566508805492308</c:v>
                </c:pt>
                <c:pt idx="71">
                  <c:v>-0.68679636754988005</c:v>
                </c:pt>
                <c:pt idx="72">
                  <c:v>-0.70732009923670791</c:v>
                </c:pt>
                <c:pt idx="73">
                  <c:v>-0.72726211330574886</c:v>
                </c:pt>
                <c:pt idx="74">
                  <c:v>-0.7466467961642298</c:v>
                </c:pt>
                <c:pt idx="75">
                  <c:v>-0.66843206281220757</c:v>
                </c:pt>
                <c:pt idx="76">
                  <c:v>-0.68567764034417333</c:v>
                </c:pt>
                <c:pt idx="77">
                  <c:v>-0.70247466058588337</c:v>
                </c:pt>
                <c:pt idx="78">
                  <c:v>-0.71884039932141874</c:v>
                </c:pt>
                <c:pt idx="79">
                  <c:v>-0.73479125643128862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4DE-4B3C-A9A3-E9A61342ACD4}"/>
            </c:ext>
          </c:extLst>
        </c:ser>
        <c:ser>
          <c:idx val="9"/>
          <c:order val="8"/>
          <c:tx>
            <c:strRef>
              <c:f>'2. Primary energy A1+A2'!$BA$12</c:f>
              <c:strCache>
                <c:ptCount val="1"/>
                <c:pt idx="0">
                  <c:v>Shell 2018 Sky scenario</c:v>
                </c:pt>
              </c:strCache>
            </c:strRef>
          </c:tx>
          <c:spPr>
            <a:ln w="952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A1+A2'!$BA$13:$BA$92</c:f>
              <c:numCache>
                <c:formatCode>0.00</c:formatCode>
                <c:ptCount val="80"/>
                <c:pt idx="45">
                  <c:v>-1.2304754974710952</c:v>
                </c:pt>
                <c:pt idx="46">
                  <c:v>-1.8880356179780011</c:v>
                </c:pt>
                <c:pt idx="47">
                  <c:v>-1.7489356990184945</c:v>
                </c:pt>
                <c:pt idx="48">
                  <c:v>-1.3792126268618476</c:v>
                </c:pt>
                <c:pt idx="49">
                  <c:v>-1.3949352901843182</c:v>
                </c:pt>
                <c:pt idx="50">
                  <c:v>-1.272976094125744</c:v>
                </c:pt>
                <c:pt idx="51">
                  <c:v>-1.2934508527233102</c:v>
                </c:pt>
                <c:pt idx="52">
                  <c:v>-1.3133442709178267</c:v>
                </c:pt>
                <c:pt idx="53">
                  <c:v>-1.3326807611594438</c:v>
                </c:pt>
                <c:pt idx="54">
                  <c:v>-1.3514833878857657</c:v>
                </c:pt>
                <c:pt idx="55">
                  <c:v>-1.7321747902833251</c:v>
                </c:pt>
                <c:pt idx="56">
                  <c:v>-1.7375633186147321</c:v>
                </c:pt>
                <c:pt idx="57">
                  <c:v>-1.7428726286594642</c:v>
                </c:pt>
                <c:pt idx="58">
                  <c:v>-1.7481044545860969</c:v>
                </c:pt>
                <c:pt idx="59">
                  <c:v>-1.7532604803129459</c:v>
                </c:pt>
                <c:pt idx="60">
                  <c:v>-1.2296240304154882</c:v>
                </c:pt>
                <c:pt idx="61">
                  <c:v>-1.2401244937245592</c:v>
                </c:pt>
                <c:pt idx="62">
                  <c:v>-1.2504106312825169</c:v>
                </c:pt>
                <c:pt idx="63">
                  <c:v>-1.2604889387265339</c:v>
                </c:pt>
                <c:pt idx="64">
                  <c:v>-1.2703656518320172</c:v>
                </c:pt>
                <c:pt idx="65">
                  <c:v>-1.1613715429916849</c:v>
                </c:pt>
                <c:pt idx="66">
                  <c:v>-1.1700250460182082</c:v>
                </c:pt>
                <c:pt idx="67">
                  <c:v>-1.1785181100976039</c:v>
                </c:pt>
                <c:pt idx="68">
                  <c:v>-1.1868551561378449</c:v>
                </c:pt>
                <c:pt idx="69">
                  <c:v>-1.1950404441006146</c:v>
                </c:pt>
                <c:pt idx="70">
                  <c:v>-1.0114890843477942</c:v>
                </c:pt>
                <c:pt idx="71">
                  <c:v>-1.0213064865480792</c:v>
                </c:pt>
                <c:pt idx="72">
                  <c:v>-1.0309302782830598</c:v>
                </c:pt>
                <c:pt idx="73">
                  <c:v>-1.0403661309609791</c:v>
                </c:pt>
                <c:pt idx="74">
                  <c:v>-1.0496194966229777</c:v>
                </c:pt>
                <c:pt idx="75">
                  <c:v>-0.85717396836003656</c:v>
                </c:pt>
                <c:pt idx="76">
                  <c:v>-0.86756858947044657</c:v>
                </c:pt>
                <c:pt idx="77">
                  <c:v>-0.87775249917231291</c:v>
                </c:pt>
                <c:pt idx="78">
                  <c:v>-0.88773204023649965</c:v>
                </c:pt>
                <c:pt idx="79">
                  <c:v>-0.89751330339185031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4DE-4B3C-A9A3-E9A61342ACD4}"/>
            </c:ext>
          </c:extLst>
        </c:ser>
        <c:ser>
          <c:idx val="10"/>
          <c:order val="9"/>
          <c:tx>
            <c:strRef>
              <c:f>'2. Primary energy A1+A2'!$BB$12</c:f>
              <c:strCache>
                <c:ptCount val="1"/>
                <c:pt idx="0">
                  <c:v>SSP1-1.9 (sustainability)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A1+A2'!$BB$13:$BB$92</c:f>
              <c:numCache>
                <c:formatCode>0.00</c:formatCode>
                <c:ptCount val="80"/>
                <c:pt idx="40">
                  <c:v>-3.4790442745436301</c:v>
                </c:pt>
                <c:pt idx="41">
                  <c:v>-2.8941536590187278</c:v>
                </c:pt>
                <c:pt idx="42">
                  <c:v>-3.0342070426162437</c:v>
                </c:pt>
                <c:pt idx="43">
                  <c:v>-3.2101739045950484</c:v>
                </c:pt>
                <c:pt idx="44">
                  <c:v>-3.2420048872738638</c:v>
                </c:pt>
                <c:pt idx="45">
                  <c:v>-2.9733818924805422</c:v>
                </c:pt>
                <c:pt idx="46">
                  <c:v>-3.6047797489479172</c:v>
                </c:pt>
                <c:pt idx="47">
                  <c:v>-3.4539791333571435</c:v>
                </c:pt>
                <c:pt idx="48">
                  <c:v>-3.5117173112214961</c:v>
                </c:pt>
                <c:pt idx="49">
                  <c:v>-3.5138202022728215</c:v>
                </c:pt>
                <c:pt idx="50">
                  <c:v>-5.0157912104386799</c:v>
                </c:pt>
                <c:pt idx="51">
                  <c:v>-5.0474626985911986</c:v>
                </c:pt>
                <c:pt idx="52">
                  <c:v>-5.0803123640524861</c:v>
                </c:pt>
                <c:pt idx="53">
                  <c:v>-5.1144071949795311</c:v>
                </c:pt>
                <c:pt idx="54">
                  <c:v>-5.1498193560039596</c:v>
                </c:pt>
                <c:pt idx="55">
                  <c:v>-5.186626698093777</c:v>
                </c:pt>
                <c:pt idx="56">
                  <c:v>-5.2249133298888584</c:v>
                </c:pt>
                <c:pt idx="57">
                  <c:v>-5.2647702593353385</c:v>
                </c:pt>
                <c:pt idx="58">
                  <c:v>-5.3062961159213939</c:v>
                </c:pt>
                <c:pt idx="59">
                  <c:v>-5.3495979655794894</c:v>
                </c:pt>
                <c:pt idx="60">
                  <c:v>-2.6980279604270296</c:v>
                </c:pt>
                <c:pt idx="61">
                  <c:v>-2.6980856962857902</c:v>
                </c:pt>
                <c:pt idx="62">
                  <c:v>-2.6981433432647028</c:v>
                </c:pt>
                <c:pt idx="63">
                  <c:v>-2.6982009015689035</c:v>
                </c:pt>
                <c:pt idx="64">
                  <c:v>-2.6982583714027619</c:v>
                </c:pt>
                <c:pt idx="65">
                  <c:v>-2.6983157529701374</c:v>
                </c:pt>
                <c:pt idx="66">
                  <c:v>-2.6983730464742228</c:v>
                </c:pt>
                <c:pt idx="67">
                  <c:v>-2.6984302521176229</c:v>
                </c:pt>
                <c:pt idx="68">
                  <c:v>-2.6984873701021872</c:v>
                </c:pt>
                <c:pt idx="69">
                  <c:v>-2.6985444006293879</c:v>
                </c:pt>
                <c:pt idx="70">
                  <c:v>-1.2903289285859598</c:v>
                </c:pt>
                <c:pt idx="71">
                  <c:v>-1.2963572449207317</c:v>
                </c:pt>
                <c:pt idx="72">
                  <c:v>-1.3022920716213915</c:v>
                </c:pt>
                <c:pt idx="73">
                  <c:v>-1.3081355667679206</c:v>
                </c:pt>
                <c:pt idx="74">
                  <c:v>-1.3138898225256934</c:v>
                </c:pt>
                <c:pt idx="75">
                  <c:v>-1.319556867642957</c:v>
                </c:pt>
                <c:pt idx="76">
                  <c:v>-1.3251386698356238</c:v>
                </c:pt>
                <c:pt idx="77">
                  <c:v>-1.3306371380653492</c:v>
                </c:pt>
                <c:pt idx="78">
                  <c:v>-1.3360541247160684</c:v>
                </c:pt>
                <c:pt idx="79">
                  <c:v>-1.3413914276747096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4DE-4B3C-A9A3-E9A61342ACD4}"/>
            </c:ext>
          </c:extLst>
        </c:ser>
        <c:ser>
          <c:idx val="11"/>
          <c:order val="10"/>
          <c:tx>
            <c:strRef>
              <c:f>'2. Primary energy A1+A2'!$BC$12</c:f>
              <c:strCache>
                <c:ptCount val="1"/>
                <c:pt idx="0">
                  <c:v>SSP2-1.9 (middle-of-the-road)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A1+A2'!$BC$13:$BC$92</c:f>
              <c:numCache>
                <c:formatCode>0.00</c:formatCode>
                <c:ptCount val="80"/>
                <c:pt idx="40">
                  <c:v>-1.5976619602780295</c:v>
                </c:pt>
                <c:pt idx="41">
                  <c:v>-1.020773124695451</c:v>
                </c:pt>
                <c:pt idx="42">
                  <c:v>-1.1822659992513751</c:v>
                </c:pt>
                <c:pt idx="43">
                  <c:v>-1.3796876798247704</c:v>
                </c:pt>
                <c:pt idx="44">
                  <c:v>-1.4296241545231902</c:v>
                </c:pt>
                <c:pt idx="45">
                  <c:v>-1.1729588512871869</c:v>
                </c:pt>
                <c:pt idx="46">
                  <c:v>-1.8324144424226141</c:v>
                </c:pt>
                <c:pt idx="47">
                  <c:v>-1.6946909843416402</c:v>
                </c:pt>
                <c:pt idx="48">
                  <c:v>-1.8075284932805857</c:v>
                </c:pt>
                <c:pt idx="49">
                  <c:v>-1.8245266927411685</c:v>
                </c:pt>
                <c:pt idx="50">
                  <c:v>-3.7057273814644853</c:v>
                </c:pt>
                <c:pt idx="51">
                  <c:v>-3.7185296804629564</c:v>
                </c:pt>
                <c:pt idx="52">
                  <c:v>-3.7316306541308353</c:v>
                </c:pt>
                <c:pt idx="53">
                  <c:v>-3.7450408778448407</c:v>
                </c:pt>
                <c:pt idx="54">
                  <c:v>-3.7587714322108279</c:v>
                </c:pt>
                <c:pt idx="55">
                  <c:v>-3.7728339335995842</c:v>
                </c:pt>
                <c:pt idx="56">
                  <c:v>-3.7872405669240994</c:v>
                </c:pt>
                <c:pt idx="57">
                  <c:v>-3.8020041208535971</c:v>
                </c:pt>
                <c:pt idx="58">
                  <c:v>-3.817138025677258</c:v>
                </c:pt>
                <c:pt idx="59">
                  <c:v>-3.8326563940535574</c:v>
                </c:pt>
                <c:pt idx="60">
                  <c:v>-1.8614315605415377</c:v>
                </c:pt>
                <c:pt idx="61">
                  <c:v>-1.8614711758301428</c:v>
                </c:pt>
                <c:pt idx="62">
                  <c:v>-1.8615107408117448</c:v>
                </c:pt>
                <c:pt idx="63">
                  <c:v>-1.8615502555821117</c:v>
                </c:pt>
                <c:pt idx="64">
                  <c:v>-1.8615897202367448</c:v>
                </c:pt>
                <c:pt idx="65">
                  <c:v>-1.8616291348709346</c:v>
                </c:pt>
                <c:pt idx="66">
                  <c:v>-1.861668499579705</c:v>
                </c:pt>
                <c:pt idx="67">
                  <c:v>-1.8617078144578914</c:v>
                </c:pt>
                <c:pt idx="68">
                  <c:v>-1.861747079600018</c:v>
                </c:pt>
                <c:pt idx="69">
                  <c:v>-1.8617862951004316</c:v>
                </c:pt>
                <c:pt idx="70">
                  <c:v>-0.90829535493115454</c:v>
                </c:pt>
                <c:pt idx="71">
                  <c:v>-0.91352318383400855</c:v>
                </c:pt>
                <c:pt idx="72">
                  <c:v>-0.91867561638618866</c:v>
                </c:pt>
                <c:pt idx="73">
                  <c:v>-0.92375427197254334</c:v>
                </c:pt>
                <c:pt idx="74">
                  <c:v>-0.92876072393205389</c:v>
                </c:pt>
                <c:pt idx="75">
                  <c:v>-0.93369650118286796</c:v>
                </c:pt>
                <c:pt idx="76">
                  <c:v>-0.93856308977909864</c:v>
                </c:pt>
                <c:pt idx="77">
                  <c:v>-0.94336193440244243</c:v>
                </c:pt>
                <c:pt idx="78">
                  <c:v>-0.94809443979206875</c:v>
                </c:pt>
                <c:pt idx="79">
                  <c:v>-0.95276197211546787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4DE-4B3C-A9A3-E9A61342ACD4}"/>
            </c:ext>
          </c:extLst>
        </c:ser>
        <c:ser>
          <c:idx val="12"/>
          <c:order val="11"/>
          <c:tx>
            <c:strRef>
              <c:f>'2. Primary energy A1+A2'!$BD$12</c:f>
              <c:strCache>
                <c:ptCount val="1"/>
                <c:pt idx="0">
                  <c:v>SSP5-1.9 (fossil fuel)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square"/>
            <c:size val="4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A1+A2'!$BD$13:$BD$92</c:f>
              <c:numCache>
                <c:formatCode>0.00</c:formatCode>
                <c:ptCount val="80"/>
                <c:pt idx="40">
                  <c:v>-0.78616759116524326</c:v>
                </c:pt>
                <c:pt idx="41">
                  <c:v>-0.23466217691038294</c:v>
                </c:pt>
                <c:pt idx="42">
                  <c:v>-0.42586743072812183</c:v>
                </c:pt>
                <c:pt idx="43">
                  <c:v>-0.65163630213389556</c:v>
                </c:pt>
                <c:pt idx="44">
                  <c:v>-0.72733818721535393</c:v>
                </c:pt>
                <c:pt idx="45">
                  <c:v>-0.49297858312872256</c:v>
                </c:pt>
                <c:pt idx="46">
                  <c:v>-1.1797166315485885</c:v>
                </c:pt>
                <c:pt idx="47">
                  <c:v>-1.0627081270357386</c:v>
                </c:pt>
                <c:pt idx="48">
                  <c:v>-1.266257035823859</c:v>
                </c:pt>
                <c:pt idx="49">
                  <c:v>-1.3028707400072448</c:v>
                </c:pt>
                <c:pt idx="50">
                  <c:v>-3.3219563556592391</c:v>
                </c:pt>
                <c:pt idx="51">
                  <c:v>-3.3227942053276394</c:v>
                </c:pt>
                <c:pt idx="52">
                  <c:v>-3.3236271364290193</c:v>
                </c:pt>
                <c:pt idx="53">
                  <c:v>-3.3244551921480348</c:v>
                </c:pt>
                <c:pt idx="54">
                  <c:v>-3.3252784151653114</c:v>
                </c:pt>
                <c:pt idx="55">
                  <c:v>-3.3260968476646391</c:v>
                </c:pt>
                <c:pt idx="56">
                  <c:v>-3.326910531340399</c:v>
                </c:pt>
                <c:pt idx="57">
                  <c:v>-3.3277195074044252</c:v>
                </c:pt>
                <c:pt idx="58">
                  <c:v>-3.3285238165931097</c:v>
                </c:pt>
                <c:pt idx="59">
                  <c:v>-3.3293234991741638</c:v>
                </c:pt>
                <c:pt idx="60">
                  <c:v>-3.498560733124334</c:v>
                </c:pt>
                <c:pt idx="61">
                  <c:v>-3.4994768281486066</c:v>
                </c:pt>
                <c:pt idx="62">
                  <c:v>-3.5003985857489095</c:v>
                </c:pt>
                <c:pt idx="63">
                  <c:v>-3.5013260585904482</c:v>
                </c:pt>
                <c:pt idx="64">
                  <c:v>-3.5022592999934266</c:v>
                </c:pt>
                <c:pt idx="65">
                  <c:v>-3.5031983639434383</c:v>
                </c:pt>
                <c:pt idx="66">
                  <c:v>-3.5041433051018145</c:v>
                </c:pt>
                <c:pt idx="67">
                  <c:v>-3.505094178816226</c:v>
                </c:pt>
                <c:pt idx="68">
                  <c:v>-3.5060510411315304</c:v>
                </c:pt>
                <c:pt idx="69">
                  <c:v>-3.5070139488006857</c:v>
                </c:pt>
                <c:pt idx="70">
                  <c:v>-0.940230969051703</c:v>
                </c:pt>
                <c:pt idx="71">
                  <c:v>-0.96313519473634202</c:v>
                </c:pt>
                <c:pt idx="72">
                  <c:v>-0.98535329948222783</c:v>
                </c:pt>
                <c:pt idx="73">
                  <c:v>-1.0069156585730155</c:v>
                </c:pt>
                <c:pt idx="74">
                  <c:v>-1.0278508803734376</c:v>
                </c:pt>
                <c:pt idx="75">
                  <c:v>-1.0481859329634524</c:v>
                </c:pt>
                <c:pt idx="76">
                  <c:v>-1.0679462600363676</c:v>
                </c:pt>
                <c:pt idx="77">
                  <c:v>-1.0871558871062503</c:v>
                </c:pt>
                <c:pt idx="78">
                  <c:v>-1.1058375189580416</c:v>
                </c:pt>
                <c:pt idx="79">
                  <c:v>-1.1240126291711783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4DE-4B3C-A9A3-E9A61342ACD4}"/>
            </c:ext>
          </c:extLst>
        </c:ser>
        <c:ser>
          <c:idx val="13"/>
          <c:order val="12"/>
          <c:tx>
            <c:strRef>
              <c:f>'2. Primary energy A1+A2'!$BE$12</c:f>
              <c:strCache>
                <c:ptCount val="1"/>
                <c:pt idx="0">
                  <c:v>IIASA Low Energy Demand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A1+A2'!$BE$13:$BE$92</c:f>
              <c:numCache>
                <c:formatCode>0.00</c:formatCode>
                <c:ptCount val="80"/>
                <c:pt idx="40">
                  <c:v>-2.0725771801361148</c:v>
                </c:pt>
                <c:pt idx="41">
                  <c:v>-1.4868765798619843</c:v>
                </c:pt>
                <c:pt idx="42">
                  <c:v>-1.6364530674925604</c:v>
                </c:pt>
                <c:pt idx="43">
                  <c:v>-1.8222337060913252</c:v>
                </c:pt>
                <c:pt idx="44">
                  <c:v>-1.8615985242737332</c:v>
                </c:pt>
                <c:pt idx="45">
                  <c:v>-1.5960471229837458</c:v>
                </c:pt>
                <c:pt idx="46">
                  <c:v>-2.2430797486525766</c:v>
                </c:pt>
                <c:pt idx="47">
                  <c:v>-2.0966481176672325</c:v>
                </c:pt>
                <c:pt idx="48">
                  <c:v>-2.2140992108922064</c:v>
                </c:pt>
                <c:pt idx="49">
                  <c:v>-2.2223691801140033</c:v>
                </c:pt>
                <c:pt idx="50">
                  <c:v>-5.7394028653982021</c:v>
                </c:pt>
                <c:pt idx="51">
                  <c:v>-5.8386971499169498</c:v>
                </c:pt>
                <c:pt idx="52">
                  <c:v>-5.9446530662039976</c:v>
                </c:pt>
                <c:pt idx="53">
                  <c:v>-6.0579642741247053</c:v>
                </c:pt>
                <c:pt idx="54">
                  <c:v>-6.1794242019619583</c:v>
                </c:pt>
                <c:pt idx="55">
                  <c:v>-6.3099446524296443</c:v>
                </c:pt>
                <c:pt idx="56">
                  <c:v>-6.4505787338547727</c:v>
                </c:pt>
                <c:pt idx="57">
                  <c:v>-6.602549336812336</c:v>
                </c:pt>
                <c:pt idx="58">
                  <c:v>-6.767284786486627</c:v>
                </c:pt>
                <c:pt idx="59">
                  <c:v>-6.946463872792064</c:v>
                </c:pt>
                <c:pt idx="60">
                  <c:v>-3.6340020071692791</c:v>
                </c:pt>
                <c:pt idx="61">
                  <c:v>-3.6606994312646246</c:v>
                </c:pt>
                <c:pt idx="62">
                  <c:v>-3.6883006330313495</c:v>
                </c:pt>
                <c:pt idx="63">
                  <c:v>-3.7168522954998617</c:v>
                </c:pt>
                <c:pt idx="64">
                  <c:v>-3.7464043731324392</c:v>
                </c:pt>
                <c:pt idx="65">
                  <c:v>-3.7770103835009561</c:v>
                </c:pt>
                <c:pt idx="66">
                  <c:v>-3.8087277307373379</c:v>
                </c:pt>
                <c:pt idx="67">
                  <c:v>-3.8416180648706111</c:v>
                </c:pt>
                <c:pt idx="68">
                  <c:v>-3.8757476817821157</c:v>
                </c:pt>
                <c:pt idx="69">
                  <c:v>-3.9111879692392493</c:v>
                </c:pt>
                <c:pt idx="70">
                  <c:v>-2.5282659120346329</c:v>
                </c:pt>
                <c:pt idx="71">
                  <c:v>-2.5354459773045956</c:v>
                </c:pt>
                <c:pt idx="72">
                  <c:v>-2.5427503584958266</c:v>
                </c:pt>
                <c:pt idx="73">
                  <c:v>-2.550182312418392</c:v>
                </c:pt>
                <c:pt idx="74">
                  <c:v>-2.5577452106464671</c:v>
                </c:pt>
                <c:pt idx="75">
                  <c:v>-2.5654425446184348</c:v>
                </c:pt>
                <c:pt idx="76">
                  <c:v>-2.5732779310111309</c:v>
                </c:pt>
                <c:pt idx="77">
                  <c:v>-2.5812551174062115</c:v>
                </c:pt>
                <c:pt idx="78">
                  <c:v>-2.5893779882668055</c:v>
                </c:pt>
                <c:pt idx="79">
                  <c:v>-2.5976505712446696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4DE-4B3C-A9A3-E9A61342ACD4}"/>
            </c:ext>
          </c:extLst>
        </c:ser>
        <c:ser>
          <c:idx val="14"/>
          <c:order val="13"/>
          <c:tx>
            <c:strRef>
              <c:f>'2. Primary energy A1+A2'!$BF$12</c:f>
              <c:strCache>
                <c:ptCount val="1"/>
                <c:pt idx="0">
                  <c:v>SSP1-2.6 (sustainability)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A1+A2'!$BF$13:$BF$92</c:f>
              <c:numCache>
                <c:formatCode>0.00</c:formatCode>
                <c:ptCount val="80"/>
                <c:pt idx="40">
                  <c:v>-2.3027934392106486</c:v>
                </c:pt>
                <c:pt idx="41">
                  <c:v>-1.7144520759781345</c:v>
                </c:pt>
                <c:pt idx="42">
                  <c:v>-1.8597754922624166</c:v>
                </c:pt>
                <c:pt idx="43">
                  <c:v>-2.0413344535184397</c:v>
                </c:pt>
                <c:pt idx="44">
                  <c:v>-2.0769098656542972</c:v>
                </c:pt>
                <c:pt idx="45">
                  <c:v>-1.8083232796835769</c:v>
                </c:pt>
                <c:pt idx="46">
                  <c:v>-2.4504561628523436</c:v>
                </c:pt>
                <c:pt idx="47">
                  <c:v>-2.3009131152859519</c:v>
                </c:pt>
                <c:pt idx="48">
                  <c:v>-2.3623088727704245</c:v>
                </c:pt>
                <c:pt idx="49">
                  <c:v>-2.367312516565323</c:v>
                </c:pt>
                <c:pt idx="50">
                  <c:v>-3.0583488424070993</c:v>
                </c:pt>
                <c:pt idx="51">
                  <c:v>-3.0588618198705397</c:v>
                </c:pt>
                <c:pt idx="52">
                  <c:v>-3.0593724426950186</c:v>
                </c:pt>
                <c:pt idx="53">
                  <c:v>-3.0598807270554862</c:v>
                </c:pt>
                <c:pt idx="54">
                  <c:v>-3.0603866889792775</c:v>
                </c:pt>
                <c:pt idx="55">
                  <c:v>-3.0608903443474889</c:v>
                </c:pt>
                <c:pt idx="56">
                  <c:v>-3.0613917088968101</c:v>
                </c:pt>
                <c:pt idx="57">
                  <c:v>-3.0618907982210231</c:v>
                </c:pt>
                <c:pt idx="58">
                  <c:v>-3.0623876277727557</c:v>
                </c:pt>
                <c:pt idx="59">
                  <c:v>-3.0628822128650257</c:v>
                </c:pt>
                <c:pt idx="60">
                  <c:v>-2.8419229802764456</c:v>
                </c:pt>
                <c:pt idx="61">
                  <c:v>-2.8419719018934031</c:v>
                </c:pt>
                <c:pt idx="62">
                  <c:v>-2.8420208929887614</c:v>
                </c:pt>
                <c:pt idx="63">
                  <c:v>-2.8420699537107019</c:v>
                </c:pt>
                <c:pt idx="64">
                  <c:v>-2.842119084207706</c:v>
                </c:pt>
                <c:pt idx="65">
                  <c:v>-2.8421682846287544</c:v>
                </c:pt>
                <c:pt idx="66">
                  <c:v>-2.8422175551232387</c:v>
                </c:pt>
                <c:pt idx="67">
                  <c:v>-2.8422668958409614</c:v>
                </c:pt>
                <c:pt idx="68">
                  <c:v>-2.8423163069321578</c:v>
                </c:pt>
                <c:pt idx="69">
                  <c:v>-2.8423657885474962</c:v>
                </c:pt>
                <c:pt idx="70">
                  <c:v>-2.0793490903621592</c:v>
                </c:pt>
                <c:pt idx="71">
                  <c:v>-2.0793522621201377</c:v>
                </c:pt>
                <c:pt idx="72">
                  <c:v>-2.079355435020025</c:v>
                </c:pt>
                <c:pt idx="73">
                  <c:v>-2.0793586090623872</c:v>
                </c:pt>
                <c:pt idx="74">
                  <c:v>-2.0793617842479128</c:v>
                </c:pt>
                <c:pt idx="75">
                  <c:v>-2.0793649605771569</c:v>
                </c:pt>
                <c:pt idx="76">
                  <c:v>-2.0793681380507079</c:v>
                </c:pt>
                <c:pt idx="77">
                  <c:v>-2.0793713166692762</c:v>
                </c:pt>
                <c:pt idx="78">
                  <c:v>-2.0793744964334171</c:v>
                </c:pt>
                <c:pt idx="79">
                  <c:v>-2.0793776773437411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4DE-4B3C-A9A3-E9A61342ACD4}"/>
            </c:ext>
          </c:extLst>
        </c:ser>
        <c:ser>
          <c:idx val="15"/>
          <c:order val="14"/>
          <c:tx>
            <c:strRef>
              <c:f>'2. Primary energy A1+A2'!$BG$12</c:f>
              <c:strCache>
                <c:ptCount val="1"/>
                <c:pt idx="0">
                  <c:v>SSP2-2.6 (middle-of-the-road)</c:v>
                </c:pt>
              </c:strCache>
            </c:strRef>
          </c:tx>
          <c:spPr>
            <a:ln w="9525" cap="rnd">
              <a:solidFill>
                <a:schemeClr val="accent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A1+A2'!$BG$13:$BG$92</c:f>
              <c:numCache>
                <c:formatCode>0.00</c:formatCode>
                <c:ptCount val="80"/>
                <c:pt idx="40">
                  <c:v>-1.6312537865205146</c:v>
                </c:pt>
                <c:pt idx="41">
                  <c:v>-1.0535937641933169</c:v>
                </c:pt>
                <c:pt idx="42">
                  <c:v>-1.2141075011979141</c:v>
                </c:pt>
                <c:pt idx="43">
                  <c:v>-1.4105804233306318</c:v>
                </c:pt>
                <c:pt idx="44">
                  <c:v>-1.4596530148536901</c:v>
                </c:pt>
                <c:pt idx="45">
                  <c:v>-1.2022500233079492</c:v>
                </c:pt>
                <c:pt idx="46">
                  <c:v>-1.8607322266002368</c:v>
                </c:pt>
                <c:pt idx="47">
                  <c:v>-1.7223003031128004</c:v>
                </c:pt>
                <c:pt idx="48">
                  <c:v>-1.847071912832543</c:v>
                </c:pt>
                <c:pt idx="49">
                  <c:v>-1.8633730230342982</c:v>
                </c:pt>
                <c:pt idx="50">
                  <c:v>-2.414252433618469</c:v>
                </c:pt>
                <c:pt idx="51">
                  <c:v>-2.4148261592020104</c:v>
                </c:pt>
                <c:pt idx="52">
                  <c:v>-2.4153971092847004</c:v>
                </c:pt>
                <c:pt idx="53">
                  <c:v>-2.4159653039584006</c:v>
                </c:pt>
                <c:pt idx="54">
                  <c:v>-2.4165307631216271</c:v>
                </c:pt>
                <c:pt idx="55">
                  <c:v>-2.4170935064815602</c:v>
                </c:pt>
                <c:pt idx="56">
                  <c:v>-2.4176535535566757</c:v>
                </c:pt>
                <c:pt idx="57">
                  <c:v>-2.4182109236788207</c:v>
                </c:pt>
                <c:pt idx="58">
                  <c:v>-2.4187656359954568</c:v>
                </c:pt>
                <c:pt idx="59">
                  <c:v>-2.4193177094719021</c:v>
                </c:pt>
                <c:pt idx="60">
                  <c:v>-1.4931231677010826</c:v>
                </c:pt>
                <c:pt idx="61">
                  <c:v>-1.4957387118253673</c:v>
                </c:pt>
                <c:pt idx="62">
                  <c:v>-1.4983274391042634</c:v>
                </c:pt>
                <c:pt idx="63">
                  <c:v>-1.5008897598589366</c:v>
                </c:pt>
                <c:pt idx="64">
                  <c:v>-1.5034260760820151</c:v>
                </c:pt>
                <c:pt idx="65">
                  <c:v>-1.5059367816477209</c:v>
                </c:pt>
                <c:pt idx="66">
                  <c:v>-1.5084222625159627</c:v>
                </c:pt>
                <c:pt idx="67">
                  <c:v>-1.510882896929977</c:v>
                </c:pt>
                <c:pt idx="68">
                  <c:v>-1.5133190556084086</c:v>
                </c:pt>
                <c:pt idx="69">
                  <c:v>-1.5157311019312614</c:v>
                </c:pt>
                <c:pt idx="70">
                  <c:v>-0.99870121247755961</c:v>
                </c:pt>
                <c:pt idx="71">
                  <c:v>-1.0031243061724537</c:v>
                </c:pt>
                <c:pt idx="72">
                  <c:v>-1.0074886637071678</c:v>
                </c:pt>
                <c:pt idx="73">
                  <c:v>-1.0117954473387591</c:v>
                </c:pt>
                <c:pt idx="74">
                  <c:v>-1.0160457888604535</c:v>
                </c:pt>
                <c:pt idx="75">
                  <c:v>-1.0202407905935296</c:v>
                </c:pt>
                <c:pt idx="76">
                  <c:v>-1.0243815263401901</c:v>
                </c:pt>
                <c:pt idx="77">
                  <c:v>-1.0284690423001175</c:v>
                </c:pt>
                <c:pt idx="78">
                  <c:v>-1.0325043579516802</c:v>
                </c:pt>
                <c:pt idx="79">
                  <c:v>-1.03648846689951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4DE-4B3C-A9A3-E9A61342ACD4}"/>
            </c:ext>
          </c:extLst>
        </c:ser>
        <c:ser>
          <c:idx val="16"/>
          <c:order val="15"/>
          <c:tx>
            <c:strRef>
              <c:f>'2. Primary energy A1+A2'!$BH$12</c:f>
              <c:strCache>
                <c:ptCount val="1"/>
                <c:pt idx="0">
                  <c:v>SSP4-2.6 (regional rivalry)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A1+A2'!$BH$13:$BH$92</c:f>
              <c:numCache>
                <c:formatCode>0.00</c:formatCode>
                <c:ptCount val="80"/>
                <c:pt idx="40">
                  <c:v>-0.83164032255624853</c:v>
                </c:pt>
                <c:pt idx="41">
                  <c:v>-0.27837226312719121</c:v>
                </c:pt>
                <c:pt idx="42">
                  <c:v>-0.46761231056804409</c:v>
                </c:pt>
                <c:pt idx="43">
                  <c:v>-0.69152822892415422</c:v>
                </c:pt>
                <c:pt idx="44">
                  <c:v>-0.76555170780642223</c:v>
                </c:pt>
                <c:pt idx="45">
                  <c:v>-0.52973078163666143</c:v>
                </c:pt>
                <c:pt idx="46">
                  <c:v>-1.2147661187896008</c:v>
                </c:pt>
                <c:pt idx="47">
                  <c:v>-1.0964330439192982</c:v>
                </c:pt>
                <c:pt idx="48">
                  <c:v>-1.2129268792666625</c:v>
                </c:pt>
                <c:pt idx="49">
                  <c:v>-1.2483468134654951</c:v>
                </c:pt>
                <c:pt idx="50">
                  <c:v>-2.1289439943969479</c:v>
                </c:pt>
                <c:pt idx="51">
                  <c:v>-2.1322061073718701</c:v>
                </c:pt>
                <c:pt idx="52">
                  <c:v>-2.1354307703950193</c:v>
                </c:pt>
                <c:pt idx="53">
                  <c:v>-2.1386186246892702</c:v>
                </c:pt>
                <c:pt idx="54">
                  <c:v>-2.1417702969217522</c:v>
                </c:pt>
                <c:pt idx="55">
                  <c:v>-2.1448863996145984</c:v>
                </c:pt>
                <c:pt idx="56">
                  <c:v>-2.1479675315417057</c:v>
                </c:pt>
                <c:pt idx="57">
                  <c:v>-2.1510142781124508</c:v>
                </c:pt>
                <c:pt idx="58">
                  <c:v>-2.1540272117423154</c:v>
                </c:pt>
                <c:pt idx="59">
                  <c:v>-2.1570068922115548</c:v>
                </c:pt>
                <c:pt idx="60">
                  <c:v>-1.1575918318916689</c:v>
                </c:pt>
                <c:pt idx="61">
                  <c:v>-1.1642101209371591</c:v>
                </c:pt>
                <c:pt idx="62">
                  <c:v>-1.170720976994688</c:v>
                </c:pt>
                <c:pt idx="63">
                  <c:v>-1.1771269949018337</c:v>
                </c:pt>
                <c:pt idx="64">
                  <c:v>-1.1834306865991295</c:v>
                </c:pt>
                <c:pt idx="65">
                  <c:v>-1.189634484414126</c:v>
                </c:pt>
                <c:pt idx="66">
                  <c:v>-1.1957407441909207</c:v>
                </c:pt>
                <c:pt idx="67">
                  <c:v>-1.2017517482726614</c:v>
                </c:pt>
                <c:pt idx="68">
                  <c:v>-1.2076697083460375</c:v>
                </c:pt>
                <c:pt idx="69">
                  <c:v>-1.213496768154354</c:v>
                </c:pt>
                <c:pt idx="70">
                  <c:v>-0.89874401817665595</c:v>
                </c:pt>
                <c:pt idx="71">
                  <c:v>-0.90147823704075369</c:v>
                </c:pt>
                <c:pt idx="72">
                  <c:v>-0.90418388229507318</c:v>
                </c:pt>
                <c:pt idx="73">
                  <c:v>-0.90686139951865474</c:v>
                </c:pt>
                <c:pt idx="74">
                  <c:v>-0.90951122507411108</c:v>
                </c:pt>
                <c:pt idx="75">
                  <c:v>-0.91213378634434905</c:v>
                </c:pt>
                <c:pt idx="76">
                  <c:v>-0.91472950196256342</c:v>
                </c:pt>
                <c:pt idx="77">
                  <c:v>-0.91729878203508086</c:v>
                </c:pt>
                <c:pt idx="78">
                  <c:v>-0.9198420283571207</c:v>
                </c:pt>
                <c:pt idx="79">
                  <c:v>-0.92235963462247161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4DE-4B3C-A9A3-E9A61342ACD4}"/>
            </c:ext>
          </c:extLst>
        </c:ser>
        <c:ser>
          <c:idx val="17"/>
          <c:order val="16"/>
          <c:tx>
            <c:strRef>
              <c:f>'2. Primary energy A1+A2'!$BI$12</c:f>
              <c:strCache>
                <c:ptCount val="1"/>
                <c:pt idx="0">
                  <c:v>SSP5-2.6 (fossil fuel)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A1+A2'!$BI$13:$BI$92</c:f>
              <c:numCache>
                <c:formatCode>0.00</c:formatCode>
                <c:ptCount val="80"/>
                <c:pt idx="40">
                  <c:v>-0.78616759116524326</c:v>
                </c:pt>
                <c:pt idx="41">
                  <c:v>-0.23466217691038294</c:v>
                </c:pt>
                <c:pt idx="42">
                  <c:v>-0.42586743072812183</c:v>
                </c:pt>
                <c:pt idx="43">
                  <c:v>-0.65163630213389556</c:v>
                </c:pt>
                <c:pt idx="44">
                  <c:v>-0.72733818721535393</c:v>
                </c:pt>
                <c:pt idx="45">
                  <c:v>-0.49297858312872256</c:v>
                </c:pt>
                <c:pt idx="46">
                  <c:v>-1.1797166315485885</c:v>
                </c:pt>
                <c:pt idx="47">
                  <c:v>-1.0627081270357386</c:v>
                </c:pt>
                <c:pt idx="48">
                  <c:v>-1.266257035823859</c:v>
                </c:pt>
                <c:pt idx="49">
                  <c:v>-1.3028707400072448</c:v>
                </c:pt>
                <c:pt idx="50">
                  <c:v>-2.3335227006344827</c:v>
                </c:pt>
                <c:pt idx="51">
                  <c:v>-2.3524923915897</c:v>
                </c:pt>
                <c:pt idx="52">
                  <c:v>-2.3709406035617553</c:v>
                </c:pt>
                <c:pt idx="53">
                  <c:v>-2.3888885482701183</c:v>
                </c:pt>
                <c:pt idx="54">
                  <c:v>-2.4063563024108614</c:v>
                </c:pt>
                <c:pt idx="55">
                  <c:v>-2.4233628825724884</c:v>
                </c:pt>
                <c:pt idx="56">
                  <c:v>-2.4399263142951044</c:v>
                </c:pt>
                <c:pt idx="57">
                  <c:v>-2.4560636958008031</c:v>
                </c:pt>
                <c:pt idx="58">
                  <c:v>-2.471791256868161</c:v>
                </c:pt>
                <c:pt idx="59">
                  <c:v>-2.4871244132780412</c:v>
                </c:pt>
                <c:pt idx="60">
                  <c:v>-2.9554091011629202</c:v>
                </c:pt>
                <c:pt idx="61">
                  <c:v>-2.9570378775095274</c:v>
                </c:pt>
                <c:pt idx="62">
                  <c:v>-2.958653362756114</c:v>
                </c:pt>
                <c:pt idx="63">
                  <c:v>-2.9602557189281953</c:v>
                </c:pt>
                <c:pt idx="64">
                  <c:v>-2.961845105428329</c:v>
                </c:pt>
                <c:pt idx="65">
                  <c:v>-2.9634216790890289</c:v>
                </c:pt>
                <c:pt idx="66">
                  <c:v>-2.9649855942243342</c:v>
                </c:pt>
                <c:pt idx="67">
                  <c:v>-2.966537002680214</c:v>
                </c:pt>
                <c:pt idx="68">
                  <c:v>-2.9680760538836726</c:v>
                </c:pt>
                <c:pt idx="69">
                  <c:v>-2.9696028948906661</c:v>
                </c:pt>
                <c:pt idx="70">
                  <c:v>-1.446943518156929</c:v>
                </c:pt>
                <c:pt idx="71">
                  <c:v>-1.4581547078736046</c:v>
                </c:pt>
                <c:pt idx="72">
                  <c:v>-1.4691292702307956</c:v>
                </c:pt>
                <c:pt idx="73">
                  <c:v>-1.4798746185068157</c:v>
                </c:pt>
                <c:pt idx="74">
                  <c:v>-1.4903978595136258</c:v>
                </c:pt>
                <c:pt idx="75">
                  <c:v>-1.5007058092718073</c:v>
                </c:pt>
                <c:pt idx="76">
                  <c:v>-1.5108050077328072</c:v>
                </c:pt>
                <c:pt idx="77">
                  <c:v>-1.5207017326159478</c:v>
                </c:pt>
                <c:pt idx="78">
                  <c:v>-1.5304020124212947</c:v>
                </c:pt>
                <c:pt idx="79">
                  <c:v>-1.5399116386753287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4DE-4B3C-A9A3-E9A61342ACD4}"/>
            </c:ext>
          </c:extLst>
        </c:ser>
        <c:ser>
          <c:idx val="0"/>
          <c:order val="17"/>
          <c:tx>
            <c:strRef>
              <c:f>'2. Primary energy A1+A2'!$AR$12</c:f>
              <c:strCache>
                <c:ptCount val="1"/>
                <c:pt idx="0">
                  <c:v>Historical data (1971-2018)</c:v>
                </c:pt>
              </c:strCache>
            </c:strRef>
          </c:tx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A1+A2'!$AR$13:$AR$92</c:f>
              <c:numCache>
                <c:formatCode>0.00</c:formatCode>
                <c:ptCount val="80"/>
                <c:pt idx="1">
                  <c:v>-0.8445897335603969</c:v>
                </c:pt>
                <c:pt idx="2">
                  <c:v>-1.0658143240068085</c:v>
                </c:pt>
                <c:pt idx="3">
                  <c:v>-1.3749759077586132</c:v>
                </c:pt>
                <c:pt idx="4">
                  <c:v>0.14745797153481455</c:v>
                </c:pt>
                <c:pt idx="5">
                  <c:v>0.20294309849131498</c:v>
                </c:pt>
                <c:pt idx="6">
                  <c:v>-0.35347121342563792</c:v>
                </c:pt>
                <c:pt idx="7">
                  <c:v>-5.0344407696800708E-3</c:v>
                </c:pt>
                <c:pt idx="8">
                  <c:v>-1.0427720171159227</c:v>
                </c:pt>
                <c:pt idx="9">
                  <c:v>-2.171203796368204</c:v>
                </c:pt>
                <c:pt idx="10">
                  <c:v>-2.6717369879165287</c:v>
                </c:pt>
                <c:pt idx="11">
                  <c:v>-0.35970730182640631</c:v>
                </c:pt>
                <c:pt idx="12">
                  <c:v>-1.2656093705695537</c:v>
                </c:pt>
                <c:pt idx="13">
                  <c:v>-0.52308943214387504</c:v>
                </c:pt>
                <c:pt idx="14">
                  <c:v>-0.9368446968009092</c:v>
                </c:pt>
                <c:pt idx="15">
                  <c:v>-1.2749522373522004</c:v>
                </c:pt>
                <c:pt idx="16">
                  <c:v>2.0948271837673005E-2</c:v>
                </c:pt>
                <c:pt idx="17">
                  <c:v>-1.0926095112411716</c:v>
                </c:pt>
                <c:pt idx="18">
                  <c:v>-1.9230715087216743</c:v>
                </c:pt>
                <c:pt idx="19">
                  <c:v>-1.0075705853479056</c:v>
                </c:pt>
                <c:pt idx="20">
                  <c:v>-0.79549177625256595</c:v>
                </c:pt>
                <c:pt idx="21">
                  <c:v>-1.6568042905753533</c:v>
                </c:pt>
                <c:pt idx="22">
                  <c:v>-0.52453367398355155</c:v>
                </c:pt>
                <c:pt idx="23">
                  <c:v>-2.1500260185216669</c:v>
                </c:pt>
                <c:pt idx="24">
                  <c:v>-0.43005885146791822</c:v>
                </c:pt>
                <c:pt idx="25">
                  <c:v>-0.83927896028404003</c:v>
                </c:pt>
                <c:pt idx="26">
                  <c:v>-2.560729523165739</c:v>
                </c:pt>
                <c:pt idx="27">
                  <c:v>-2.0072974516247899</c:v>
                </c:pt>
                <c:pt idx="28">
                  <c:v>-1.0915159307820832</c:v>
                </c:pt>
                <c:pt idx="29">
                  <c:v>-1.965896092025754</c:v>
                </c:pt>
                <c:pt idx="30">
                  <c:v>-1.0152940862260817</c:v>
                </c:pt>
                <c:pt idx="31">
                  <c:v>-8.7293881918637517E-2</c:v>
                </c:pt>
                <c:pt idx="32">
                  <c:v>0.55002723311017299</c:v>
                </c:pt>
                <c:pt idx="33">
                  <c:v>8.5813583281191264E-2</c:v>
                </c:pt>
                <c:pt idx="34">
                  <c:v>-1.1468008766601367</c:v>
                </c:pt>
                <c:pt idx="35">
                  <c:v>-1.3558045427111587</c:v>
                </c:pt>
                <c:pt idx="36">
                  <c:v>-1.5587481241115642</c:v>
                </c:pt>
                <c:pt idx="37">
                  <c:v>-0.63144852185188505</c:v>
                </c:pt>
                <c:pt idx="38">
                  <c:v>0.85469323244786732</c:v>
                </c:pt>
                <c:pt idx="39">
                  <c:v>1.1222410010458539</c:v>
                </c:pt>
                <c:pt idx="40">
                  <c:v>-1.6286771624312246</c:v>
                </c:pt>
                <c:pt idx="41">
                  <c:v>-0.95156881374950375</c:v>
                </c:pt>
                <c:pt idx="42">
                  <c:v>-1.3535833941081932</c:v>
                </c:pt>
                <c:pt idx="43">
                  <c:v>-1.4451135510228141</c:v>
                </c:pt>
                <c:pt idx="44">
                  <c:v>-2.505466993965999</c:v>
                </c:pt>
                <c:pt idx="45">
                  <c:v>-1.9430144445720776</c:v>
                </c:pt>
                <c:pt idx="46">
                  <c:v>-1.3240041026170046</c:v>
                </c:pt>
                <c:pt idx="47">
                  <c:v>-0.63287276539305548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DE-4B3C-A9A3-E9A61342A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1343888"/>
        <c:axId val="591333720"/>
      </c:scatterChart>
      <c:valAx>
        <c:axId val="591343888"/>
        <c:scaling>
          <c:orientation val="minMax"/>
          <c:max val="2050"/>
          <c:min val="1970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333720"/>
        <c:crossesAt val="-8"/>
        <c:crossBetween val="midCat"/>
      </c:valAx>
      <c:valAx>
        <c:axId val="591333720"/>
        <c:scaling>
          <c:orientation val="minMax"/>
          <c:max val="2"/>
          <c:min val="-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Primary energy intensity rate of change [%/year]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343888"/>
        <c:crosses val="autoZero"/>
        <c:crossBetween val="midCat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r"/>
      <c:legendEntry>
        <c:idx val="18"/>
        <c:delete val="1"/>
      </c:legendEntry>
      <c:layout>
        <c:manualLayout>
          <c:xMode val="edge"/>
          <c:yMode val="edge"/>
          <c:x val="0.72405815880729874"/>
          <c:y val="7.9234318747154302E-3"/>
          <c:w val="0.27167035940694356"/>
          <c:h val="0.98444773105168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01526478993097E-2"/>
          <c:y val="2.3931786072498913E-2"/>
          <c:w val="0.6428808809431088"/>
          <c:h val="0.9182164769565646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'2. Primary energy A1+A2'!$Y$12</c:f>
              <c:strCache>
                <c:ptCount val="1"/>
                <c:pt idx="0">
                  <c:v>IEA IRENA 2019 Transforming energy scenario 2050 </c:v>
                </c:pt>
              </c:strCache>
            </c:strRef>
          </c:tx>
          <c:spPr>
            <a:ln w="9525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A1+A2'!$Y$13:$Y$92</c:f>
              <c:numCache>
                <c:formatCode>General</c:formatCode>
                <c:ptCount val="80"/>
                <c:pt idx="46" formatCode="#,##0.00">
                  <c:v>2.5314551268695249</c:v>
                </c:pt>
                <c:pt idx="47" formatCode="#,##0.00">
                  <c:v>2.5214037495770811</c:v>
                </c:pt>
                <c:pt idx="48" formatCode="#,##0.00">
                  <c:v>2.5113523722846369</c:v>
                </c:pt>
                <c:pt idx="49" formatCode="#,##0.00">
                  <c:v>2.5013009949921932</c:v>
                </c:pt>
                <c:pt idx="50" formatCode="#,##0.00">
                  <c:v>2.4941438577231843</c:v>
                </c:pt>
                <c:pt idx="51" formatCode="#,##0.00">
                  <c:v>2.4869867204541753</c:v>
                </c:pt>
                <c:pt idx="52" formatCode="#,##0.00">
                  <c:v>2.4798295831851664</c:v>
                </c:pt>
                <c:pt idx="53" formatCode="#,##0.00">
                  <c:v>2.4726724459161575</c:v>
                </c:pt>
                <c:pt idx="54" formatCode="#,##0.00">
                  <c:v>2.4655153086471486</c:v>
                </c:pt>
                <c:pt idx="55" formatCode="#,##0.00">
                  <c:v>2.4583581713781393</c:v>
                </c:pt>
                <c:pt idx="56" formatCode="#,##0.00">
                  <c:v>2.4512010341091304</c:v>
                </c:pt>
                <c:pt idx="57" formatCode="#,##0.00">
                  <c:v>2.4440438968401215</c:v>
                </c:pt>
                <c:pt idx="58" formatCode="#,##0.00">
                  <c:v>2.4368867595711126</c:v>
                </c:pt>
                <c:pt idx="59" formatCode="#,##0.00">
                  <c:v>2.4297296223021037</c:v>
                </c:pt>
                <c:pt idx="60" formatCode="#,##0.00">
                  <c:v>2.4387804851153043</c:v>
                </c:pt>
                <c:pt idx="61" formatCode="#,##0.00">
                  <c:v>2.4478313479285054</c:v>
                </c:pt>
                <c:pt idx="62" formatCode="#,##0.00">
                  <c:v>2.4568822107417061</c:v>
                </c:pt>
                <c:pt idx="63" formatCode="#,##0.00">
                  <c:v>2.4659330735549068</c:v>
                </c:pt>
                <c:pt idx="64" formatCode="#,##0.00">
                  <c:v>2.4749839363681074</c:v>
                </c:pt>
                <c:pt idx="65" formatCode="#,##0.00">
                  <c:v>2.4840347991813085</c:v>
                </c:pt>
                <c:pt idx="66" formatCode="#,##0.00">
                  <c:v>2.4930856619945092</c:v>
                </c:pt>
                <c:pt idx="67" formatCode="#,##0.00">
                  <c:v>2.5021365248077099</c:v>
                </c:pt>
                <c:pt idx="68" formatCode="#,##0.00">
                  <c:v>2.511187387620911</c:v>
                </c:pt>
                <c:pt idx="69" formatCode="#,##0.00">
                  <c:v>2.5202382504341116</c:v>
                </c:pt>
                <c:pt idx="70" formatCode="#,##0.00">
                  <c:v>2.5143362965847542</c:v>
                </c:pt>
                <c:pt idx="71" formatCode="#,##0.00">
                  <c:v>2.5084343427353972</c:v>
                </c:pt>
                <c:pt idx="72" formatCode="#,##0.00">
                  <c:v>2.5025323888860398</c:v>
                </c:pt>
                <c:pt idx="73" formatCode="#,##0.00">
                  <c:v>2.4966304350366828</c:v>
                </c:pt>
                <c:pt idx="74" formatCode="#,##0.00">
                  <c:v>2.4907284811873254</c:v>
                </c:pt>
                <c:pt idx="75" formatCode="#,##0.00">
                  <c:v>2.4848265273379679</c:v>
                </c:pt>
                <c:pt idx="76" formatCode="#,##0.00">
                  <c:v>2.4789245734886109</c:v>
                </c:pt>
                <c:pt idx="77" formatCode="#,##0.00">
                  <c:v>2.4730226196392535</c:v>
                </c:pt>
                <c:pt idx="78" formatCode="#,##0.00">
                  <c:v>2.4671206657898965</c:v>
                </c:pt>
                <c:pt idx="79" formatCode="#,##0.00">
                  <c:v>2.4612187119405391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68-47AB-989D-0843FEC1BAD8}"/>
            </c:ext>
          </c:extLst>
        </c:ser>
        <c:ser>
          <c:idx val="2"/>
          <c:order val="1"/>
          <c:tx>
            <c:strRef>
              <c:f>'2. Primary energy A1+A2'!$Z$12</c:f>
              <c:strCache>
                <c:ptCount val="1"/>
                <c:pt idx="0">
                  <c:v>IEA WEO 2020 Stated Policies Scenario (STEPS)</c:v>
                </c:pt>
              </c:strCache>
            </c:strRef>
          </c:tx>
          <c:spPr>
            <a:ln w="9525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A1+A2'!$Z$13:$Z$92</c:f>
              <c:numCache>
                <c:formatCode>General</c:formatCode>
                <c:ptCount val="80"/>
                <c:pt idx="47" formatCode="#,##0.00">
                  <c:v>2.5933743398345852</c:v>
                </c:pt>
                <c:pt idx="48" formatCode="#,##0.00">
                  <c:v>2.6106289583193987</c:v>
                </c:pt>
                <c:pt idx="49" formatCode="#,##0.00">
                  <c:v>2.6278835768042121</c:v>
                </c:pt>
                <c:pt idx="50" formatCode="#,##0.00">
                  <c:v>2.6451381952890256</c:v>
                </c:pt>
                <c:pt idx="51" formatCode="#,##0.00">
                  <c:v>2.6623928137738395</c:v>
                </c:pt>
                <c:pt idx="52" formatCode="#,##0.00">
                  <c:v>2.679647432258653</c:v>
                </c:pt>
                <c:pt idx="53" formatCode="#,##0.00">
                  <c:v>2.6969020507434665</c:v>
                </c:pt>
                <c:pt idx="54" formatCode="#,##0.00">
                  <c:v>2.7141566692282799</c:v>
                </c:pt>
                <c:pt idx="55" formatCode="#,##0.00">
                  <c:v>2.74277446439093</c:v>
                </c:pt>
                <c:pt idx="56" formatCode="#,##0.00">
                  <c:v>2.77139225955358</c:v>
                </c:pt>
                <c:pt idx="57" formatCode="#,##0.00">
                  <c:v>2.8000100547162305</c:v>
                </c:pt>
                <c:pt idx="58" formatCode="#,##0.00">
                  <c:v>2.8286278498788806</c:v>
                </c:pt>
                <c:pt idx="59" formatCode="#,##0.00">
                  <c:v>2.8572456450415307</c:v>
                </c:pt>
                <c:pt idx="60" formatCode="#,##0.00">
                  <c:v>2.8813658399504818</c:v>
                </c:pt>
                <c:pt idx="61" formatCode="#,##0.00">
                  <c:v>2.9054860348594329</c:v>
                </c:pt>
                <c:pt idx="62" formatCode="#,##0.00">
                  <c:v>2.9296062297683836</c:v>
                </c:pt>
                <c:pt idx="63" formatCode="#,##0.00">
                  <c:v>2.9537264246773347</c:v>
                </c:pt>
                <c:pt idx="64" formatCode="#,##0.00">
                  <c:v>2.9778466195862858</c:v>
                </c:pt>
                <c:pt idx="65" formatCode="#,##0.00">
                  <c:v>3.0019668144952369</c:v>
                </c:pt>
                <c:pt idx="66" formatCode="#,##0.00">
                  <c:v>3.0260870094041881</c:v>
                </c:pt>
                <c:pt idx="67" formatCode="#,##0.00">
                  <c:v>3.0502072043131387</c:v>
                </c:pt>
                <c:pt idx="68" formatCode="#,##0.00">
                  <c:v>3.0743273992220899</c:v>
                </c:pt>
                <c:pt idx="69" formatCode="#,##0.00">
                  <c:v>3.098447594131041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668-47AB-989D-0843FEC1BAD8}"/>
            </c:ext>
          </c:extLst>
        </c:ser>
        <c:ser>
          <c:idx val="3"/>
          <c:order val="2"/>
          <c:tx>
            <c:strRef>
              <c:f>'2. Primary energy A1+A2'!$AA$12</c:f>
              <c:strCache>
                <c:ptCount val="1"/>
                <c:pt idx="0">
                  <c:v>IEA WEO 2019 Current Policies Scenario (CPS)</c:v>
                </c:pt>
              </c:strCache>
            </c:strRef>
          </c:tx>
          <c:spPr>
            <a:ln w="9525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A1+A2'!$AA$13:$AA$92</c:f>
              <c:numCache>
                <c:formatCode>General</c:formatCode>
                <c:ptCount val="80"/>
                <c:pt idx="47" formatCode="#,##0.00">
                  <c:v>2.5933743398345852</c:v>
                </c:pt>
                <c:pt idx="48" formatCode="#,##0.00">
                  <c:v>2.6333239724972599</c:v>
                </c:pt>
                <c:pt idx="49" formatCode="#,##0.00">
                  <c:v>2.6732736051599346</c:v>
                </c:pt>
                <c:pt idx="50" formatCode="#,##0.00">
                  <c:v>2.7132232378226093</c:v>
                </c:pt>
                <c:pt idx="51" formatCode="#,##0.00">
                  <c:v>2.7531728704852845</c:v>
                </c:pt>
                <c:pt idx="52" formatCode="#,##0.00">
                  <c:v>2.7931225031479592</c:v>
                </c:pt>
                <c:pt idx="53" formatCode="#,##0.00">
                  <c:v>2.8330721358106339</c:v>
                </c:pt>
                <c:pt idx="54" formatCode="#,##0.00">
                  <c:v>2.8730217684733086</c:v>
                </c:pt>
                <c:pt idx="55" formatCode="#,##0.00">
                  <c:v>2.9129714011359833</c:v>
                </c:pt>
                <c:pt idx="56" formatCode="#,##0.00">
                  <c:v>2.952921033798658</c:v>
                </c:pt>
                <c:pt idx="57" formatCode="#,##0.00">
                  <c:v>2.9928706664613323</c:v>
                </c:pt>
                <c:pt idx="58" formatCode="#,##0.00">
                  <c:v>3.032820299124007</c:v>
                </c:pt>
                <c:pt idx="59" formatCode="#,##0.00">
                  <c:v>3.0727699317866817</c:v>
                </c:pt>
                <c:pt idx="60" formatCode="#,##0.00">
                  <c:v>3.1129369774162283</c:v>
                </c:pt>
                <c:pt idx="61" formatCode="#,##0.00">
                  <c:v>3.1531040230457745</c:v>
                </c:pt>
                <c:pt idx="62" formatCode="#,##0.00">
                  <c:v>3.1932710686753212</c:v>
                </c:pt>
                <c:pt idx="63" formatCode="#,##0.00">
                  <c:v>3.2334381143048674</c:v>
                </c:pt>
                <c:pt idx="64" formatCode="#,##0.00">
                  <c:v>3.273605159934414</c:v>
                </c:pt>
                <c:pt idx="65" formatCode="#,##0.00">
                  <c:v>3.3137722055639602</c:v>
                </c:pt>
                <c:pt idx="66" formatCode="#,##0.00">
                  <c:v>3.3539392511935069</c:v>
                </c:pt>
                <c:pt idx="67" formatCode="#,##0.00">
                  <c:v>3.3941062968230531</c:v>
                </c:pt>
                <c:pt idx="68" formatCode="#,##0.00">
                  <c:v>3.4342733424525997</c:v>
                </c:pt>
                <c:pt idx="69" formatCode="#,##0.00">
                  <c:v>3.4744403880821459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668-47AB-989D-0843FEC1BAD8}"/>
            </c:ext>
          </c:extLst>
        </c:ser>
        <c:ser>
          <c:idx val="4"/>
          <c:order val="3"/>
          <c:tx>
            <c:strRef>
              <c:f>'2. Primary energy A1+A2'!$AB$12</c:f>
              <c:strCache>
                <c:ptCount val="1"/>
                <c:pt idx="0">
                  <c:v>IEA WEO 2020 Sustainable Development Scenario (SDS)</c:v>
                </c:pt>
              </c:strCache>
            </c:strRef>
          </c:tx>
          <c:spPr>
            <a:ln w="9525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A1+A2'!$AB$13:$AB$92</c:f>
              <c:numCache>
                <c:formatCode>General</c:formatCode>
                <c:ptCount val="80"/>
                <c:pt idx="47" formatCode="#,##0.00">
                  <c:v>2.5933743398345852</c:v>
                </c:pt>
                <c:pt idx="48" formatCode="#,##0.00">
                  <c:v>2.581793537338021</c:v>
                </c:pt>
                <c:pt idx="49" formatCode="#,##0.00">
                  <c:v>2.5702127348414572</c:v>
                </c:pt>
                <c:pt idx="50" formatCode="#,##0.00">
                  <c:v>2.5586319323448929</c:v>
                </c:pt>
                <c:pt idx="51" formatCode="#,##0.00">
                  <c:v>2.5470511298483292</c:v>
                </c:pt>
                <c:pt idx="52" formatCode="#,##0.00">
                  <c:v>2.5354703273517649</c:v>
                </c:pt>
                <c:pt idx="53" formatCode="#,##0.00">
                  <c:v>2.5238895248552011</c:v>
                </c:pt>
                <c:pt idx="54" formatCode="#,##0.00">
                  <c:v>2.5123087223586369</c:v>
                </c:pt>
                <c:pt idx="55" formatCode="#,##0.00">
                  <c:v>2.4950800117093861</c:v>
                </c:pt>
                <c:pt idx="56" formatCode="#,##0.00">
                  <c:v>2.4778513010601353</c:v>
                </c:pt>
                <c:pt idx="57" formatCode="#,##0.00">
                  <c:v>2.4606225904108849</c:v>
                </c:pt>
                <c:pt idx="58" formatCode="#,##0.00">
                  <c:v>2.4433938797616341</c:v>
                </c:pt>
                <c:pt idx="59" formatCode="#,##0.00">
                  <c:v>2.4261651691123833</c:v>
                </c:pt>
                <c:pt idx="60" formatCode="#,##0.00">
                  <c:v>2.4196726655203498</c:v>
                </c:pt>
                <c:pt idx="61" formatCode="#,##0.00">
                  <c:v>2.4131801619283162</c:v>
                </c:pt>
                <c:pt idx="62" formatCode="#,##0.00">
                  <c:v>2.4066876583362831</c:v>
                </c:pt>
                <c:pt idx="63" formatCode="#,##0.00">
                  <c:v>2.4001951547442495</c:v>
                </c:pt>
                <c:pt idx="64" formatCode="#,##0.00">
                  <c:v>2.3937026511522159</c:v>
                </c:pt>
                <c:pt idx="65" formatCode="#,##0.00">
                  <c:v>2.3872101475601823</c:v>
                </c:pt>
                <c:pt idx="66" formatCode="#,##0.00">
                  <c:v>2.3807176439681492</c:v>
                </c:pt>
                <c:pt idx="67" formatCode="#,##0.00">
                  <c:v>2.3742251403761157</c:v>
                </c:pt>
                <c:pt idx="68" formatCode="#,##0.00">
                  <c:v>2.3677326367840825</c:v>
                </c:pt>
                <c:pt idx="69" formatCode="#,##0.00">
                  <c:v>2.361240133192049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668-47AB-989D-0843FEC1BAD8}"/>
            </c:ext>
          </c:extLst>
        </c:ser>
        <c:ser>
          <c:idx val="5"/>
          <c:order val="4"/>
          <c:tx>
            <c:strRef>
              <c:f>'2. Primary energy A1+A2'!$AC$12</c:f>
              <c:strCache>
                <c:ptCount val="1"/>
                <c:pt idx="0">
                  <c:v>IEA 2018 Efficient World Scenario (EWS)</c:v>
                </c:pt>
              </c:strCache>
            </c:strRef>
          </c:tx>
          <c:spPr>
            <a:ln w="9525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A1+A2'!$AC$13:$AC$92</c:f>
              <c:numCache>
                <c:formatCode>General</c:formatCode>
                <c:ptCount val="80"/>
                <c:pt idx="47" formatCode="#,##0.00">
                  <c:v>2.5933743398345852</c:v>
                </c:pt>
                <c:pt idx="48" formatCode="#,##0.00">
                  <c:v>2.5970736639007823</c:v>
                </c:pt>
                <c:pt idx="49" formatCode="#,##0.00">
                  <c:v>2.6015128527802189</c:v>
                </c:pt>
                <c:pt idx="50" formatCode="#,##0.00">
                  <c:v>2.6066919064728951</c:v>
                </c:pt>
                <c:pt idx="51" formatCode="#,##0.00">
                  <c:v>2.6111310953523317</c:v>
                </c:pt>
                <c:pt idx="52" formatCode="#,##0.00">
                  <c:v>2.6155702842317683</c:v>
                </c:pt>
                <c:pt idx="53" formatCode="#,##0.00">
                  <c:v>2.6200094731112049</c:v>
                </c:pt>
                <c:pt idx="54" formatCode="#,##0.00">
                  <c:v>2.6244486619906411</c:v>
                </c:pt>
                <c:pt idx="55" formatCode="#,##0.00">
                  <c:v>2.6288878508700777</c:v>
                </c:pt>
                <c:pt idx="56" formatCode="#,##0.00">
                  <c:v>2.6333270397495143</c:v>
                </c:pt>
                <c:pt idx="57" formatCode="#,##0.00">
                  <c:v>2.6377662286289509</c:v>
                </c:pt>
                <c:pt idx="58" formatCode="#,##0.00">
                  <c:v>2.6422054175083876</c:v>
                </c:pt>
                <c:pt idx="59" formatCode="#,##0.00">
                  <c:v>2.6466446063878242</c:v>
                </c:pt>
                <c:pt idx="60" formatCode="#,##0.00">
                  <c:v>2.6527089311815115</c:v>
                </c:pt>
                <c:pt idx="61" formatCode="#,##0.00">
                  <c:v>2.6587732559751989</c:v>
                </c:pt>
                <c:pt idx="62" formatCode="#,##0.00">
                  <c:v>2.6648375807688862</c:v>
                </c:pt>
                <c:pt idx="63" formatCode="#,##0.00">
                  <c:v>2.6709019055625736</c:v>
                </c:pt>
                <c:pt idx="64" formatCode="#,##0.00">
                  <c:v>2.6769662303562609</c:v>
                </c:pt>
                <c:pt idx="65" formatCode="#,##0.00">
                  <c:v>2.6830305551499483</c:v>
                </c:pt>
                <c:pt idx="66" formatCode="#,##0.00">
                  <c:v>2.6890948799436356</c:v>
                </c:pt>
                <c:pt idx="67" formatCode="#,##0.00">
                  <c:v>2.6951592047373225</c:v>
                </c:pt>
                <c:pt idx="68" formatCode="#,##0.00">
                  <c:v>2.7012235295310099</c:v>
                </c:pt>
                <c:pt idx="69" formatCode="#,##0.00">
                  <c:v>2.7072878543246972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668-47AB-989D-0843FEC1BAD8}"/>
            </c:ext>
          </c:extLst>
        </c:ser>
        <c:ser>
          <c:idx val="6"/>
          <c:order val="5"/>
          <c:tx>
            <c:strRef>
              <c:f>'2. Primary energy A1+A2'!$AD$12</c:f>
              <c:strCache>
                <c:ptCount val="1"/>
                <c:pt idx="0">
                  <c:v>Greenpeace 2015 Advanced Energy revolution</c:v>
                </c:pt>
              </c:strCache>
            </c:strRef>
          </c:tx>
          <c:spPr>
            <a:ln w="952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A1+A2'!$AD$13:$AD$92</c:f>
              <c:numCache>
                <c:formatCode>General</c:formatCode>
                <c:ptCount val="80"/>
                <c:pt idx="41" formatCode="#,##0.00">
                  <c:v>2.3985632626439228</c:v>
                </c:pt>
                <c:pt idx="42" formatCode="#,##0.00">
                  <c:v>2.4173807596775543</c:v>
                </c:pt>
                <c:pt idx="43" formatCode="#,##0.00">
                  <c:v>2.4314938824527781</c:v>
                </c:pt>
                <c:pt idx="44" formatCode="#,##0.00">
                  <c:v>2.4550157537448172</c:v>
                </c:pt>
                <c:pt idx="45" formatCode="#,##0.00">
                  <c:v>2.4738332507784486</c:v>
                </c:pt>
                <c:pt idx="46" formatCode="#,##0.00">
                  <c:v>2.4926507478120805</c:v>
                </c:pt>
                <c:pt idx="47" formatCode="#,##0.00">
                  <c:v>2.511468244845712</c:v>
                </c:pt>
                <c:pt idx="48" formatCode="#,##0.00">
                  <c:v>2.5302857418793434</c:v>
                </c:pt>
                <c:pt idx="49" formatCode="#,##0.00">
                  <c:v>2.5491032389129749</c:v>
                </c:pt>
                <c:pt idx="50" formatCode="#,##0.00">
                  <c:v>2.5321290381928789</c:v>
                </c:pt>
                <c:pt idx="51" formatCode="#,##0.00">
                  <c:v>2.515154837472783</c:v>
                </c:pt>
                <c:pt idx="52" formatCode="#,##0.00">
                  <c:v>2.4981806367526875</c:v>
                </c:pt>
                <c:pt idx="53" formatCode="#,##0.00">
                  <c:v>2.4812064360325916</c:v>
                </c:pt>
                <c:pt idx="54" formatCode="#,##0.00">
                  <c:v>2.4642322353124957</c:v>
                </c:pt>
                <c:pt idx="55" formatCode="#,##0.00">
                  <c:v>2.4404292506822864</c:v>
                </c:pt>
                <c:pt idx="56" formatCode="#,##0.00">
                  <c:v>2.4166262660520772</c:v>
                </c:pt>
                <c:pt idx="57" formatCode="#,##0.00">
                  <c:v>2.392823281421868</c:v>
                </c:pt>
                <c:pt idx="58" formatCode="#,##0.00">
                  <c:v>2.3690202967916587</c:v>
                </c:pt>
                <c:pt idx="59" formatCode="#,##0.00">
                  <c:v>2.3452173121614495</c:v>
                </c:pt>
                <c:pt idx="60" formatCode="#,##0.00">
                  <c:v>2.3269274001206108</c:v>
                </c:pt>
                <c:pt idx="61" formatCode="#,##0.00">
                  <c:v>2.3086374880797722</c:v>
                </c:pt>
                <c:pt idx="62" formatCode="#,##0.00">
                  <c:v>2.2903475760389336</c:v>
                </c:pt>
                <c:pt idx="63" formatCode="#,##0.00">
                  <c:v>2.2720576639980949</c:v>
                </c:pt>
                <c:pt idx="64" formatCode="#,##0.00">
                  <c:v>2.2537677519572563</c:v>
                </c:pt>
                <c:pt idx="65" formatCode="#,##0.00">
                  <c:v>2.2354778399164172</c:v>
                </c:pt>
                <c:pt idx="66" formatCode="#,##0.00">
                  <c:v>2.2171879278755786</c:v>
                </c:pt>
                <c:pt idx="67" formatCode="#,##0.00">
                  <c:v>2.19889801583474</c:v>
                </c:pt>
                <c:pt idx="68" formatCode="#,##0.00">
                  <c:v>2.1806081037939014</c:v>
                </c:pt>
                <c:pt idx="69" formatCode="#,##0.00">
                  <c:v>2.1623181917530627</c:v>
                </c:pt>
                <c:pt idx="70" formatCode="#,##0.00">
                  <c:v>2.1492803625304044</c:v>
                </c:pt>
                <c:pt idx="71" formatCode="#,##0.00">
                  <c:v>2.1362425333077462</c:v>
                </c:pt>
                <c:pt idx="72" formatCode="#,##0.00">
                  <c:v>2.1232047040850874</c:v>
                </c:pt>
                <c:pt idx="73" formatCode="#,##0.00">
                  <c:v>2.1101668748624292</c:v>
                </c:pt>
                <c:pt idx="74" formatCode="#,##0.00">
                  <c:v>2.0971290456397709</c:v>
                </c:pt>
                <c:pt idx="75" formatCode="#,##0.00">
                  <c:v>2.0840912164171126</c:v>
                </c:pt>
                <c:pt idx="76" formatCode="#,##0.00">
                  <c:v>2.0710533871944543</c:v>
                </c:pt>
                <c:pt idx="77" formatCode="#,##0.00">
                  <c:v>2.0580155579717956</c:v>
                </c:pt>
                <c:pt idx="78" formatCode="#,##0.00">
                  <c:v>2.0449777287491373</c:v>
                </c:pt>
                <c:pt idx="79" formatCode="#,##0.00">
                  <c:v>2.031939899526479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668-47AB-989D-0843FEC1BAD8}"/>
            </c:ext>
          </c:extLst>
        </c:ser>
        <c:ser>
          <c:idx val="7"/>
          <c:order val="6"/>
          <c:tx>
            <c:strRef>
              <c:f>'2. Primary energy A1+A2'!$AE$12</c:f>
              <c:strCache>
                <c:ptCount val="1"/>
                <c:pt idx="0">
                  <c:v>bp 2020 Rapid Transition Scenario</c:v>
                </c:pt>
              </c:strCache>
            </c:strRef>
          </c:tx>
          <c:spPr>
            <a:ln w="952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A1+A2'!$AE$13:$AE$92</c:f>
              <c:numCache>
                <c:formatCode>General</c:formatCode>
                <c:ptCount val="80"/>
                <c:pt idx="47" formatCode="#,##0.00">
                  <c:v>2.5933743398345852</c:v>
                </c:pt>
                <c:pt idx="48" formatCode="#,##0.00">
                  <c:v>2.6122529572768758</c:v>
                </c:pt>
                <c:pt idx="49" formatCode="#,##0.00">
                  <c:v>2.631269002699022</c:v>
                </c:pt>
                <c:pt idx="50" formatCode="#,##0.00">
                  <c:v>2.6504234765158952</c:v>
                </c:pt>
                <c:pt idx="51" formatCode="#,##0.00">
                  <c:v>2.6697173864249448</c:v>
                </c:pt>
                <c:pt idx="52" formatCode="#,##0.00">
                  <c:v>2.6891517474592117</c:v>
                </c:pt>
                <c:pt idx="53" formatCode="#,##0.00">
                  <c:v>2.7087275820407277</c:v>
                </c:pt>
                <c:pt idx="54" formatCode="#,##0.00">
                  <c:v>2.7284459200343045</c:v>
                </c:pt>
                <c:pt idx="55" formatCode="#,##0.00">
                  <c:v>2.7409376926236364</c:v>
                </c:pt>
                <c:pt idx="56" formatCode="#,##0.00">
                  <c:v>2.7534866568843435</c:v>
                </c:pt>
                <c:pt idx="57" formatCode="#,##0.00">
                  <c:v>2.7660930746597514</c:v>
                </c:pt>
                <c:pt idx="58" formatCode="#,##0.00">
                  <c:v>2.778757208991995</c:v>
                </c:pt>
                <c:pt idx="59" formatCode="#,##0.00">
                  <c:v>2.7914793241275073</c:v>
                </c:pt>
                <c:pt idx="60" formatCode="#,##0.00">
                  <c:v>2.794175542282717</c:v>
                </c:pt>
                <c:pt idx="61" formatCode="#,##0.00">
                  <c:v>2.7968743646457668</c:v>
                </c:pt>
                <c:pt idx="62" formatCode="#,##0.00">
                  <c:v>2.7995757937319934</c:v>
                </c:pt>
                <c:pt idx="63" formatCode="#,##0.00">
                  <c:v>2.8022798320591642</c:v>
                </c:pt>
                <c:pt idx="64" formatCode="#,##0.00">
                  <c:v>2.8049864821474779</c:v>
                </c:pt>
                <c:pt idx="65" formatCode="#,##0.00">
                  <c:v>2.8076827253353218</c:v>
                </c:pt>
                <c:pt idx="66" formatCode="#,##0.00">
                  <c:v>2.8103815602388029</c:v>
                </c:pt>
                <c:pt idx="67" formatCode="#,##0.00">
                  <c:v>2.8130829893491618</c:v>
                </c:pt>
                <c:pt idx="68" formatCode="#,##0.00">
                  <c:v>2.8157870151600335</c:v>
                </c:pt>
                <c:pt idx="69" formatCode="#,##0.00">
                  <c:v>2.8184936401674499</c:v>
                </c:pt>
                <c:pt idx="70" formatCode="#,##0.00">
                  <c:v>2.8193935425348591</c:v>
                </c:pt>
                <c:pt idx="71" formatCode="#,##0.00">
                  <c:v>2.8202937322274759</c:v>
                </c:pt>
                <c:pt idx="72" formatCode="#,##0.00">
                  <c:v>2.821194209337039</c:v>
                </c:pt>
                <c:pt idx="73" formatCode="#,##0.00">
                  <c:v>2.8220949739553167</c:v>
                </c:pt>
                <c:pt idx="74" formatCode="#,##0.00">
                  <c:v>2.8229960261741058</c:v>
                </c:pt>
                <c:pt idx="75" formatCode="#,##0.00">
                  <c:v>2.8211927694953087</c:v>
                </c:pt>
                <c:pt idx="76" formatCode="#,##0.00">
                  <c:v>2.8193906646901308</c:v>
                </c:pt>
                <c:pt idx="77" formatCode="#,##0.00">
                  <c:v>2.817589711022785</c:v>
                </c:pt>
                <c:pt idx="78" formatCode="#,##0.00">
                  <c:v>2.8157899077579542</c:v>
                </c:pt>
                <c:pt idx="79" formatCode="#,##0.00">
                  <c:v>2.8139912541607917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668-47AB-989D-0843FEC1BAD8}"/>
            </c:ext>
          </c:extLst>
        </c:ser>
        <c:ser>
          <c:idx val="8"/>
          <c:order val="7"/>
          <c:tx>
            <c:strRef>
              <c:f>'2. Primary energy A1+A2'!$AF$12</c:f>
              <c:strCache>
                <c:ptCount val="1"/>
                <c:pt idx="0">
                  <c:v>EIA 2019 Reference Scenario</c:v>
                </c:pt>
              </c:strCache>
            </c:strRef>
          </c:tx>
          <c:spPr>
            <a:ln w="952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A1+A2'!$AF$13:$AF$92</c:f>
              <c:numCache>
                <c:formatCode>General</c:formatCode>
                <c:ptCount val="80"/>
                <c:pt idx="46" formatCode="#,##0.00">
                  <c:v>2.5314551268695249</c:v>
                </c:pt>
                <c:pt idx="47" formatCode="#,##0.00">
                  <c:v>2.5667510815126842</c:v>
                </c:pt>
                <c:pt idx="48" formatCode="#,##0.00">
                  <c:v>2.6020470361558434</c:v>
                </c:pt>
                <c:pt idx="49" formatCode="#,##0.00">
                  <c:v>2.6373429907990027</c:v>
                </c:pt>
                <c:pt idx="50" formatCode="#,##0.00">
                  <c:v>2.6621655594139373</c:v>
                </c:pt>
                <c:pt idx="51" formatCode="#,##0.00">
                  <c:v>2.6869881280288719</c:v>
                </c:pt>
                <c:pt idx="52" formatCode="#,##0.00">
                  <c:v>2.711810696643806</c:v>
                </c:pt>
                <c:pt idx="53" formatCode="#,##0.00">
                  <c:v>2.7366332652587406</c:v>
                </c:pt>
                <c:pt idx="54" formatCode="#,##0.00">
                  <c:v>2.7614558338736752</c:v>
                </c:pt>
                <c:pt idx="55" formatCode="#,##0.00">
                  <c:v>2.7948934771733875</c:v>
                </c:pt>
                <c:pt idx="56" formatCode="#,##0.00">
                  <c:v>2.8283311204730999</c:v>
                </c:pt>
                <c:pt idx="57" formatCode="#,##0.00">
                  <c:v>2.8617687637728122</c:v>
                </c:pt>
                <c:pt idx="58" formatCode="#,##0.00">
                  <c:v>2.8952064070725245</c:v>
                </c:pt>
                <c:pt idx="59" formatCode="#,##0.00">
                  <c:v>2.9286440503722369</c:v>
                </c:pt>
                <c:pt idx="60" formatCode="#,##0.00">
                  <c:v>2.9635159197499292</c:v>
                </c:pt>
                <c:pt idx="61" formatCode="#,##0.00">
                  <c:v>2.998387789127622</c:v>
                </c:pt>
                <c:pt idx="62" formatCode="#,##0.00">
                  <c:v>3.0332596585053144</c:v>
                </c:pt>
                <c:pt idx="63" formatCode="#,##0.00">
                  <c:v>3.0681315278830072</c:v>
                </c:pt>
                <c:pt idx="64" formatCode="#,##0.00">
                  <c:v>3.1030033972606996</c:v>
                </c:pt>
                <c:pt idx="65" formatCode="#,##0.00">
                  <c:v>3.1426421766178505</c:v>
                </c:pt>
                <c:pt idx="66" formatCode="#,##0.00">
                  <c:v>3.1822809559750009</c:v>
                </c:pt>
                <c:pt idx="67" formatCode="#,##0.00">
                  <c:v>3.2219197353321518</c:v>
                </c:pt>
                <c:pt idx="68" formatCode="#,##0.00">
                  <c:v>3.2615585146893022</c:v>
                </c:pt>
                <c:pt idx="69" formatCode="#,##0.00">
                  <c:v>3.3011972940464531</c:v>
                </c:pt>
                <c:pt idx="70" formatCode="#,##0.00">
                  <c:v>3.3500586612368353</c:v>
                </c:pt>
                <c:pt idx="71" formatCode="#,##0.00">
                  <c:v>3.398920028427217</c:v>
                </c:pt>
                <c:pt idx="72" formatCode="#,##0.00">
                  <c:v>3.4477813956175991</c:v>
                </c:pt>
                <c:pt idx="73" formatCode="#,##0.00">
                  <c:v>3.4966427628079808</c:v>
                </c:pt>
                <c:pt idx="74" formatCode="#,##0.00">
                  <c:v>3.545504129998363</c:v>
                </c:pt>
                <c:pt idx="75" formatCode="#,##0.00">
                  <c:v>3.5928447208372218</c:v>
                </c:pt>
                <c:pt idx="76" formatCode="#,##0.00">
                  <c:v>3.6401853116760812</c:v>
                </c:pt>
                <c:pt idx="77" formatCode="#,##0.00">
                  <c:v>3.6875259025149401</c:v>
                </c:pt>
                <c:pt idx="78" formatCode="#,##0.00">
                  <c:v>3.7348664933537994</c:v>
                </c:pt>
                <c:pt idx="79" formatCode="#,##0.00">
                  <c:v>3.7822070841926583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2668-47AB-989D-0843FEC1BAD8}"/>
            </c:ext>
          </c:extLst>
        </c:ser>
        <c:ser>
          <c:idx val="9"/>
          <c:order val="8"/>
          <c:tx>
            <c:strRef>
              <c:f>'2. Primary energy A1+A2'!$AG$12</c:f>
              <c:strCache>
                <c:ptCount val="1"/>
                <c:pt idx="0">
                  <c:v>Shell 2018 Sky scenario</c:v>
                </c:pt>
              </c:strCache>
            </c:strRef>
          </c:tx>
          <c:spPr>
            <a:ln w="952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A1+A2'!$AG$13:$AG$92</c:f>
              <c:numCache>
                <c:formatCode>General</c:formatCode>
                <c:ptCount val="80"/>
                <c:pt idx="44" formatCode="#,##0.00">
                  <c:v>2.4695938906956307</c:v>
                </c:pt>
                <c:pt idx="45" formatCode="#,##0.00">
                  <c:v>2.502434554040966</c:v>
                </c:pt>
                <c:pt idx="46" formatCode="#,##0.00">
                  <c:v>2.5352752173863013</c:v>
                </c:pt>
                <c:pt idx="47" formatCode="#,##0.00">
                  <c:v>2.5681158807316371</c:v>
                </c:pt>
                <c:pt idx="48" formatCode="#,##0.00">
                  <c:v>2.6009565440769724</c:v>
                </c:pt>
                <c:pt idx="49" formatCode="0.00">
                  <c:v>2.6337972074223077</c:v>
                </c:pt>
                <c:pt idx="50" formatCode="#,##0.00">
                  <c:v>2.6722806071879379</c:v>
                </c:pt>
                <c:pt idx="51" formatCode="#,##0.00">
                  <c:v>2.7107640069535681</c:v>
                </c:pt>
                <c:pt idx="52" formatCode="#,##0.00">
                  <c:v>2.7492474067191979</c:v>
                </c:pt>
                <c:pt idx="53" formatCode="#,##0.00">
                  <c:v>2.7877308064848281</c:v>
                </c:pt>
                <c:pt idx="54" formatCode="0.00">
                  <c:v>2.8262142062504583</c:v>
                </c:pt>
                <c:pt idx="55" formatCode="#,##0.00">
                  <c:v>2.8472986640488389</c:v>
                </c:pt>
                <c:pt idx="56" formatCode="#,##0.00">
                  <c:v>2.8683831218472196</c:v>
                </c:pt>
                <c:pt idx="57" formatCode="#,##0.00">
                  <c:v>2.8894675796456002</c:v>
                </c:pt>
                <c:pt idx="58" formatCode="#,##0.00">
                  <c:v>2.9105520374439808</c:v>
                </c:pt>
                <c:pt idx="59" formatCode="0.00">
                  <c:v>2.9316364952423615</c:v>
                </c:pt>
                <c:pt idx="60" formatCode="#,##0.00">
                  <c:v>2.9621788241964015</c:v>
                </c:pt>
                <c:pt idx="61" formatCode="#,##0.00">
                  <c:v>2.9927211531504416</c:v>
                </c:pt>
                <c:pt idx="62" formatCode="#,##0.00">
                  <c:v>3.0232634821044821</c:v>
                </c:pt>
                <c:pt idx="63" formatCode="#,##0.00">
                  <c:v>3.0538058110585222</c:v>
                </c:pt>
                <c:pt idx="64" formatCode="0.00">
                  <c:v>3.0843481400125623</c:v>
                </c:pt>
                <c:pt idx="65" formatCode="#,##0.00">
                  <c:v>3.1134807100472615</c:v>
                </c:pt>
                <c:pt idx="66" formatCode="#,##0.00">
                  <c:v>3.1426132800819611</c:v>
                </c:pt>
                <c:pt idx="67" formatCode="#,##0.00">
                  <c:v>3.1717458501166602</c:v>
                </c:pt>
                <c:pt idx="68" formatCode="#,##0.00">
                  <c:v>3.2008784201513598</c:v>
                </c:pt>
                <c:pt idx="69" formatCode="0.00">
                  <c:v>3.230010990186059</c:v>
                </c:pt>
                <c:pt idx="70" formatCode="#,##0.00">
                  <c:v>3.2625015068175749</c:v>
                </c:pt>
                <c:pt idx="71" formatCode="#,##0.00">
                  <c:v>3.2949920234490908</c:v>
                </c:pt>
                <c:pt idx="72" formatCode="#,##0.00">
                  <c:v>3.3274825400806063</c:v>
                </c:pt>
                <c:pt idx="73" formatCode="#,##0.00">
                  <c:v>3.3599730567121222</c:v>
                </c:pt>
                <c:pt idx="74" formatCode="0.00">
                  <c:v>3.3924635733436381</c:v>
                </c:pt>
                <c:pt idx="75" formatCode="#,##0.00">
                  <c:v>3.4275596611337051</c:v>
                </c:pt>
                <c:pt idx="76" formatCode="#,##0.00">
                  <c:v>3.4626557489237717</c:v>
                </c:pt>
                <c:pt idx="77" formatCode="#,##0.00">
                  <c:v>3.4977518367138387</c:v>
                </c:pt>
                <c:pt idx="78" formatCode="#,##0.00">
                  <c:v>3.5328479245039053</c:v>
                </c:pt>
                <c:pt idx="79" formatCode="0.00">
                  <c:v>3.5679440122939723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2668-47AB-989D-0843FEC1BAD8}"/>
            </c:ext>
          </c:extLst>
        </c:ser>
        <c:ser>
          <c:idx val="10"/>
          <c:order val="9"/>
          <c:tx>
            <c:strRef>
              <c:f>'2. Primary energy A1+A2'!$AH$12</c:f>
              <c:strCache>
                <c:ptCount val="1"/>
                <c:pt idx="0">
                  <c:v>SSP1-1.9 (sustainability)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A1+A2'!$AH$13:$AH$92</c:f>
              <c:numCache>
                <c:formatCode>General</c:formatCode>
                <c:ptCount val="80"/>
                <c:pt idx="39" formatCode="#,##0.00">
                  <c:v>2.3281504497730756</c:v>
                </c:pt>
                <c:pt idx="40" formatCode="#,##0.00">
                  <c:v>2.3177198856669059</c:v>
                </c:pt>
                <c:pt idx="41" formatCode="#,##0.00">
                  <c:v>2.3072893215607357</c:v>
                </c:pt>
                <c:pt idx="42" formatCode="#,##0.00">
                  <c:v>2.296858757454566</c:v>
                </c:pt>
                <c:pt idx="43" formatCode="#,##0.00">
                  <c:v>2.2864281933483963</c:v>
                </c:pt>
                <c:pt idx="44" formatCode="#,##0.00">
                  <c:v>2.2759976292422266</c:v>
                </c:pt>
                <c:pt idx="45" formatCode="#,##0.00">
                  <c:v>2.2655670651360564</c:v>
                </c:pt>
                <c:pt idx="46" formatCode="#,##0.00">
                  <c:v>2.2551365010298867</c:v>
                </c:pt>
                <c:pt idx="47" formatCode="#,##0.00">
                  <c:v>2.244705936923717</c:v>
                </c:pt>
                <c:pt idx="48" formatCode="#,##0.00">
                  <c:v>2.2342753728175468</c:v>
                </c:pt>
                <c:pt idx="49" formatCode="#,##0.00">
                  <c:v>2.2238448087113771</c:v>
                </c:pt>
                <c:pt idx="50" formatCode="#,##0.00">
                  <c:v>2.1839648973781149</c:v>
                </c:pt>
                <c:pt idx="51" formatCode="#,##0.00">
                  <c:v>2.1440849860448528</c:v>
                </c:pt>
                <c:pt idx="52" formatCode="#,##0.00">
                  <c:v>2.1042050747115906</c:v>
                </c:pt>
                <c:pt idx="53" formatCode="#,##0.00">
                  <c:v>2.0643251633783279</c:v>
                </c:pt>
                <c:pt idx="54" formatCode="#,##0.00">
                  <c:v>2.0244452520450658</c:v>
                </c:pt>
                <c:pt idx="55" formatCode="#,##0.00">
                  <c:v>1.9845653407118036</c:v>
                </c:pt>
                <c:pt idx="56" formatCode="#,##0.00">
                  <c:v>1.9446854293785414</c:v>
                </c:pt>
                <c:pt idx="57" formatCode="#,##0.00">
                  <c:v>1.9048055180452792</c:v>
                </c:pt>
                <c:pt idx="58" formatCode="#,##0.00">
                  <c:v>1.8649256067120168</c:v>
                </c:pt>
                <c:pt idx="59" formatCode="#,##0.00">
                  <c:v>1.8250456953787546</c:v>
                </c:pt>
                <c:pt idx="60" formatCode="#,##0.00">
                  <c:v>1.8264526186206711</c:v>
                </c:pt>
                <c:pt idx="61" formatCode="#,##0.00">
                  <c:v>1.8278595418625878</c:v>
                </c:pt>
                <c:pt idx="62" formatCode="#,##0.00">
                  <c:v>1.8292664651045043</c:v>
                </c:pt>
                <c:pt idx="63" formatCode="#,##0.00">
                  <c:v>1.8306733883464208</c:v>
                </c:pt>
                <c:pt idx="64" formatCode="#,##0.00">
                  <c:v>1.8320803115883373</c:v>
                </c:pt>
                <c:pt idx="65" formatCode="#,##0.00">
                  <c:v>1.833487234830254</c:v>
                </c:pt>
                <c:pt idx="66" formatCode="#,##0.00">
                  <c:v>1.8348941580721705</c:v>
                </c:pt>
                <c:pt idx="67" formatCode="#,##0.00">
                  <c:v>1.836301081314087</c:v>
                </c:pt>
                <c:pt idx="68" formatCode="#,##0.00">
                  <c:v>1.8377080045560037</c:v>
                </c:pt>
                <c:pt idx="69" formatCode="#,##0.00">
                  <c:v>1.8391149277979202</c:v>
                </c:pt>
                <c:pt idx="70" formatCode="#,##0.00">
                  <c:v>1.8536004545257876</c:v>
                </c:pt>
                <c:pt idx="71" formatCode="#,##0.00">
                  <c:v>1.8680859812536548</c:v>
                </c:pt>
                <c:pt idx="72" formatCode="#,##0.00">
                  <c:v>1.8825715079815222</c:v>
                </c:pt>
                <c:pt idx="73" formatCode="#,##0.00">
                  <c:v>1.8970570347093896</c:v>
                </c:pt>
                <c:pt idx="74" formatCode="#,##0.00">
                  <c:v>1.911542561437257</c:v>
                </c:pt>
                <c:pt idx="75" formatCode="#,##0.00">
                  <c:v>1.9260280881651242</c:v>
                </c:pt>
                <c:pt idx="76" formatCode="#,##0.00">
                  <c:v>1.9405136148929916</c:v>
                </c:pt>
                <c:pt idx="77" formatCode="#,##0.00">
                  <c:v>1.954999141620859</c:v>
                </c:pt>
                <c:pt idx="78" formatCode="#,##0.00">
                  <c:v>1.9694846683487262</c:v>
                </c:pt>
                <c:pt idx="79" formatCode="#,##0.00">
                  <c:v>1.9839701950765936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2668-47AB-989D-0843FEC1BAD8}"/>
            </c:ext>
          </c:extLst>
        </c:ser>
        <c:ser>
          <c:idx val="11"/>
          <c:order val="10"/>
          <c:tx>
            <c:strRef>
              <c:f>'2. Primary energy A1+A2'!$AI$12</c:f>
              <c:strCache>
                <c:ptCount val="1"/>
                <c:pt idx="0">
                  <c:v>SSP2-1.9 (middle-of-the-road)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A1+A2'!$AI$13:$AI$92</c:f>
              <c:numCache>
                <c:formatCode>General</c:formatCode>
                <c:ptCount val="80"/>
                <c:pt idx="39" formatCode="#,##0.00">
                  <c:v>2.3281504497730756</c:v>
                </c:pt>
                <c:pt idx="40" formatCode="#,##0.00">
                  <c:v>2.3628967819123017</c:v>
                </c:pt>
                <c:pt idx="41" formatCode="#,##0.00">
                  <c:v>2.3976431140515282</c:v>
                </c:pt>
                <c:pt idx="42" formatCode="#,##0.00">
                  <c:v>2.4323894461907543</c:v>
                </c:pt>
                <c:pt idx="43" formatCode="#,##0.00">
                  <c:v>2.4671357783299803</c:v>
                </c:pt>
                <c:pt idx="44" formatCode="#,##0.00">
                  <c:v>2.5018821104692064</c:v>
                </c:pt>
                <c:pt idx="45" formatCode="#,##0.00">
                  <c:v>2.5366284426084329</c:v>
                </c:pt>
                <c:pt idx="46" formatCode="#,##0.00">
                  <c:v>2.571374774747659</c:v>
                </c:pt>
                <c:pt idx="47" formatCode="#,##0.00">
                  <c:v>2.606121106886885</c:v>
                </c:pt>
                <c:pt idx="48" formatCode="#,##0.00">
                  <c:v>2.6408674390261115</c:v>
                </c:pt>
                <c:pt idx="49" formatCode="#,##0.00">
                  <c:v>2.6756137711653376</c:v>
                </c:pt>
                <c:pt idx="50" formatCode="#,##0.00">
                  <c:v>2.6451145854292579</c:v>
                </c:pt>
                <c:pt idx="51" formatCode="#,##0.00">
                  <c:v>2.6146153996931782</c:v>
                </c:pt>
                <c:pt idx="52" formatCode="#,##0.00">
                  <c:v>2.5841162139570986</c:v>
                </c:pt>
                <c:pt idx="53" formatCode="#,##0.00">
                  <c:v>2.5536170282210189</c:v>
                </c:pt>
                <c:pt idx="54" formatCode="#,##0.00">
                  <c:v>2.5231178424849396</c:v>
                </c:pt>
                <c:pt idx="55" formatCode="#,##0.00">
                  <c:v>2.49261865674886</c:v>
                </c:pt>
                <c:pt idx="56" formatCode="#,##0.00">
                  <c:v>2.4621194710127803</c:v>
                </c:pt>
                <c:pt idx="57" formatCode="#,##0.00">
                  <c:v>2.4316202852767006</c:v>
                </c:pt>
                <c:pt idx="58" formatCode="#,##0.00">
                  <c:v>2.4011210995406209</c:v>
                </c:pt>
                <c:pt idx="59" formatCode="#,##0.00">
                  <c:v>2.3706219138045412</c:v>
                </c:pt>
                <c:pt idx="60" formatCode="#,##0.00">
                  <c:v>2.3721290408498148</c:v>
                </c:pt>
                <c:pt idx="61" formatCode="#,##0.00">
                  <c:v>2.3736361678950884</c:v>
                </c:pt>
                <c:pt idx="62" formatCode="#,##0.00">
                  <c:v>2.3751432949403619</c:v>
                </c:pt>
                <c:pt idx="63" formatCode="#,##0.00">
                  <c:v>2.3766504219856355</c:v>
                </c:pt>
                <c:pt idx="64" formatCode="#,##0.00">
                  <c:v>2.378157549030909</c:v>
                </c:pt>
                <c:pt idx="65" formatCode="#,##0.00">
                  <c:v>2.3796646760761826</c:v>
                </c:pt>
                <c:pt idx="66" formatCode="#,##0.00">
                  <c:v>2.3811718031214562</c:v>
                </c:pt>
                <c:pt idx="67" formatCode="#,##0.00">
                  <c:v>2.3826789301667297</c:v>
                </c:pt>
                <c:pt idx="68" formatCode="#,##0.00">
                  <c:v>2.3841860572120033</c:v>
                </c:pt>
                <c:pt idx="69" formatCode="#,##0.00">
                  <c:v>2.3856931842572768</c:v>
                </c:pt>
                <c:pt idx="70" formatCode="#,##0.00">
                  <c:v>2.4031482948310505</c:v>
                </c:pt>
                <c:pt idx="71" formatCode="#,##0.00">
                  <c:v>2.4206034054048242</c:v>
                </c:pt>
                <c:pt idx="72" formatCode="#,##0.00">
                  <c:v>2.4380585159785984</c:v>
                </c:pt>
                <c:pt idx="73" formatCode="#,##0.00">
                  <c:v>2.455513626552372</c:v>
                </c:pt>
                <c:pt idx="74" formatCode="#,##0.00">
                  <c:v>2.4729687371261457</c:v>
                </c:pt>
                <c:pt idx="75" formatCode="#,##0.00">
                  <c:v>2.4904238476999194</c:v>
                </c:pt>
                <c:pt idx="76" formatCode="#,##0.00">
                  <c:v>2.5078789582736931</c:v>
                </c:pt>
                <c:pt idx="77" formatCode="#,##0.00">
                  <c:v>2.5253340688474673</c:v>
                </c:pt>
                <c:pt idx="78" formatCode="#,##0.00">
                  <c:v>2.5427891794212409</c:v>
                </c:pt>
                <c:pt idx="79" formatCode="#,##0.00">
                  <c:v>2.5602442899950146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2668-47AB-989D-0843FEC1BAD8}"/>
            </c:ext>
          </c:extLst>
        </c:ser>
        <c:ser>
          <c:idx val="12"/>
          <c:order val="11"/>
          <c:tx>
            <c:strRef>
              <c:f>'2. Primary energy A1+A2'!$AJ$12</c:f>
              <c:strCache>
                <c:ptCount val="1"/>
                <c:pt idx="0">
                  <c:v>SSP5-1.9 (fossil fuel)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A1+A2'!$AJ$13:$AJ$92</c:f>
              <c:numCache>
                <c:formatCode>General</c:formatCode>
                <c:ptCount val="80"/>
                <c:pt idx="39" formatCode="#,##0.00">
                  <c:v>2.3281504497730756</c:v>
                </c:pt>
                <c:pt idx="40" formatCode="#,##0.00">
                  <c:v>2.3823828781932921</c:v>
                </c:pt>
                <c:pt idx="41" formatCode="#,##0.00">
                  <c:v>2.4366153066135081</c:v>
                </c:pt>
                <c:pt idx="42" formatCode="#,##0.00">
                  <c:v>2.4908477350337241</c:v>
                </c:pt>
                <c:pt idx="43" formatCode="#,##0.00">
                  <c:v>2.5450801634539406</c:v>
                </c:pt>
                <c:pt idx="44" formatCode="#,##0.00">
                  <c:v>2.5993125918741571</c:v>
                </c:pt>
                <c:pt idx="45" formatCode="#,##0.00">
                  <c:v>2.6535450202943731</c:v>
                </c:pt>
                <c:pt idx="46" formatCode="#,##0.00">
                  <c:v>2.7077774487145891</c:v>
                </c:pt>
                <c:pt idx="47" formatCode="#,##0.00">
                  <c:v>2.7620098771348056</c:v>
                </c:pt>
                <c:pt idx="48" formatCode="#,##0.00">
                  <c:v>2.8162423055550221</c:v>
                </c:pt>
                <c:pt idx="49" formatCode="#,##0.00">
                  <c:v>2.8704747339752381</c:v>
                </c:pt>
                <c:pt idx="50" formatCode="#,##0.00">
                  <c:v>2.8789499981946229</c:v>
                </c:pt>
                <c:pt idx="51" formatCode="#,##0.00">
                  <c:v>2.8874252624140078</c:v>
                </c:pt>
                <c:pt idx="52" formatCode="#,##0.00">
                  <c:v>2.8959005266333926</c:v>
                </c:pt>
                <c:pt idx="53" formatCode="#,##0.00">
                  <c:v>2.9043757908527774</c:v>
                </c:pt>
                <c:pt idx="54" formatCode="#,##0.00">
                  <c:v>2.9128510550721622</c:v>
                </c:pt>
                <c:pt idx="55" formatCode="#,##0.00">
                  <c:v>2.9213263192915471</c:v>
                </c:pt>
                <c:pt idx="56" formatCode="#,##0.00">
                  <c:v>2.9298015835109319</c:v>
                </c:pt>
                <c:pt idx="57" formatCode="#,##0.00">
                  <c:v>2.9382768477303167</c:v>
                </c:pt>
                <c:pt idx="58" formatCode="#,##0.00">
                  <c:v>2.9467521119497015</c:v>
                </c:pt>
                <c:pt idx="59" formatCode="#,##0.00">
                  <c:v>2.9552273761690864</c:v>
                </c:pt>
                <c:pt idx="60" formatCode="#,##0.00">
                  <c:v>2.9461500439996908</c:v>
                </c:pt>
                <c:pt idx="61" formatCode="#,##0.00">
                  <c:v>2.9370727118302948</c:v>
                </c:pt>
                <c:pt idx="62" formatCode="#,##0.00">
                  <c:v>2.9279953796608993</c:v>
                </c:pt>
                <c:pt idx="63" formatCode="#,##0.00">
                  <c:v>2.9189180474915033</c:v>
                </c:pt>
                <c:pt idx="64" formatCode="#,##0.00">
                  <c:v>2.9098407153221078</c:v>
                </c:pt>
                <c:pt idx="65" formatCode="#,##0.00">
                  <c:v>2.9007633831527122</c:v>
                </c:pt>
                <c:pt idx="66" formatCode="#,##0.00">
                  <c:v>2.8916860509833162</c:v>
                </c:pt>
                <c:pt idx="67" formatCode="#,##0.00">
                  <c:v>2.8826087188139207</c:v>
                </c:pt>
                <c:pt idx="68" formatCode="#,##0.00">
                  <c:v>2.8735313866445247</c:v>
                </c:pt>
                <c:pt idx="69" formatCode="#,##0.00">
                  <c:v>2.8644540544751291</c:v>
                </c:pt>
                <c:pt idx="70" formatCode="#,##0.00">
                  <c:v>2.9086828923413175</c:v>
                </c:pt>
                <c:pt idx="71" formatCode="#,##0.00">
                  <c:v>2.9529117302075059</c:v>
                </c:pt>
                <c:pt idx="72" formatCode="#,##0.00">
                  <c:v>2.9971405680736942</c:v>
                </c:pt>
                <c:pt idx="73" formatCode="#,##0.00">
                  <c:v>3.0413694059398826</c:v>
                </c:pt>
                <c:pt idx="74" formatCode="#,##0.00">
                  <c:v>3.0855982438060705</c:v>
                </c:pt>
                <c:pt idx="75" formatCode="#,##0.00">
                  <c:v>3.1298270816722589</c:v>
                </c:pt>
                <c:pt idx="76" formatCode="#,##0.00">
                  <c:v>3.1740559195384472</c:v>
                </c:pt>
                <c:pt idx="77" formatCode="#,##0.00">
                  <c:v>3.2182847574046356</c:v>
                </c:pt>
                <c:pt idx="78" formatCode="#,##0.00">
                  <c:v>3.262513595270824</c:v>
                </c:pt>
                <c:pt idx="79" formatCode="#,##0.00">
                  <c:v>3.3067424331370123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2668-47AB-989D-0843FEC1BAD8}"/>
            </c:ext>
          </c:extLst>
        </c:ser>
        <c:ser>
          <c:idx val="13"/>
          <c:order val="12"/>
          <c:tx>
            <c:strRef>
              <c:f>'2. Primary energy A1+A2'!$AK$12</c:f>
              <c:strCache>
                <c:ptCount val="1"/>
                <c:pt idx="0">
                  <c:v>IIASA Low Energy Demand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A1+A2'!$AK$13:$AK$92</c:f>
              <c:numCache>
                <c:formatCode>General</c:formatCode>
                <c:ptCount val="80"/>
                <c:pt idx="39" formatCode="#,##0.00">
                  <c:v>2.3281504497730756</c:v>
                </c:pt>
                <c:pt idx="40" formatCode="#,##0.00">
                  <c:v>2.3514928288453447</c:v>
                </c:pt>
                <c:pt idx="41" formatCode="#,##0.00">
                  <c:v>2.3748352079176134</c:v>
                </c:pt>
                <c:pt idx="42" formatCode="#,##0.00">
                  <c:v>2.3981775869898825</c:v>
                </c:pt>
                <c:pt idx="43" formatCode="#,##0.00">
                  <c:v>2.4215199660621511</c:v>
                </c:pt>
                <c:pt idx="44" formatCode="#,##0.00">
                  <c:v>2.4448623451344202</c:v>
                </c:pt>
                <c:pt idx="45" formatCode="#,##0.00">
                  <c:v>2.4682047242066893</c:v>
                </c:pt>
                <c:pt idx="46" formatCode="#,##0.00">
                  <c:v>2.491547103278958</c:v>
                </c:pt>
                <c:pt idx="47" formatCode="#,##0.00">
                  <c:v>2.5148894823512271</c:v>
                </c:pt>
                <c:pt idx="48" formatCode="#,##0.00">
                  <c:v>2.5382318614234958</c:v>
                </c:pt>
                <c:pt idx="49" formatCode="#,##0.00">
                  <c:v>2.5615742404957649</c:v>
                </c:pt>
                <c:pt idx="50" formatCode="#,##0.00">
                  <c:v>2.481048938391798</c:v>
                </c:pt>
                <c:pt idx="51" formatCode="#,##0.00">
                  <c:v>2.4005236362878306</c:v>
                </c:pt>
                <c:pt idx="52" formatCode="#,##0.00">
                  <c:v>2.3199983341838637</c:v>
                </c:pt>
                <c:pt idx="53" formatCode="#,##0.00">
                  <c:v>2.2394730320798968</c:v>
                </c:pt>
                <c:pt idx="54" formatCode="#,##0.00">
                  <c:v>2.1589477299759299</c:v>
                </c:pt>
                <c:pt idx="55" formatCode="#,##0.00">
                  <c:v>2.0784224278719625</c:v>
                </c:pt>
                <c:pt idx="56" formatCode="#,##0.00">
                  <c:v>1.9978971257679956</c:v>
                </c:pt>
                <c:pt idx="57" formatCode="#,##0.00">
                  <c:v>1.9173718236640285</c:v>
                </c:pt>
                <c:pt idx="58" formatCode="#,##0.00">
                  <c:v>1.8368465215600616</c:v>
                </c:pt>
                <c:pt idx="59" formatCode="#,##0.00">
                  <c:v>1.7563212194560944</c:v>
                </c:pt>
                <c:pt idx="60" formatCode="#,##0.00">
                  <c:v>1.7275666037085575</c:v>
                </c:pt>
                <c:pt idx="61" formatCode="#,##0.00">
                  <c:v>1.6988119879610206</c:v>
                </c:pt>
                <c:pt idx="62" formatCode="#,##0.00">
                  <c:v>1.6700573722134837</c:v>
                </c:pt>
                <c:pt idx="63" formatCode="#,##0.00">
                  <c:v>1.6413027564659468</c:v>
                </c:pt>
                <c:pt idx="64" formatCode="#,##0.00">
                  <c:v>1.6125481407184097</c:v>
                </c:pt>
                <c:pt idx="65" formatCode="#,##0.00">
                  <c:v>1.5837935249708728</c:v>
                </c:pt>
                <c:pt idx="66" formatCode="#,##0.00">
                  <c:v>1.5550389092233359</c:v>
                </c:pt>
                <c:pt idx="67" formatCode="#,##0.00">
                  <c:v>1.526284293475799</c:v>
                </c:pt>
                <c:pt idx="68" formatCode="#,##0.00">
                  <c:v>1.4975296777282621</c:v>
                </c:pt>
                <c:pt idx="69" formatCode="#,##0.00">
                  <c:v>1.4687750619807252</c:v>
                </c:pt>
                <c:pt idx="70" formatCode="#,##0.00">
                  <c:v>1.4562762533788867</c:v>
                </c:pt>
                <c:pt idx="71" formatCode="#,##0.00">
                  <c:v>1.4437774447770484</c:v>
                </c:pt>
                <c:pt idx="72" formatCode="#,##0.00">
                  <c:v>1.4312786361752099</c:v>
                </c:pt>
                <c:pt idx="73" formatCode="#,##0.00">
                  <c:v>1.4187798275733714</c:v>
                </c:pt>
                <c:pt idx="74" formatCode="#,##0.00">
                  <c:v>1.4062810189715331</c:v>
                </c:pt>
                <c:pt idx="75" formatCode="#,##0.00">
                  <c:v>1.3937822103696946</c:v>
                </c:pt>
                <c:pt idx="76" formatCode="#,##0.00">
                  <c:v>1.3812834017678561</c:v>
                </c:pt>
                <c:pt idx="77" formatCode="#,##0.00">
                  <c:v>1.3687845931660176</c:v>
                </c:pt>
                <c:pt idx="78" formatCode="#,##0.00">
                  <c:v>1.3562857845641794</c:v>
                </c:pt>
                <c:pt idx="79" formatCode="#,##0.00">
                  <c:v>1.3437869759623409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2668-47AB-989D-0843FEC1BAD8}"/>
            </c:ext>
          </c:extLst>
        </c:ser>
        <c:ser>
          <c:idx val="14"/>
          <c:order val="13"/>
          <c:tx>
            <c:strRef>
              <c:f>'2. Primary energy A1+A2'!$AL$12</c:f>
              <c:strCache>
                <c:ptCount val="1"/>
                <c:pt idx="0">
                  <c:v>SSP1-2.6 (sustainability)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A1+A2'!$AL$13:$AL$92</c:f>
              <c:numCache>
                <c:formatCode>General</c:formatCode>
                <c:ptCount val="80"/>
                <c:pt idx="39" formatCode="#,##0.00">
                  <c:v>2.3281504497730756</c:v>
                </c:pt>
                <c:pt idx="40" formatCode="#,##0.00">
                  <c:v>2.3459647360322298</c:v>
                </c:pt>
                <c:pt idx="41" formatCode="#,##0.00">
                  <c:v>2.3637790222913839</c:v>
                </c:pt>
                <c:pt idx="42" formatCode="#,##0.00">
                  <c:v>2.3815933085505385</c:v>
                </c:pt>
                <c:pt idx="43" formatCode="#,##0.00">
                  <c:v>2.3994075948096927</c:v>
                </c:pt>
                <c:pt idx="44" formatCode="#,##0.00">
                  <c:v>2.4172218810688468</c:v>
                </c:pt>
                <c:pt idx="45" formatCode="#,##0.00">
                  <c:v>2.435036167328001</c:v>
                </c:pt>
                <c:pt idx="46" formatCode="#,##0.00">
                  <c:v>2.4528504535871551</c:v>
                </c:pt>
                <c:pt idx="47" formatCode="#,##0.00">
                  <c:v>2.4706647398463097</c:v>
                </c:pt>
                <c:pt idx="48" formatCode="#,##0.00">
                  <c:v>2.4884790261054639</c:v>
                </c:pt>
                <c:pt idx="49" formatCode="#,##0.00">
                  <c:v>2.5062933123646181</c:v>
                </c:pt>
                <c:pt idx="50" formatCode="#,##0.00">
                  <c:v>2.5120719573220192</c:v>
                </c:pt>
                <c:pt idx="51" formatCode="#,##0.00">
                  <c:v>2.5178506022794207</c:v>
                </c:pt>
                <c:pt idx="52" formatCode="#,##0.00">
                  <c:v>2.5236292472368218</c:v>
                </c:pt>
                <c:pt idx="53" formatCode="#,##0.00">
                  <c:v>2.5294078921942229</c:v>
                </c:pt>
                <c:pt idx="54" formatCode="#,##0.00">
                  <c:v>2.535186537151624</c:v>
                </c:pt>
                <c:pt idx="55" formatCode="#,##0.00">
                  <c:v>2.5409651821090256</c:v>
                </c:pt>
                <c:pt idx="56" formatCode="#,##0.00">
                  <c:v>2.5467438270664267</c:v>
                </c:pt>
                <c:pt idx="57" formatCode="#,##0.00">
                  <c:v>2.5525224720238278</c:v>
                </c:pt>
                <c:pt idx="58" formatCode="#,##0.00">
                  <c:v>2.5583011169812293</c:v>
                </c:pt>
                <c:pt idx="59" formatCode="#,##0.00">
                  <c:v>2.5640797619386304</c:v>
                </c:pt>
                <c:pt idx="60" formatCode="#,##0.00">
                  <c:v>2.5622615922519061</c:v>
                </c:pt>
                <c:pt idx="61" formatCode="#,##0.00">
                  <c:v>2.5604434225651818</c:v>
                </c:pt>
                <c:pt idx="62" formatCode="#,##0.00">
                  <c:v>2.5586252528784574</c:v>
                </c:pt>
                <c:pt idx="63" formatCode="#,##0.00">
                  <c:v>2.5568070831917331</c:v>
                </c:pt>
                <c:pt idx="64" formatCode="#,##0.00">
                  <c:v>2.5549889135050083</c:v>
                </c:pt>
                <c:pt idx="65" formatCode="#,##0.00">
                  <c:v>2.553170743818284</c:v>
                </c:pt>
                <c:pt idx="66" formatCode="#,##0.00">
                  <c:v>2.5513525741315597</c:v>
                </c:pt>
                <c:pt idx="67" formatCode="#,##0.00">
                  <c:v>2.5495344044448354</c:v>
                </c:pt>
                <c:pt idx="68" formatCode="#,##0.00">
                  <c:v>2.547716234758111</c:v>
                </c:pt>
                <c:pt idx="69" formatCode="#,##0.00">
                  <c:v>2.5458980650713867</c:v>
                </c:pt>
                <c:pt idx="70" formatCode="#,##0.00">
                  <c:v>2.5454399487846571</c:v>
                </c:pt>
                <c:pt idx="71" formatCode="#,##0.00">
                  <c:v>2.5449818324979279</c:v>
                </c:pt>
                <c:pt idx="72" formatCode="#,##0.00">
                  <c:v>2.5445237162111982</c:v>
                </c:pt>
                <c:pt idx="73" formatCode="#,##0.00">
                  <c:v>2.544065599924469</c:v>
                </c:pt>
                <c:pt idx="74" formatCode="#,##0.00">
                  <c:v>2.5436074836377394</c:v>
                </c:pt>
                <c:pt idx="75" formatCode="#,##0.00">
                  <c:v>2.5431493673510097</c:v>
                </c:pt>
                <c:pt idx="76" formatCode="#,##0.00">
                  <c:v>2.5426912510642805</c:v>
                </c:pt>
                <c:pt idx="77" formatCode="#,##0.00">
                  <c:v>2.5422331347775509</c:v>
                </c:pt>
                <c:pt idx="78" formatCode="#,##0.00">
                  <c:v>2.5417750184908217</c:v>
                </c:pt>
                <c:pt idx="79" formatCode="#,##0.00">
                  <c:v>2.541316902204092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2668-47AB-989D-0843FEC1BAD8}"/>
            </c:ext>
          </c:extLst>
        </c:ser>
        <c:ser>
          <c:idx val="15"/>
          <c:order val="14"/>
          <c:tx>
            <c:strRef>
              <c:f>'2. Primary energy A1+A2'!$AM$12</c:f>
              <c:strCache>
                <c:ptCount val="1"/>
                <c:pt idx="0">
                  <c:v>SSP2-2.6 (middle-of-the-road)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A1+A2'!$AM$13:$AM$92</c:f>
              <c:numCache>
                <c:formatCode>General</c:formatCode>
                <c:ptCount val="80"/>
                <c:pt idx="39" formatCode="#,##0.00">
                  <c:v>2.3281504497730756</c:v>
                </c:pt>
                <c:pt idx="40" formatCode="#,##0.00">
                  <c:v>2.3620901545525443</c:v>
                </c:pt>
                <c:pt idx="41" formatCode="#,##0.00">
                  <c:v>2.3960298593320126</c:v>
                </c:pt>
                <c:pt idx="42" formatCode="#,##0.00">
                  <c:v>2.4299695641114809</c:v>
                </c:pt>
                <c:pt idx="43" formatCode="#,##0.00">
                  <c:v>2.4639092688909496</c:v>
                </c:pt>
                <c:pt idx="44" formatCode="#,##0.00">
                  <c:v>2.4978489736704184</c:v>
                </c:pt>
                <c:pt idx="45" formatCode="#,##0.00">
                  <c:v>2.5317886784498866</c:v>
                </c:pt>
                <c:pt idx="46" formatCode="#,##0.00">
                  <c:v>2.5657283832293549</c:v>
                </c:pt>
                <c:pt idx="47" formatCode="#,##0.00">
                  <c:v>2.5996680880088237</c:v>
                </c:pt>
                <c:pt idx="48" formatCode="#,##0.00">
                  <c:v>2.6336077927882924</c:v>
                </c:pt>
                <c:pt idx="49" formatCode="#,##0.00">
                  <c:v>2.6675474975677607</c:v>
                </c:pt>
                <c:pt idx="50" formatCode="#,##0.00">
                  <c:v>2.6740312345234267</c:v>
                </c:pt>
                <c:pt idx="51" formatCode="#,##0.00">
                  <c:v>2.6805149714790923</c:v>
                </c:pt>
                <c:pt idx="52" formatCode="#,##0.00">
                  <c:v>2.686998708434758</c:v>
                </c:pt>
                <c:pt idx="53" formatCode="#,##0.00">
                  <c:v>2.693482445390424</c:v>
                </c:pt>
                <c:pt idx="54" formatCode="#,##0.00">
                  <c:v>2.6999661823460901</c:v>
                </c:pt>
                <c:pt idx="55" formatCode="#,##0.00">
                  <c:v>2.7064499193017557</c:v>
                </c:pt>
                <c:pt idx="56" formatCode="#,##0.00">
                  <c:v>2.7129336562574213</c:v>
                </c:pt>
                <c:pt idx="57" formatCode="#,##0.00">
                  <c:v>2.7194173932130874</c:v>
                </c:pt>
                <c:pt idx="58" formatCode="#,##0.00">
                  <c:v>2.7259011301687535</c:v>
                </c:pt>
                <c:pt idx="59" formatCode="#,##0.00">
                  <c:v>2.7323848671244191</c:v>
                </c:pt>
                <c:pt idx="60" formatCode="#,##0.00">
                  <c:v>2.7465373703675278</c:v>
                </c:pt>
                <c:pt idx="61" formatCode="#,##0.00">
                  <c:v>2.760689873610636</c:v>
                </c:pt>
                <c:pt idx="62" formatCode="#,##0.00">
                  <c:v>2.7748423768537442</c:v>
                </c:pt>
                <c:pt idx="63" formatCode="#,##0.00">
                  <c:v>2.7889948800968529</c:v>
                </c:pt>
                <c:pt idx="64" formatCode="#,##0.00">
                  <c:v>2.8031473833399616</c:v>
                </c:pt>
                <c:pt idx="65" formatCode="#,##0.00">
                  <c:v>2.8172998865830698</c:v>
                </c:pt>
                <c:pt idx="66" formatCode="#,##0.00">
                  <c:v>2.8314523898261781</c:v>
                </c:pt>
                <c:pt idx="67" formatCode="#,##0.00">
                  <c:v>2.8456048930692868</c:v>
                </c:pt>
                <c:pt idx="68" formatCode="#,##0.00">
                  <c:v>2.8597573963123954</c:v>
                </c:pt>
                <c:pt idx="69" formatCode="#,##0.00">
                  <c:v>2.8739098995555037</c:v>
                </c:pt>
                <c:pt idx="70" formatCode="#,##0.00">
                  <c:v>2.8932486488153288</c:v>
                </c:pt>
                <c:pt idx="71" formatCode="#,##0.00">
                  <c:v>2.9125873980751535</c:v>
                </c:pt>
                <c:pt idx="72" formatCode="#,##0.00">
                  <c:v>2.9319261473349787</c:v>
                </c:pt>
                <c:pt idx="73" formatCode="#,##0.00">
                  <c:v>2.9512648965948034</c:v>
                </c:pt>
                <c:pt idx="74" formatCode="#,##0.00">
                  <c:v>2.9706036458546285</c:v>
                </c:pt>
                <c:pt idx="75" formatCode="#,##0.00">
                  <c:v>2.9899423951144537</c:v>
                </c:pt>
                <c:pt idx="76" formatCode="#,##0.00">
                  <c:v>3.0092811443742784</c:v>
                </c:pt>
                <c:pt idx="77" formatCode="#,##0.00">
                  <c:v>3.0286198936341036</c:v>
                </c:pt>
                <c:pt idx="78" formatCode="#,##0.00">
                  <c:v>3.0479586428939283</c:v>
                </c:pt>
                <c:pt idx="79" formatCode="#,##0.00">
                  <c:v>3.0672973921537534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2668-47AB-989D-0843FEC1BAD8}"/>
            </c:ext>
          </c:extLst>
        </c:ser>
        <c:ser>
          <c:idx val="16"/>
          <c:order val="15"/>
          <c:tx>
            <c:strRef>
              <c:f>'2. Primary energy A1+A2'!$AN$12</c:f>
              <c:strCache>
                <c:ptCount val="1"/>
                <c:pt idx="0">
                  <c:v>SSP4-2.6 (regional rivalry)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A1+A2'!$AN$13:$AN$92</c:f>
              <c:numCache>
                <c:formatCode>General</c:formatCode>
                <c:ptCount val="80"/>
                <c:pt idx="39" formatCode="#,##0.00">
                  <c:v>2.3281504497730756</c:v>
                </c:pt>
                <c:pt idx="40" formatCode="#,##0.00">
                  <c:v>2.3812909593140352</c:v>
                </c:pt>
                <c:pt idx="41" formatCode="#,##0.00">
                  <c:v>2.4344314688549948</c:v>
                </c:pt>
                <c:pt idx="42" formatCode="#,##0.00">
                  <c:v>2.4875719783959545</c:v>
                </c:pt>
                <c:pt idx="43" formatCode="#,##0.00">
                  <c:v>2.5407124879369141</c:v>
                </c:pt>
                <c:pt idx="44" formatCode="#,##0.00">
                  <c:v>2.5938529974778737</c:v>
                </c:pt>
                <c:pt idx="45" formatCode="#,##0.00">
                  <c:v>2.6469935070188337</c:v>
                </c:pt>
                <c:pt idx="46" formatCode="#,##0.00">
                  <c:v>2.7001340165597933</c:v>
                </c:pt>
                <c:pt idx="47" formatCode="#,##0.00">
                  <c:v>2.753274526100753</c:v>
                </c:pt>
                <c:pt idx="48" formatCode="#,##0.00">
                  <c:v>2.8064150356417126</c:v>
                </c:pt>
                <c:pt idx="49" formatCode="#,##0.00">
                  <c:v>2.8595555451826722</c:v>
                </c:pt>
                <c:pt idx="50" formatCode="#,##0.00">
                  <c:v>2.8761604146671971</c:v>
                </c:pt>
                <c:pt idx="51" formatCode="#,##0.00">
                  <c:v>2.8927652841517215</c:v>
                </c:pt>
                <c:pt idx="52" formatCode="#,##0.00">
                  <c:v>2.9093701536362464</c:v>
                </c:pt>
                <c:pt idx="53" formatCode="#,##0.00">
                  <c:v>2.9259750231207713</c:v>
                </c:pt>
                <c:pt idx="54" formatCode="#,##0.00">
                  <c:v>2.9425798926052957</c:v>
                </c:pt>
                <c:pt idx="55" formatCode="#,##0.00">
                  <c:v>2.9591847620898206</c:v>
                </c:pt>
                <c:pt idx="56" formatCode="#,##0.00">
                  <c:v>2.9757896315743455</c:v>
                </c:pt>
                <c:pt idx="57" formatCode="#,##0.00">
                  <c:v>2.9923945010588704</c:v>
                </c:pt>
                <c:pt idx="58" formatCode="#,##0.00">
                  <c:v>3.0089993705433948</c:v>
                </c:pt>
                <c:pt idx="59" formatCode="#,##0.00">
                  <c:v>3.0256042400279197</c:v>
                </c:pt>
                <c:pt idx="60" formatCode="#,##0.00">
                  <c:v>3.0505663725723569</c:v>
                </c:pt>
                <c:pt idx="61" formatCode="#,##0.00">
                  <c:v>3.0755285051167935</c:v>
                </c:pt>
                <c:pt idx="62" formatCode="#,##0.00">
                  <c:v>3.1004906376612307</c:v>
                </c:pt>
                <c:pt idx="63" formatCode="#,##0.00">
                  <c:v>3.1254527702056678</c:v>
                </c:pt>
                <c:pt idx="64" formatCode="#,##0.00">
                  <c:v>3.1504149027501045</c:v>
                </c:pt>
                <c:pt idx="65" formatCode="#,##0.00">
                  <c:v>3.1753770352945416</c:v>
                </c:pt>
                <c:pt idx="66" formatCode="#,##0.00">
                  <c:v>3.2003391678389788</c:v>
                </c:pt>
                <c:pt idx="67" formatCode="#,##0.00">
                  <c:v>3.2253013003834159</c:v>
                </c:pt>
                <c:pt idx="68" formatCode="#,##0.00">
                  <c:v>3.2502634329278526</c:v>
                </c:pt>
                <c:pt idx="69" formatCode="#,##0.00">
                  <c:v>3.2752255654722897</c:v>
                </c:pt>
                <c:pt idx="70" formatCode="#,##0.00">
                  <c:v>3.2925199645106527</c:v>
                </c:pt>
                <c:pt idx="71" formatCode="#,##0.00">
                  <c:v>3.309814363549016</c:v>
                </c:pt>
                <c:pt idx="72" formatCode="#,##0.00">
                  <c:v>3.327108762587379</c:v>
                </c:pt>
                <c:pt idx="73" formatCode="#,##0.00">
                  <c:v>3.3444031616257424</c:v>
                </c:pt>
                <c:pt idx="74" formatCode="#,##0.00">
                  <c:v>3.3616975606641053</c:v>
                </c:pt>
                <c:pt idx="75" formatCode="#,##0.00">
                  <c:v>3.3789919597024682</c:v>
                </c:pt>
                <c:pt idx="76" formatCode="#,##0.00">
                  <c:v>3.3962863587408316</c:v>
                </c:pt>
                <c:pt idx="77" formatCode="#,##0.00">
                  <c:v>3.4135807577791946</c:v>
                </c:pt>
                <c:pt idx="78" formatCode="#,##0.00">
                  <c:v>3.4308751568175579</c:v>
                </c:pt>
                <c:pt idx="79" formatCode="#,##0.00">
                  <c:v>3.4481695558559209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2668-47AB-989D-0843FEC1BAD8}"/>
            </c:ext>
          </c:extLst>
        </c:ser>
        <c:ser>
          <c:idx val="17"/>
          <c:order val="16"/>
          <c:tx>
            <c:strRef>
              <c:f>'2. Primary energy A1+A2'!$AO$12</c:f>
              <c:strCache>
                <c:ptCount val="1"/>
                <c:pt idx="0">
                  <c:v>SSP5-2.6 (fossil fuel)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A1+A2'!$AO$13:$AO$92</c:f>
              <c:numCache>
                <c:formatCode>General</c:formatCode>
                <c:ptCount val="80"/>
                <c:pt idx="39" formatCode="#,##0.00">
                  <c:v>2.3281504497730756</c:v>
                </c:pt>
                <c:pt idx="40" formatCode="#,##0.00">
                  <c:v>2.3823828781932921</c:v>
                </c:pt>
                <c:pt idx="41" formatCode="#,##0.00">
                  <c:v>2.4366153066135081</c:v>
                </c:pt>
                <c:pt idx="42" formatCode="#,##0.00">
                  <c:v>2.4908477350337241</c:v>
                </c:pt>
                <c:pt idx="43" formatCode="#,##0.00">
                  <c:v>2.5450801634539406</c:v>
                </c:pt>
                <c:pt idx="44" formatCode="#,##0.00">
                  <c:v>2.5993125918741571</c:v>
                </c:pt>
                <c:pt idx="45" formatCode="#,##0.00">
                  <c:v>2.6535450202943731</c:v>
                </c:pt>
                <c:pt idx="46" formatCode="#,##0.00">
                  <c:v>2.7077774487145891</c:v>
                </c:pt>
                <c:pt idx="47" formatCode="#,##0.00">
                  <c:v>2.7620098771348056</c:v>
                </c:pt>
                <c:pt idx="48" formatCode="#,##0.00">
                  <c:v>2.8162423055550221</c:v>
                </c:pt>
                <c:pt idx="49" formatCode="#,##0.00">
                  <c:v>2.8704747339752381</c:v>
                </c:pt>
                <c:pt idx="50" formatCode="#,##0.00">
                  <c:v>2.9110448512221292</c:v>
                </c:pt>
                <c:pt idx="51" formatCode="#,##0.00">
                  <c:v>2.9516149684690203</c:v>
                </c:pt>
                <c:pt idx="52" formatCode="#,##0.00">
                  <c:v>2.9921850857159114</c:v>
                </c:pt>
                <c:pt idx="53" formatCode="#,##0.00">
                  <c:v>3.0327552029628024</c:v>
                </c:pt>
                <c:pt idx="54" formatCode="#,##0.00">
                  <c:v>3.0733253202096935</c:v>
                </c:pt>
                <c:pt idx="55" formatCode="#,##0.00">
                  <c:v>3.1138954374565846</c:v>
                </c:pt>
                <c:pt idx="56" formatCode="#,##0.00">
                  <c:v>3.1544655547034757</c:v>
                </c:pt>
                <c:pt idx="57" formatCode="#,##0.00">
                  <c:v>3.1950356719503668</c:v>
                </c:pt>
                <c:pt idx="58" formatCode="#,##0.00">
                  <c:v>3.2356057891972578</c:v>
                </c:pt>
                <c:pt idx="59" formatCode="#,##0.00">
                  <c:v>3.2761759064441489</c:v>
                </c:pt>
                <c:pt idx="60" formatCode="#,##0.00">
                  <c:v>3.2896529659405478</c:v>
                </c:pt>
                <c:pt idx="61" formatCode="#,##0.00">
                  <c:v>3.3031300254369462</c:v>
                </c:pt>
                <c:pt idx="62" formatCode="#,##0.00">
                  <c:v>3.3166070849333451</c:v>
                </c:pt>
                <c:pt idx="63" formatCode="#,##0.00">
                  <c:v>3.330084144429744</c:v>
                </c:pt>
                <c:pt idx="64" formatCode="#,##0.00">
                  <c:v>3.3435612039261429</c:v>
                </c:pt>
                <c:pt idx="65" formatCode="#,##0.00">
                  <c:v>3.3570382634225413</c:v>
                </c:pt>
                <c:pt idx="66" formatCode="#,##0.00">
                  <c:v>3.3705153229189402</c:v>
                </c:pt>
                <c:pt idx="67" formatCode="#,##0.00">
                  <c:v>3.3839923824153391</c:v>
                </c:pt>
                <c:pt idx="68" formatCode="#,##0.00">
                  <c:v>3.3974694419117375</c:v>
                </c:pt>
                <c:pt idx="69" formatCode="#,##0.00">
                  <c:v>3.4109465014081364</c:v>
                </c:pt>
                <c:pt idx="70" formatCode="#,##0.00">
                  <c:v>3.4477189592780353</c:v>
                </c:pt>
                <c:pt idx="71" formatCode="#,##0.00">
                  <c:v>3.4844914171479342</c:v>
                </c:pt>
                <c:pt idx="72" formatCode="#,##0.00">
                  <c:v>3.5212638750178336</c:v>
                </c:pt>
                <c:pt idx="73" formatCode="#,##0.00">
                  <c:v>3.5580363328877325</c:v>
                </c:pt>
                <c:pt idx="74" formatCode="#,##0.00">
                  <c:v>3.5948087907576314</c:v>
                </c:pt>
                <c:pt idx="75" formatCode="#,##0.00">
                  <c:v>3.6315812486275303</c:v>
                </c:pt>
                <c:pt idx="76" formatCode="#,##0.00">
                  <c:v>3.6683537064974292</c:v>
                </c:pt>
                <c:pt idx="77" formatCode="#,##0.00">
                  <c:v>3.7051261643673286</c:v>
                </c:pt>
                <c:pt idx="78" formatCode="#,##0.00">
                  <c:v>3.7418986222372275</c:v>
                </c:pt>
                <c:pt idx="79" formatCode="#,##0.00">
                  <c:v>3.7786710801071264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2668-47AB-989D-0843FEC1BAD8}"/>
            </c:ext>
          </c:extLst>
        </c:ser>
        <c:ser>
          <c:idx val="0"/>
          <c:order val="17"/>
          <c:tx>
            <c:strRef>
              <c:f>'2. Primary energy A1+A2'!$X$12</c:f>
              <c:strCache>
                <c:ptCount val="1"/>
                <c:pt idx="0">
                  <c:v>Historical data (1971-2018)</c:v>
                </c:pt>
              </c:strCache>
            </c:strRef>
          </c:tx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4"/>
            <c:spPr>
              <a:noFill/>
              <a:ln w="9525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'2. Primary energy A1+A2'!$W$13:$W$92</c:f>
              <c:numCache>
                <c:formatCode>General</c:formatCode>
                <c:ptCount val="8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  <c:pt idx="55">
                  <c:v>2026</c:v>
                </c:pt>
                <c:pt idx="56">
                  <c:v>2027</c:v>
                </c:pt>
                <c:pt idx="57">
                  <c:v>2028</c:v>
                </c:pt>
                <c:pt idx="58">
                  <c:v>2029</c:v>
                </c:pt>
                <c:pt idx="59">
                  <c:v>2030</c:v>
                </c:pt>
                <c:pt idx="60">
                  <c:v>2031</c:v>
                </c:pt>
                <c:pt idx="61">
                  <c:v>2032</c:v>
                </c:pt>
                <c:pt idx="62">
                  <c:v>2033</c:v>
                </c:pt>
                <c:pt idx="63">
                  <c:v>2034</c:v>
                </c:pt>
                <c:pt idx="64">
                  <c:v>2035</c:v>
                </c:pt>
                <c:pt idx="65">
                  <c:v>2036</c:v>
                </c:pt>
                <c:pt idx="66">
                  <c:v>2037</c:v>
                </c:pt>
                <c:pt idx="67">
                  <c:v>2038</c:v>
                </c:pt>
                <c:pt idx="68">
                  <c:v>2039</c:v>
                </c:pt>
                <c:pt idx="69">
                  <c:v>2040</c:v>
                </c:pt>
                <c:pt idx="70">
                  <c:v>2041</c:v>
                </c:pt>
                <c:pt idx="71">
                  <c:v>2042</c:v>
                </c:pt>
                <c:pt idx="72">
                  <c:v>2043</c:v>
                </c:pt>
                <c:pt idx="73">
                  <c:v>2044</c:v>
                </c:pt>
                <c:pt idx="74">
                  <c:v>2045</c:v>
                </c:pt>
                <c:pt idx="75">
                  <c:v>2046</c:v>
                </c:pt>
                <c:pt idx="76">
                  <c:v>2047</c:v>
                </c:pt>
                <c:pt idx="77">
                  <c:v>2048</c:v>
                </c:pt>
                <c:pt idx="78">
                  <c:v>2049</c:v>
                </c:pt>
                <c:pt idx="79">
                  <c:v>2050</c:v>
                </c:pt>
              </c:numCache>
            </c:numRef>
          </c:xVal>
          <c:yVal>
            <c:numRef>
              <c:f>'2. Primary energy A1+A2'!$X$13:$X$92</c:f>
              <c:numCache>
                <c:formatCode>#,##0.00</c:formatCode>
                <c:ptCount val="80"/>
                <c:pt idx="0">
                  <c:v>1</c:v>
                </c:pt>
                <c:pt idx="1">
                  <c:v>1.048323655436683</c:v>
                </c:pt>
                <c:pt idx="2">
                  <c:v>1.1046136843344898</c:v>
                </c:pt>
                <c:pt idx="3">
                  <c:v>1.1111415086648126</c:v>
                </c:pt>
                <c:pt idx="4">
                  <c:v>1.1194720488454466</c:v>
                </c:pt>
                <c:pt idx="5">
                  <c:v>1.1808712824647385</c:v>
                </c:pt>
                <c:pt idx="6">
                  <c:v>1.2229914212466821</c:v>
                </c:pt>
                <c:pt idx="7">
                  <c:v>1.2705378253267989</c:v>
                </c:pt>
                <c:pt idx="8">
                  <c:v>1.3091521800179367</c:v>
                </c:pt>
                <c:pt idx="9">
                  <c:v>1.3050974281857795</c:v>
                </c:pt>
                <c:pt idx="10">
                  <c:v>1.2946380527045267</c:v>
                </c:pt>
                <c:pt idx="11">
                  <c:v>1.2955566224895598</c:v>
                </c:pt>
                <c:pt idx="12">
                  <c:v>1.3100272672095952</c:v>
                </c:pt>
                <c:pt idx="13">
                  <c:v>1.3618422125392928</c:v>
                </c:pt>
                <c:pt idx="14">
                  <c:v>1.3991448423303048</c:v>
                </c:pt>
                <c:pt idx="15">
                  <c:v>1.4282510032702533</c:v>
                </c:pt>
                <c:pt idx="16">
                  <c:v>1.4815407332252308</c:v>
                </c:pt>
                <c:pt idx="17">
                  <c:v>1.5330386179782407</c:v>
                </c:pt>
                <c:pt idx="18">
                  <c:v>1.5588509724700832</c:v>
                </c:pt>
                <c:pt idx="19">
                  <c:v>1.5881455579813208</c:v>
                </c:pt>
                <c:pt idx="20">
                  <c:v>1.5980106713531239</c:v>
                </c:pt>
                <c:pt idx="21">
                  <c:v>1.5993223962532497</c:v>
                </c:pt>
                <c:pt idx="22">
                  <c:v>1.6152623902743934</c:v>
                </c:pt>
                <c:pt idx="23">
                  <c:v>1.6279574957649767</c:v>
                </c:pt>
                <c:pt idx="24">
                  <c:v>1.6699399396679018</c:v>
                </c:pt>
                <c:pt idx="25">
                  <c:v>1.7120401489278825</c:v>
                </c:pt>
                <c:pt idx="26">
                  <c:v>1.7294911630687841</c:v>
                </c:pt>
                <c:pt idx="27">
                  <c:v>1.7380970930074555</c:v>
                </c:pt>
                <c:pt idx="28">
                  <c:v>1.7749703321888959</c:v>
                </c:pt>
                <c:pt idx="29">
                  <c:v>1.8163730081801628</c:v>
                </c:pt>
                <c:pt idx="30">
                  <c:v>1.8331790305193452</c:v>
                </c:pt>
                <c:pt idx="31">
                  <c:v>1.8715451720733045</c:v>
                </c:pt>
                <c:pt idx="32">
                  <c:v>1.937611537381442</c:v>
                </c:pt>
                <c:pt idx="33">
                  <c:v>2.0247470309541713</c:v>
                </c:pt>
                <c:pt idx="34">
                  <c:v>2.0798865829022821</c:v>
                </c:pt>
                <c:pt idx="35">
                  <c:v>2.1415485238565437</c:v>
                </c:pt>
                <c:pt idx="36">
                  <c:v>2.1993187727038022</c:v>
                </c:pt>
                <c:pt idx="37">
                  <c:v>2.225937366947794</c:v>
                </c:pt>
                <c:pt idx="38">
                  <c:v>2.2073811702252946</c:v>
                </c:pt>
                <c:pt idx="39">
                  <c:v>2.3281504497730756</c:v>
                </c:pt>
                <c:pt idx="40">
                  <c:v>2.3621520260170854</c:v>
                </c:pt>
                <c:pt idx="41">
                  <c:v>2.3985632626439228</c:v>
                </c:pt>
                <c:pt idx="42">
                  <c:v>2.4291043491652249</c:v>
                </c:pt>
                <c:pt idx="43">
                  <c:v>2.4621692378769624</c:v>
                </c:pt>
                <c:pt idx="44">
                  <c:v>2.4695938906956307</c:v>
                </c:pt>
                <c:pt idx="45">
                  <c:v>2.4843815959923545</c:v>
                </c:pt>
                <c:pt idx="46">
                  <c:v>2.5314551268695249</c:v>
                </c:pt>
                <c:pt idx="47">
                  <c:v>2.5933743398345852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668-47AB-989D-0843FEC1B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1343888"/>
        <c:axId val="591333720"/>
      </c:scatterChart>
      <c:valAx>
        <c:axId val="591343888"/>
        <c:scaling>
          <c:orientation val="minMax"/>
          <c:max val="2050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333720"/>
        <c:crosses val="autoZero"/>
        <c:crossBetween val="midCat"/>
      </c:valAx>
      <c:valAx>
        <c:axId val="59133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Primary energy ratio vs 1971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343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604275110518047"/>
          <c:y val="9.1995415674162792E-3"/>
          <c:w val="0.25968576623181006"/>
          <c:h val="0.986483346777079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88812425281123E-2"/>
          <c:y val="7.1839792481907985E-2"/>
          <c:w val="0.63712892335586702"/>
          <c:h val="0.83177904090029942"/>
        </c:manualLayout>
      </c:layout>
      <c:scatterChart>
        <c:scatterStyle val="lineMarker"/>
        <c:varyColors val="0"/>
        <c:ser>
          <c:idx val="1"/>
          <c:order val="0"/>
          <c:tx>
            <c:strRef>
              <c:f>'2. Primary energy A1+A2'!$C$12</c:f>
              <c:strCache>
                <c:ptCount val="1"/>
                <c:pt idx="0">
                  <c:v>IEA IRENA 2019 Transforming energy scenario 2050 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A1+A2'!$C$59:$C$92</c:f>
              <c:numCache>
                <c:formatCode>0.00</c:formatCode>
                <c:ptCount val="34"/>
                <c:pt idx="0">
                  <c:v>4.0222880283798439</c:v>
                </c:pt>
                <c:pt idx="1">
                  <c:v>4.1469176206650031</c:v>
                </c:pt>
                <c:pt idx="2">
                  <c:v>4.2490722147096784</c:v>
                </c:pt>
                <c:pt idx="3">
                  <c:v>4.3537432708688728</c:v>
                </c:pt>
                <c:pt idx="4">
                  <c:v>4.460992779321618</c:v>
                </c:pt>
                <c:pt idx="5">
                  <c:v>4.570884257304427</c:v>
                </c:pt>
                <c:pt idx="6">
                  <c:v>4.6834827867286153</c:v>
                </c:pt>
                <c:pt idx="7">
                  <c:v>4.7988550527242841</c:v>
                </c:pt>
                <c:pt idx="8">
                  <c:v>4.9170693831337893</c:v>
                </c:pt>
                <c:pt idx="9">
                  <c:v>5.0381957889780864</c:v>
                </c:pt>
                <c:pt idx="10">
                  <c:v>5.1623060059199215</c:v>
                </c:pt>
                <c:pt idx="11">
                  <c:v>5.2894735367484156</c:v>
                </c:pt>
                <c:pt idx="12">
                  <c:v>5.4197736949102122</c:v>
                </c:pt>
                <c:pt idx="13">
                  <c:v>5.5532836491129629</c:v>
                </c:pt>
                <c:pt idx="14">
                  <c:v>5.6859035875249004</c:v>
                </c:pt>
                <c:pt idx="15">
                  <c:v>5.8216906697702342</c:v>
                </c:pt>
                <c:pt idx="16">
                  <c:v>5.9607205315352827</c:v>
                </c:pt>
                <c:pt idx="17">
                  <c:v>6.1030706147890443</c:v>
                </c:pt>
                <c:pt idx="18">
                  <c:v>6.2488202109196713</c:v>
                </c:pt>
                <c:pt idx="19">
                  <c:v>6.3980505049011089</c:v>
                </c:pt>
                <c:pt idx="20">
                  <c:v>6.5508446205144875</c:v>
                </c:pt>
                <c:pt idx="21">
                  <c:v>6.7072876666494663</c:v>
                </c:pt>
                <c:pt idx="22">
                  <c:v>6.8674667847113158</c:v>
                </c:pt>
                <c:pt idx="23">
                  <c:v>7.0314711971601414</c:v>
                </c:pt>
                <c:pt idx="24">
                  <c:v>7.199392257209297</c:v>
                </c:pt>
                <c:pt idx="25">
                  <c:v>7.3713234997106571</c:v>
                </c:pt>
                <c:pt idx="26">
                  <c:v>7.5473606932551016</c:v>
                </c:pt>
                <c:pt idx="27">
                  <c:v>7.7276018935172299</c:v>
                </c:pt>
                <c:pt idx="28">
                  <c:v>7.9121474978740194</c:v>
                </c:pt>
                <c:pt idx="29">
                  <c:v>8.1011003013278504</c:v>
                </c:pt>
                <c:pt idx="30">
                  <c:v>8.2945655537650538</c:v>
                </c:pt>
                <c:pt idx="31">
                  <c:v>8.4926510185818582</c:v>
                </c:pt>
                <c:pt idx="32">
                  <c:v>8.69546703271042</c:v>
                </c:pt>
                <c:pt idx="33">
                  <c:v>8.9031265680783438</c:v>
                </c:pt>
              </c:numCache>
            </c:numRef>
          </c:xVal>
          <c:yVal>
            <c:numRef>
              <c:f>'2. Primary energy A1+A2'!$Y$59:$Y$92</c:f>
              <c:numCache>
                <c:formatCode>#,##0.00</c:formatCode>
                <c:ptCount val="34"/>
                <c:pt idx="0">
                  <c:v>2.5314551268695249</c:v>
                </c:pt>
                <c:pt idx="1">
                  <c:v>2.5214037495770811</c:v>
                </c:pt>
                <c:pt idx="2">
                  <c:v>2.5113523722846369</c:v>
                </c:pt>
                <c:pt idx="3">
                  <c:v>2.5013009949921932</c:v>
                </c:pt>
                <c:pt idx="4">
                  <c:v>2.4941438577231843</c:v>
                </c:pt>
                <c:pt idx="5">
                  <c:v>2.4869867204541753</c:v>
                </c:pt>
                <c:pt idx="6">
                  <c:v>2.4798295831851664</c:v>
                </c:pt>
                <c:pt idx="7">
                  <c:v>2.4726724459161575</c:v>
                </c:pt>
                <c:pt idx="8">
                  <c:v>2.4655153086471486</c:v>
                </c:pt>
                <c:pt idx="9">
                  <c:v>2.4583581713781393</c:v>
                </c:pt>
                <c:pt idx="10">
                  <c:v>2.4512010341091304</c:v>
                </c:pt>
                <c:pt idx="11">
                  <c:v>2.4440438968401215</c:v>
                </c:pt>
                <c:pt idx="12">
                  <c:v>2.4368867595711126</c:v>
                </c:pt>
                <c:pt idx="13">
                  <c:v>2.4297296223021037</c:v>
                </c:pt>
                <c:pt idx="14">
                  <c:v>2.4387804851153043</c:v>
                </c:pt>
                <c:pt idx="15">
                  <c:v>2.4478313479285054</c:v>
                </c:pt>
                <c:pt idx="16">
                  <c:v>2.4568822107417061</c:v>
                </c:pt>
                <c:pt idx="17">
                  <c:v>2.4659330735549068</c:v>
                </c:pt>
                <c:pt idx="18">
                  <c:v>2.4749839363681074</c:v>
                </c:pt>
                <c:pt idx="19">
                  <c:v>2.4840347991813085</c:v>
                </c:pt>
                <c:pt idx="20">
                  <c:v>2.4930856619945092</c:v>
                </c:pt>
                <c:pt idx="21">
                  <c:v>2.5021365248077099</c:v>
                </c:pt>
                <c:pt idx="22">
                  <c:v>2.511187387620911</c:v>
                </c:pt>
                <c:pt idx="23">
                  <c:v>2.5202382504341116</c:v>
                </c:pt>
                <c:pt idx="24">
                  <c:v>2.5143362965847542</c:v>
                </c:pt>
                <c:pt idx="25">
                  <c:v>2.5084343427353972</c:v>
                </c:pt>
                <c:pt idx="26">
                  <c:v>2.5025323888860398</c:v>
                </c:pt>
                <c:pt idx="27">
                  <c:v>2.4966304350366828</c:v>
                </c:pt>
                <c:pt idx="28">
                  <c:v>2.4907284811873254</c:v>
                </c:pt>
                <c:pt idx="29">
                  <c:v>2.4848265273379679</c:v>
                </c:pt>
                <c:pt idx="30">
                  <c:v>2.4789245734886109</c:v>
                </c:pt>
                <c:pt idx="31">
                  <c:v>2.4730226196392535</c:v>
                </c:pt>
                <c:pt idx="32">
                  <c:v>2.4671206657898965</c:v>
                </c:pt>
                <c:pt idx="33">
                  <c:v>2.4612187119405391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B6-4AB0-8C45-4E0EAE76EF07}"/>
            </c:ext>
          </c:extLst>
        </c:ser>
        <c:ser>
          <c:idx val="2"/>
          <c:order val="1"/>
          <c:tx>
            <c:strRef>
              <c:f>'2. Primary energy A1+A2'!$D$12</c:f>
              <c:strCache>
                <c:ptCount val="1"/>
                <c:pt idx="0">
                  <c:v>IEA WEO 2020 Stated Policies Scenario (STEPS)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Pt>
            <c:idx val="22"/>
            <c:marker>
              <c:symbol val="square"/>
              <c:size val="5"/>
              <c:spPr>
                <a:noFill/>
                <a:ln w="9525">
                  <a:solidFill>
                    <a:schemeClr val="accent2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B6-4AB0-8C45-4E0EAE76EF07}"/>
              </c:ext>
            </c:extLst>
          </c:dPt>
          <c:xVal>
            <c:numRef>
              <c:f>'2. Primary energy A1+A2'!$D$60:$D$82</c:f>
              <c:numCache>
                <c:formatCode>0.00</c:formatCode>
                <c:ptCount val="23"/>
                <c:pt idx="0">
                  <c:v>4.1469176206650031</c:v>
                </c:pt>
                <c:pt idx="1">
                  <c:v>4.2342517057562086</c:v>
                </c:pt>
                <c:pt idx="2">
                  <c:v>4.3234250466794348</c:v>
                </c:pt>
                <c:pt idx="3">
                  <c:v>4.4144763781625045</c:v>
                </c:pt>
                <c:pt idx="4">
                  <c:v>4.5074452506866072</c:v>
                </c:pt>
                <c:pt idx="5">
                  <c:v>4.6023720476660674</c:v>
                </c:pt>
                <c:pt idx="6">
                  <c:v>4.6992980029899156</c:v>
                </c:pt>
                <c:pt idx="7">
                  <c:v>4.798265218932884</c:v>
                </c:pt>
                <c:pt idx="8">
                  <c:v>4.9142872719266819</c:v>
                </c:pt>
                <c:pt idx="9">
                  <c:v>5.0331147381618697</c:v>
                </c:pt>
                <c:pt idx="10">
                  <c:v>5.1548154525306238</c:v>
                </c:pt>
                <c:pt idx="11">
                  <c:v>5.2794588901728146</c:v>
                </c:pt>
                <c:pt idx="12">
                  <c:v>5.4071162061371938</c:v>
                </c:pt>
                <c:pt idx="13">
                  <c:v>5.5378602760015916</c:v>
                </c:pt>
                <c:pt idx="14">
                  <c:v>5.6717657374753108</c:v>
                </c:pt>
                <c:pt idx="15">
                  <c:v>5.8089090330074642</c:v>
                </c:pt>
                <c:pt idx="16">
                  <c:v>5.9493684534255848</c:v>
                </c:pt>
                <c:pt idx="17">
                  <c:v>6.0932241826294158</c:v>
                </c:pt>
                <c:pt idx="18">
                  <c:v>6.2405583433653957</c:v>
                </c:pt>
                <c:pt idx="19">
                  <c:v>6.3914550441079712</c:v>
                </c:pt>
                <c:pt idx="20">
                  <c:v>6.5460004270745022</c:v>
                </c:pt>
                <c:pt idx="21">
                  <c:v>6.7042827174011643</c:v>
                </c:pt>
                <c:pt idx="22">
                  <c:v>6.866392273507925</c:v>
                </c:pt>
              </c:numCache>
            </c:numRef>
          </c:xVal>
          <c:yVal>
            <c:numRef>
              <c:f>'2. Primary energy A1+A2'!$Z$60:$Z$82</c:f>
              <c:numCache>
                <c:formatCode>#,##0.00</c:formatCode>
                <c:ptCount val="23"/>
                <c:pt idx="0">
                  <c:v>2.5933743398345852</c:v>
                </c:pt>
                <c:pt idx="1">
                  <c:v>2.6106289583193987</c:v>
                </c:pt>
                <c:pt idx="2">
                  <c:v>2.6278835768042121</c:v>
                </c:pt>
                <c:pt idx="3">
                  <c:v>2.6451381952890256</c:v>
                </c:pt>
                <c:pt idx="4">
                  <c:v>2.6623928137738395</c:v>
                </c:pt>
                <c:pt idx="5">
                  <c:v>2.679647432258653</c:v>
                </c:pt>
                <c:pt idx="6">
                  <c:v>2.6969020507434665</c:v>
                </c:pt>
                <c:pt idx="7">
                  <c:v>2.7141566692282799</c:v>
                </c:pt>
                <c:pt idx="8">
                  <c:v>2.74277446439093</c:v>
                </c:pt>
                <c:pt idx="9">
                  <c:v>2.77139225955358</c:v>
                </c:pt>
                <c:pt idx="10">
                  <c:v>2.8000100547162305</c:v>
                </c:pt>
                <c:pt idx="11">
                  <c:v>2.8286278498788806</c:v>
                </c:pt>
                <c:pt idx="12">
                  <c:v>2.8572456450415307</c:v>
                </c:pt>
                <c:pt idx="13">
                  <c:v>2.8813658399504818</c:v>
                </c:pt>
                <c:pt idx="14">
                  <c:v>2.9054860348594329</c:v>
                </c:pt>
                <c:pt idx="15">
                  <c:v>2.9296062297683836</c:v>
                </c:pt>
                <c:pt idx="16">
                  <c:v>2.9537264246773347</c:v>
                </c:pt>
                <c:pt idx="17">
                  <c:v>2.9778466195862858</c:v>
                </c:pt>
                <c:pt idx="18">
                  <c:v>3.0019668144952369</c:v>
                </c:pt>
                <c:pt idx="19">
                  <c:v>3.0260870094041881</c:v>
                </c:pt>
                <c:pt idx="20">
                  <c:v>3.0502072043131387</c:v>
                </c:pt>
                <c:pt idx="21">
                  <c:v>3.0743273992220899</c:v>
                </c:pt>
                <c:pt idx="22">
                  <c:v>3.098447594131041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FB6-4AB0-8C45-4E0EAE76EF07}"/>
            </c:ext>
          </c:extLst>
        </c:ser>
        <c:ser>
          <c:idx val="3"/>
          <c:order val="2"/>
          <c:tx>
            <c:strRef>
              <c:f>'2. Primary energy A1+A2'!$E$12</c:f>
              <c:strCache>
                <c:ptCount val="1"/>
                <c:pt idx="0">
                  <c:v>IEA WEO 2019 Current Policies Scenario (CPS)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A1+A2'!$E$60:$E$82</c:f>
              <c:numCache>
                <c:formatCode>0.00</c:formatCode>
                <c:ptCount val="23"/>
                <c:pt idx="0">
                  <c:v>4.1469176206650031</c:v>
                </c:pt>
                <c:pt idx="1">
                  <c:v>4.2622394090702942</c:v>
                </c:pt>
                <c:pt idx="2">
                  <c:v>4.3807681854356844</c:v>
                </c:pt>
                <c:pt idx="3">
                  <c:v>4.5025931330102233</c:v>
                </c:pt>
                <c:pt idx="4">
                  <c:v>4.6278059151432949</c:v>
                </c:pt>
                <c:pt idx="5">
                  <c:v>4.7565007442538203</c:v>
                </c:pt>
                <c:pt idx="6">
                  <c:v>4.8887744527174304</c:v>
                </c:pt>
                <c:pt idx="7">
                  <c:v>5.0247265657249383</c:v>
                </c:pt>
                <c:pt idx="8">
                  <c:v>5.1644593761669393</c:v>
                </c:pt>
                <c:pt idx="9">
                  <c:v>5.3080780216008794</c:v>
                </c:pt>
                <c:pt idx="10">
                  <c:v>5.4556905633585018</c:v>
                </c:pt>
                <c:pt idx="11">
                  <c:v>5.6074080678531972</c:v>
                </c:pt>
                <c:pt idx="12">
                  <c:v>5.7633446901484318</c:v>
                </c:pt>
                <c:pt idx="13">
                  <c:v>5.9013576112804529</c:v>
                </c:pt>
                <c:pt idx="14">
                  <c:v>6.0426754824759241</c:v>
                </c:pt>
                <c:pt idx="15">
                  <c:v>6.1873774462878206</c:v>
                </c:pt>
                <c:pt idx="16">
                  <c:v>6.3355445404698232</c:v>
                </c:pt>
                <c:pt idx="17">
                  <c:v>6.4872597433600649</c:v>
                </c:pt>
                <c:pt idx="18">
                  <c:v>6.6426080203516724</c:v>
                </c:pt>
                <c:pt idx="19">
                  <c:v>6.8016763714761153</c:v>
                </c:pt>
                <c:pt idx="20">
                  <c:v>6.9645538801260249</c:v>
                </c:pt>
                <c:pt idx="21">
                  <c:v>7.1313317629447583</c:v>
                </c:pt>
                <c:pt idx="22">
                  <c:v>7.302103420910651</c:v>
                </c:pt>
              </c:numCache>
            </c:numRef>
          </c:xVal>
          <c:yVal>
            <c:numRef>
              <c:f>'2. Primary energy A1+A2'!$AA$60:$AA$82</c:f>
              <c:numCache>
                <c:formatCode>#,##0.00</c:formatCode>
                <c:ptCount val="23"/>
                <c:pt idx="0">
                  <c:v>2.5933743398345852</c:v>
                </c:pt>
                <c:pt idx="1">
                  <c:v>2.6333239724972599</c:v>
                </c:pt>
                <c:pt idx="2">
                  <c:v>2.6732736051599346</c:v>
                </c:pt>
                <c:pt idx="3">
                  <c:v>2.7132232378226093</c:v>
                </c:pt>
                <c:pt idx="4">
                  <c:v>2.7531728704852845</c:v>
                </c:pt>
                <c:pt idx="5">
                  <c:v>2.7931225031479592</c:v>
                </c:pt>
                <c:pt idx="6">
                  <c:v>2.8330721358106339</c:v>
                </c:pt>
                <c:pt idx="7">
                  <c:v>2.8730217684733086</c:v>
                </c:pt>
                <c:pt idx="8">
                  <c:v>2.9129714011359833</c:v>
                </c:pt>
                <c:pt idx="9">
                  <c:v>2.952921033798658</c:v>
                </c:pt>
                <c:pt idx="10">
                  <c:v>2.9928706664613323</c:v>
                </c:pt>
                <c:pt idx="11">
                  <c:v>3.032820299124007</c:v>
                </c:pt>
                <c:pt idx="12">
                  <c:v>3.0727699317866817</c:v>
                </c:pt>
                <c:pt idx="13">
                  <c:v>3.1129369774162283</c:v>
                </c:pt>
                <c:pt idx="14">
                  <c:v>3.1531040230457745</c:v>
                </c:pt>
                <c:pt idx="15">
                  <c:v>3.1932710686753212</c:v>
                </c:pt>
                <c:pt idx="16">
                  <c:v>3.2334381143048674</c:v>
                </c:pt>
                <c:pt idx="17">
                  <c:v>3.273605159934414</c:v>
                </c:pt>
                <c:pt idx="18">
                  <c:v>3.3137722055639602</c:v>
                </c:pt>
                <c:pt idx="19">
                  <c:v>3.3539392511935069</c:v>
                </c:pt>
                <c:pt idx="20">
                  <c:v>3.3941062968230531</c:v>
                </c:pt>
                <c:pt idx="21">
                  <c:v>3.4342733424525997</c:v>
                </c:pt>
                <c:pt idx="22">
                  <c:v>3.4744403880821459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FB6-4AB0-8C45-4E0EAE76EF07}"/>
            </c:ext>
          </c:extLst>
        </c:ser>
        <c:ser>
          <c:idx val="4"/>
          <c:order val="3"/>
          <c:tx>
            <c:strRef>
              <c:f>'2. Primary energy A1+A2'!$F$12</c:f>
              <c:strCache>
                <c:ptCount val="1"/>
                <c:pt idx="0">
                  <c:v>IEA WEO 2020 Sustainable Development Scenario (SDS)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A1+A2'!$F$60:$F$82</c:f>
              <c:numCache>
                <c:formatCode>0.00</c:formatCode>
                <c:ptCount val="23"/>
                <c:pt idx="0">
                  <c:v>4.1469176206650031</c:v>
                </c:pt>
                <c:pt idx="1">
                  <c:v>4.2342517057562086</c:v>
                </c:pt>
                <c:pt idx="2">
                  <c:v>4.3234250466794348</c:v>
                </c:pt>
                <c:pt idx="3">
                  <c:v>4.4144763781625045</c:v>
                </c:pt>
                <c:pt idx="4">
                  <c:v>4.5074452506866072</c:v>
                </c:pt>
                <c:pt idx="5">
                  <c:v>4.6023720476660674</c:v>
                </c:pt>
                <c:pt idx="6">
                  <c:v>4.6992980029899156</c:v>
                </c:pt>
                <c:pt idx="7">
                  <c:v>4.798265218932884</c:v>
                </c:pt>
                <c:pt idx="8">
                  <c:v>4.9142872719266819</c:v>
                </c:pt>
                <c:pt idx="9">
                  <c:v>5.0331147381618697</c:v>
                </c:pt>
                <c:pt idx="10">
                  <c:v>5.1548154525306238</c:v>
                </c:pt>
                <c:pt idx="11">
                  <c:v>5.2794588901728146</c:v>
                </c:pt>
                <c:pt idx="12">
                  <c:v>5.4071162061371938</c:v>
                </c:pt>
                <c:pt idx="13">
                  <c:v>5.5378602760015916</c:v>
                </c:pt>
                <c:pt idx="14">
                  <c:v>5.6717657374753108</c:v>
                </c:pt>
                <c:pt idx="15">
                  <c:v>5.8089090330074642</c:v>
                </c:pt>
                <c:pt idx="16">
                  <c:v>5.9493684534255848</c:v>
                </c:pt>
                <c:pt idx="17">
                  <c:v>6.0932241826294158</c:v>
                </c:pt>
                <c:pt idx="18">
                  <c:v>6.2405583433653957</c:v>
                </c:pt>
                <c:pt idx="19">
                  <c:v>6.3914550441079712</c:v>
                </c:pt>
                <c:pt idx="20">
                  <c:v>6.5460004270745022</c:v>
                </c:pt>
                <c:pt idx="21">
                  <c:v>6.7042827174011643</c:v>
                </c:pt>
                <c:pt idx="22">
                  <c:v>6.866392273507925</c:v>
                </c:pt>
              </c:numCache>
            </c:numRef>
          </c:xVal>
          <c:yVal>
            <c:numRef>
              <c:f>'2. Primary energy A1+A2'!$AB$60:$AB$82</c:f>
              <c:numCache>
                <c:formatCode>#,##0.00</c:formatCode>
                <c:ptCount val="23"/>
                <c:pt idx="0">
                  <c:v>2.5933743398345852</c:v>
                </c:pt>
                <c:pt idx="1">
                  <c:v>2.581793537338021</c:v>
                </c:pt>
                <c:pt idx="2">
                  <c:v>2.5702127348414572</c:v>
                </c:pt>
                <c:pt idx="3">
                  <c:v>2.5586319323448929</c:v>
                </c:pt>
                <c:pt idx="4">
                  <c:v>2.5470511298483292</c:v>
                </c:pt>
                <c:pt idx="5">
                  <c:v>2.5354703273517649</c:v>
                </c:pt>
                <c:pt idx="6">
                  <c:v>2.5238895248552011</c:v>
                </c:pt>
                <c:pt idx="7">
                  <c:v>2.5123087223586369</c:v>
                </c:pt>
                <c:pt idx="8">
                  <c:v>2.4950800117093861</c:v>
                </c:pt>
                <c:pt idx="9">
                  <c:v>2.4778513010601353</c:v>
                </c:pt>
                <c:pt idx="10">
                  <c:v>2.4606225904108849</c:v>
                </c:pt>
                <c:pt idx="11">
                  <c:v>2.4433938797616341</c:v>
                </c:pt>
                <c:pt idx="12">
                  <c:v>2.4261651691123833</c:v>
                </c:pt>
                <c:pt idx="13">
                  <c:v>2.4196726655203498</c:v>
                </c:pt>
                <c:pt idx="14">
                  <c:v>2.4131801619283162</c:v>
                </c:pt>
                <c:pt idx="15">
                  <c:v>2.4066876583362831</c:v>
                </c:pt>
                <c:pt idx="16">
                  <c:v>2.4001951547442495</c:v>
                </c:pt>
                <c:pt idx="17">
                  <c:v>2.3937026511522159</c:v>
                </c:pt>
                <c:pt idx="18">
                  <c:v>2.3872101475601823</c:v>
                </c:pt>
                <c:pt idx="19">
                  <c:v>2.3807176439681492</c:v>
                </c:pt>
                <c:pt idx="20">
                  <c:v>2.3742251403761157</c:v>
                </c:pt>
                <c:pt idx="21">
                  <c:v>2.3677326367840825</c:v>
                </c:pt>
                <c:pt idx="22">
                  <c:v>2.361240133192049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FB6-4AB0-8C45-4E0EAE76EF07}"/>
            </c:ext>
          </c:extLst>
        </c:ser>
        <c:ser>
          <c:idx val="5"/>
          <c:order val="4"/>
          <c:tx>
            <c:strRef>
              <c:f>'2. Primary energy A1+A2'!$G$12</c:f>
              <c:strCache>
                <c:ptCount val="1"/>
                <c:pt idx="0">
                  <c:v>IEA 2018 Efficient World Scenario (EWS)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plus"/>
            <c:size val="5"/>
            <c:spPr>
              <a:noFill/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A1+A2'!$G$60:$G$82</c:f>
              <c:numCache>
                <c:formatCode>0.00</c:formatCode>
                <c:ptCount val="23"/>
                <c:pt idx="0">
                  <c:v>4.1469176206650031</c:v>
                </c:pt>
                <c:pt idx="1">
                  <c:v>4.2622394090702942</c:v>
                </c:pt>
                <c:pt idx="2">
                  <c:v>4.3807681854356844</c:v>
                </c:pt>
                <c:pt idx="3">
                  <c:v>4.5025931330102233</c:v>
                </c:pt>
                <c:pt idx="4">
                  <c:v>4.6278059151432949</c:v>
                </c:pt>
                <c:pt idx="5">
                  <c:v>4.7565007442538203</c:v>
                </c:pt>
                <c:pt idx="6">
                  <c:v>4.8887744527174304</c:v>
                </c:pt>
                <c:pt idx="7">
                  <c:v>5.0247265657249383</c:v>
                </c:pt>
                <c:pt idx="8">
                  <c:v>5.1644593761669393</c:v>
                </c:pt>
                <c:pt idx="9">
                  <c:v>5.3080780216008794</c:v>
                </c:pt>
                <c:pt idx="10">
                  <c:v>5.4556905633585018</c:v>
                </c:pt>
                <c:pt idx="11">
                  <c:v>5.6074080678531972</c:v>
                </c:pt>
                <c:pt idx="12">
                  <c:v>5.7633446901484318</c:v>
                </c:pt>
                <c:pt idx="13">
                  <c:v>5.9013576112804529</c:v>
                </c:pt>
                <c:pt idx="14">
                  <c:v>6.0426754824759241</c:v>
                </c:pt>
                <c:pt idx="15">
                  <c:v>6.1873774462878206</c:v>
                </c:pt>
                <c:pt idx="16">
                  <c:v>6.3355445404698232</c:v>
                </c:pt>
                <c:pt idx="17">
                  <c:v>6.4872597433600649</c:v>
                </c:pt>
                <c:pt idx="18">
                  <c:v>6.6426080203516724</c:v>
                </c:pt>
                <c:pt idx="19">
                  <c:v>6.8016763714761153</c:v>
                </c:pt>
                <c:pt idx="20">
                  <c:v>6.9645538801260249</c:v>
                </c:pt>
                <c:pt idx="21">
                  <c:v>7.1313317629447583</c:v>
                </c:pt>
                <c:pt idx="22">
                  <c:v>7.302103420910651</c:v>
                </c:pt>
              </c:numCache>
            </c:numRef>
          </c:xVal>
          <c:yVal>
            <c:numRef>
              <c:f>'2. Primary energy A1+A2'!$AC$60:$AC$82</c:f>
              <c:numCache>
                <c:formatCode>#,##0.00</c:formatCode>
                <c:ptCount val="23"/>
                <c:pt idx="0">
                  <c:v>2.5933743398345852</c:v>
                </c:pt>
                <c:pt idx="1">
                  <c:v>2.5970736639007823</c:v>
                </c:pt>
                <c:pt idx="2">
                  <c:v>2.6015128527802189</c:v>
                </c:pt>
                <c:pt idx="3">
                  <c:v>2.6066919064728951</c:v>
                </c:pt>
                <c:pt idx="4">
                  <c:v>2.6111310953523317</c:v>
                </c:pt>
                <c:pt idx="5">
                  <c:v>2.6155702842317683</c:v>
                </c:pt>
                <c:pt idx="6">
                  <c:v>2.6200094731112049</c:v>
                </c:pt>
                <c:pt idx="7">
                  <c:v>2.6244486619906411</c:v>
                </c:pt>
                <c:pt idx="8">
                  <c:v>2.6288878508700777</c:v>
                </c:pt>
                <c:pt idx="9">
                  <c:v>2.6333270397495143</c:v>
                </c:pt>
                <c:pt idx="10">
                  <c:v>2.6377662286289509</c:v>
                </c:pt>
                <c:pt idx="11">
                  <c:v>2.6422054175083876</c:v>
                </c:pt>
                <c:pt idx="12">
                  <c:v>2.6466446063878242</c:v>
                </c:pt>
                <c:pt idx="13">
                  <c:v>2.6527089311815115</c:v>
                </c:pt>
                <c:pt idx="14">
                  <c:v>2.6587732559751989</c:v>
                </c:pt>
                <c:pt idx="15">
                  <c:v>2.6648375807688862</c:v>
                </c:pt>
                <c:pt idx="16">
                  <c:v>2.6709019055625736</c:v>
                </c:pt>
                <c:pt idx="17">
                  <c:v>2.6769662303562609</c:v>
                </c:pt>
                <c:pt idx="18">
                  <c:v>2.6830305551499483</c:v>
                </c:pt>
                <c:pt idx="19">
                  <c:v>2.6890948799436356</c:v>
                </c:pt>
                <c:pt idx="20">
                  <c:v>2.6951592047373225</c:v>
                </c:pt>
                <c:pt idx="21">
                  <c:v>2.7012235295310099</c:v>
                </c:pt>
                <c:pt idx="22">
                  <c:v>2.7072878543246972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FB6-4AB0-8C45-4E0EAE76EF07}"/>
            </c:ext>
          </c:extLst>
        </c:ser>
        <c:ser>
          <c:idx val="6"/>
          <c:order val="5"/>
          <c:tx>
            <c:strRef>
              <c:f>'2. Primary energy A1+A2'!$H$12</c:f>
              <c:strCache>
                <c:ptCount val="1"/>
                <c:pt idx="0">
                  <c:v>Greenpeace 2015 Advanced Energy revolution</c:v>
                </c:pt>
              </c:strCache>
            </c:strRef>
          </c:tx>
          <c:spPr>
            <a:ln w="952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'2. Primary energy A1+A2'!$H$54:$H$92</c:f>
              <c:numCache>
                <c:formatCode>0.00</c:formatCode>
                <c:ptCount val="39"/>
                <c:pt idx="0">
                  <c:v>3.4952955660890228</c:v>
                </c:pt>
                <c:pt idx="1">
                  <c:v>3.5883730492756682</c:v>
                </c:pt>
                <c:pt idx="2">
                  <c:v>3.6905505110448376</c:v>
                </c:pt>
                <c:pt idx="3">
                  <c:v>3.7968070867367518</c:v>
                </c:pt>
                <c:pt idx="4">
                  <c:v>3.895226845098033</c:v>
                </c:pt>
                <c:pt idx="5">
                  <c:v>4.0222880283798439</c:v>
                </c:pt>
                <c:pt idx="6">
                  <c:v>4.1469176206650031</c:v>
                </c:pt>
                <c:pt idx="7">
                  <c:v>4.256893875965039</c:v>
                </c:pt>
                <c:pt idx="8">
                  <c:v>4.3697867015556326</c:v>
                </c:pt>
                <c:pt idx="9">
                  <c:v>4.4856734448808888</c:v>
                </c:pt>
                <c:pt idx="10">
                  <c:v>4.6046335046391302</c:v>
                </c:pt>
                <c:pt idx="11">
                  <c:v>4.7267483851821606</c:v>
                </c:pt>
                <c:pt idx="12">
                  <c:v>4.8521017523571919</c:v>
                </c:pt>
                <c:pt idx="13">
                  <c:v>4.9807794908297049</c:v>
                </c:pt>
                <c:pt idx="14">
                  <c:v>5.1128697629265094</c:v>
                </c:pt>
                <c:pt idx="15">
                  <c:v>5.248463069039321</c:v>
                </c:pt>
                <c:pt idx="16">
                  <c:v>5.3876523096302442</c:v>
                </c:pt>
                <c:pt idx="17">
                  <c:v>5.5305328488816388</c:v>
                </c:pt>
                <c:pt idx="18">
                  <c:v>5.6772025800339803</c:v>
                </c:pt>
                <c:pt idx="19">
                  <c:v>5.8277619924564821</c:v>
                </c:pt>
                <c:pt idx="20">
                  <c:v>5.9823142404964287</c:v>
                </c:pt>
                <c:pt idx="21">
                  <c:v>6.1409652141543942</c:v>
                </c:pt>
                <c:pt idx="22">
                  <c:v>6.3038236116337698</c:v>
                </c:pt>
                <c:pt idx="23">
                  <c:v>6.4710010138142984</c:v>
                </c:pt>
                <c:pt idx="24">
                  <c:v>6.6426119607006546</c:v>
                </c:pt>
                <c:pt idx="25">
                  <c:v>6.818774029898437</c:v>
                </c:pt>
                <c:pt idx="26">
                  <c:v>6.9996079171713443</c:v>
                </c:pt>
                <c:pt idx="27">
                  <c:v>7.1852375191347289</c:v>
                </c:pt>
                <c:pt idx="28">
                  <c:v>7.3757900181421823</c:v>
                </c:pt>
                <c:pt idx="29">
                  <c:v>7.5023585748535027</c:v>
                </c:pt>
                <c:pt idx="30">
                  <c:v>7.6310990479979894</c:v>
                </c:pt>
                <c:pt idx="31">
                  <c:v>7.7620487076616351</c:v>
                </c:pt>
                <c:pt idx="32">
                  <c:v>7.895245463485109</c:v>
                </c:pt>
                <c:pt idx="33">
                  <c:v>8.0307278756385134</c:v>
                </c:pt>
                <c:pt idx="34">
                  <c:v>8.1685351659844709</c:v>
                </c:pt>
                <c:pt idx="35">
                  <c:v>8.3087072294327644</c:v>
                </c:pt>
                <c:pt idx="36">
                  <c:v>8.4512846454898316</c:v>
                </c:pt>
                <c:pt idx="37">
                  <c:v>8.5963086900064383</c:v>
                </c:pt>
                <c:pt idx="38">
                  <c:v>8.7438213471269499</c:v>
                </c:pt>
              </c:numCache>
            </c:numRef>
          </c:xVal>
          <c:yVal>
            <c:numRef>
              <c:f>'2. Primary energy A1+A2'!$AD$54:$AD$92</c:f>
              <c:numCache>
                <c:formatCode>#,##0.00</c:formatCode>
                <c:ptCount val="39"/>
                <c:pt idx="0">
                  <c:v>2.3985632626439228</c:v>
                </c:pt>
                <c:pt idx="1">
                  <c:v>2.4173807596775543</c:v>
                </c:pt>
                <c:pt idx="2">
                  <c:v>2.4314938824527781</c:v>
                </c:pt>
                <c:pt idx="3">
                  <c:v>2.4550157537448172</c:v>
                </c:pt>
                <c:pt idx="4">
                  <c:v>2.4738332507784486</c:v>
                </c:pt>
                <c:pt idx="5">
                  <c:v>2.4926507478120805</c:v>
                </c:pt>
                <c:pt idx="6">
                  <c:v>2.511468244845712</c:v>
                </c:pt>
                <c:pt idx="7">
                  <c:v>2.5302857418793434</c:v>
                </c:pt>
                <c:pt idx="8">
                  <c:v>2.5491032389129749</c:v>
                </c:pt>
                <c:pt idx="9">
                  <c:v>2.5321290381928789</c:v>
                </c:pt>
                <c:pt idx="10">
                  <c:v>2.515154837472783</c:v>
                </c:pt>
                <c:pt idx="11">
                  <c:v>2.4981806367526875</c:v>
                </c:pt>
                <c:pt idx="12">
                  <c:v>2.4812064360325916</c:v>
                </c:pt>
                <c:pt idx="13">
                  <c:v>2.4642322353124957</c:v>
                </c:pt>
                <c:pt idx="14">
                  <c:v>2.4404292506822864</c:v>
                </c:pt>
                <c:pt idx="15">
                  <c:v>2.4166262660520772</c:v>
                </c:pt>
                <c:pt idx="16">
                  <c:v>2.392823281421868</c:v>
                </c:pt>
                <c:pt idx="17">
                  <c:v>2.3690202967916587</c:v>
                </c:pt>
                <c:pt idx="18">
                  <c:v>2.3452173121614495</c:v>
                </c:pt>
                <c:pt idx="19">
                  <c:v>2.3269274001206108</c:v>
                </c:pt>
                <c:pt idx="20">
                  <c:v>2.3086374880797722</c:v>
                </c:pt>
                <c:pt idx="21">
                  <c:v>2.2903475760389336</c:v>
                </c:pt>
                <c:pt idx="22">
                  <c:v>2.2720576639980949</c:v>
                </c:pt>
                <c:pt idx="23">
                  <c:v>2.2537677519572563</c:v>
                </c:pt>
                <c:pt idx="24">
                  <c:v>2.2354778399164172</c:v>
                </c:pt>
                <c:pt idx="25">
                  <c:v>2.2171879278755786</c:v>
                </c:pt>
                <c:pt idx="26">
                  <c:v>2.19889801583474</c:v>
                </c:pt>
                <c:pt idx="27">
                  <c:v>2.1806081037939014</c:v>
                </c:pt>
                <c:pt idx="28">
                  <c:v>2.1623181917530627</c:v>
                </c:pt>
                <c:pt idx="29">
                  <c:v>2.1492803625304044</c:v>
                </c:pt>
                <c:pt idx="30">
                  <c:v>2.1362425333077462</c:v>
                </c:pt>
                <c:pt idx="31">
                  <c:v>2.1232047040850874</c:v>
                </c:pt>
                <c:pt idx="32">
                  <c:v>2.1101668748624292</c:v>
                </c:pt>
                <c:pt idx="33">
                  <c:v>2.0971290456397709</c:v>
                </c:pt>
                <c:pt idx="34">
                  <c:v>2.0840912164171126</c:v>
                </c:pt>
                <c:pt idx="35">
                  <c:v>2.0710533871944543</c:v>
                </c:pt>
                <c:pt idx="36">
                  <c:v>2.0580155579717956</c:v>
                </c:pt>
                <c:pt idx="37">
                  <c:v>2.0449777287491373</c:v>
                </c:pt>
                <c:pt idx="38">
                  <c:v>2.031939899526479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FB6-4AB0-8C45-4E0EAE76EF07}"/>
            </c:ext>
          </c:extLst>
        </c:ser>
        <c:ser>
          <c:idx val="7"/>
          <c:order val="6"/>
          <c:tx>
            <c:strRef>
              <c:f>'2. Primary energy A1+A2'!$I$12</c:f>
              <c:strCache>
                <c:ptCount val="1"/>
                <c:pt idx="0">
                  <c:v>bp 2020 Rapid Transition Scenario</c:v>
                </c:pt>
              </c:strCache>
            </c:strRef>
          </c:tx>
          <c:spPr>
            <a:ln w="952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A1+A2'!$I$59:$I$92</c:f>
              <c:numCache>
                <c:formatCode>0.00</c:formatCode>
                <c:ptCount val="34"/>
                <c:pt idx="0">
                  <c:v>4.0222880283798439</c:v>
                </c:pt>
                <c:pt idx="1">
                  <c:v>4.1469176206650031</c:v>
                </c:pt>
                <c:pt idx="2">
                  <c:v>4.2310171100120897</c:v>
                </c:pt>
                <c:pt idx="3">
                  <c:v>4.3168221370031352</c:v>
                </c:pt>
                <c:pt idx="4">
                  <c:v>4.4414056238770465</c:v>
                </c:pt>
                <c:pt idx="5">
                  <c:v>4.5695845901821386</c:v>
                </c:pt>
                <c:pt idx="6">
                  <c:v>4.7014628014547952</c:v>
                </c:pt>
                <c:pt idx="7">
                  <c:v>4.8371470179047815</c:v>
                </c:pt>
                <c:pt idx="8">
                  <c:v>4.9767470808415144</c:v>
                </c:pt>
                <c:pt idx="9">
                  <c:v>5.1203760015946012</c:v>
                </c:pt>
                <c:pt idx="10">
                  <c:v>5.268150053000622</c:v>
                </c:pt>
                <c:pt idx="11">
                  <c:v>5.4201888635302202</c:v>
                </c:pt>
                <c:pt idx="12">
                  <c:v>5.5766155141317029</c:v>
                </c:pt>
                <c:pt idx="13">
                  <c:v>5.7375566378695444</c:v>
                </c:pt>
                <c:pt idx="14">
                  <c:v>5.8539142864855389</c:v>
                </c:pt>
                <c:pt idx="15">
                  <c:v>5.9726316682154659</c:v>
                </c:pt>
                <c:pt idx="16">
                  <c:v>6.0937566384468758</c:v>
                </c:pt>
                <c:pt idx="17">
                  <c:v>6.2173380230745785</c:v>
                </c:pt>
                <c:pt idx="18">
                  <c:v>6.3434256381825316</c:v>
                </c:pt>
                <c:pt idx="19">
                  <c:v>6.4720703101248738</c:v>
                </c:pt>
                <c:pt idx="20">
                  <c:v>6.6033238960142064</c:v>
                </c:pt>
                <c:pt idx="21">
                  <c:v>6.7372393046253753</c:v>
                </c:pt>
                <c:pt idx="22">
                  <c:v>6.8738705177231783</c:v>
                </c:pt>
                <c:pt idx="23">
                  <c:v>7.0132726118226048</c:v>
                </c:pt>
                <c:pt idx="24">
                  <c:v>7.139090722478703</c:v>
                </c:pt>
                <c:pt idx="25">
                  <c:v>7.2671660100399711</c:v>
                </c:pt>
                <c:pt idx="26">
                  <c:v>7.3975389682600889</c:v>
                </c:pt>
                <c:pt idx="27">
                  <c:v>7.5302508173506757</c:v>
                </c:pt>
                <c:pt idx="28">
                  <c:v>7.6653435170139472</c:v>
                </c:pt>
                <c:pt idx="29">
                  <c:v>7.8028597797091779</c:v>
                </c:pt>
                <c:pt idx="30">
                  <c:v>7.9428430841571611</c:v>
                </c:pt>
                <c:pt idx="31">
                  <c:v>8.0853376890869413</c:v>
                </c:pt>
                <c:pt idx="32">
                  <c:v>8.2303886472291623</c:v>
                </c:pt>
                <c:pt idx="33">
                  <c:v>8.3780418195604547</c:v>
                </c:pt>
              </c:numCache>
            </c:numRef>
          </c:xVal>
          <c:yVal>
            <c:numRef>
              <c:f>'2. Primary energy A1+A2'!$AE$59:$AE$92</c:f>
              <c:numCache>
                <c:formatCode>#,##0.00</c:formatCode>
                <c:ptCount val="34"/>
                <c:pt idx="1">
                  <c:v>2.5933743398345852</c:v>
                </c:pt>
                <c:pt idx="2">
                  <c:v>2.6122529572768758</c:v>
                </c:pt>
                <c:pt idx="3">
                  <c:v>2.631269002699022</c:v>
                </c:pt>
                <c:pt idx="4">
                  <c:v>2.6504234765158952</c:v>
                </c:pt>
                <c:pt idx="5">
                  <c:v>2.6697173864249448</c:v>
                </c:pt>
                <c:pt idx="6">
                  <c:v>2.6891517474592117</c:v>
                </c:pt>
                <c:pt idx="7">
                  <c:v>2.7087275820407277</c:v>
                </c:pt>
                <c:pt idx="8">
                  <c:v>2.7284459200343045</c:v>
                </c:pt>
                <c:pt idx="9">
                  <c:v>2.7409376926236364</c:v>
                </c:pt>
                <c:pt idx="10">
                  <c:v>2.7534866568843435</c:v>
                </c:pt>
                <c:pt idx="11">
                  <c:v>2.7660930746597514</c:v>
                </c:pt>
                <c:pt idx="12">
                  <c:v>2.778757208991995</c:v>
                </c:pt>
                <c:pt idx="13">
                  <c:v>2.7914793241275073</c:v>
                </c:pt>
                <c:pt idx="14">
                  <c:v>2.794175542282717</c:v>
                </c:pt>
                <c:pt idx="15">
                  <c:v>2.7968743646457668</c:v>
                </c:pt>
                <c:pt idx="16">
                  <c:v>2.7995757937319934</c:v>
                </c:pt>
                <c:pt idx="17">
                  <c:v>2.8022798320591642</c:v>
                </c:pt>
                <c:pt idx="18">
                  <c:v>2.8049864821474779</c:v>
                </c:pt>
                <c:pt idx="19">
                  <c:v>2.8076827253353218</c:v>
                </c:pt>
                <c:pt idx="20">
                  <c:v>2.8103815602388029</c:v>
                </c:pt>
                <c:pt idx="21">
                  <c:v>2.8130829893491618</c:v>
                </c:pt>
                <c:pt idx="22">
                  <c:v>2.8157870151600335</c:v>
                </c:pt>
                <c:pt idx="23">
                  <c:v>2.8184936401674499</c:v>
                </c:pt>
                <c:pt idx="24">
                  <c:v>2.8193935425348591</c:v>
                </c:pt>
                <c:pt idx="25">
                  <c:v>2.8202937322274759</c:v>
                </c:pt>
                <c:pt idx="26">
                  <c:v>2.821194209337039</c:v>
                </c:pt>
                <c:pt idx="27">
                  <c:v>2.8220949739553167</c:v>
                </c:pt>
                <c:pt idx="28">
                  <c:v>2.8229960261741058</c:v>
                </c:pt>
                <c:pt idx="29">
                  <c:v>2.8211927694953087</c:v>
                </c:pt>
                <c:pt idx="30">
                  <c:v>2.8193906646901308</c:v>
                </c:pt>
                <c:pt idx="31">
                  <c:v>2.817589711022785</c:v>
                </c:pt>
                <c:pt idx="32">
                  <c:v>2.8157899077579542</c:v>
                </c:pt>
                <c:pt idx="33">
                  <c:v>2.8139912541607917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FB6-4AB0-8C45-4E0EAE76EF07}"/>
            </c:ext>
          </c:extLst>
        </c:ser>
        <c:ser>
          <c:idx val="8"/>
          <c:order val="7"/>
          <c:tx>
            <c:strRef>
              <c:f>'2. Primary energy A1+A2'!$J$12</c:f>
              <c:strCache>
                <c:ptCount val="1"/>
                <c:pt idx="0">
                  <c:v>EIA 2019 Reference Scenario</c:v>
                </c:pt>
              </c:strCache>
            </c:strRef>
          </c:tx>
          <c:spPr>
            <a:ln w="952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>
                    <a:lumMod val="75000"/>
                  </a:schemeClr>
                </a:solidFill>
                <a:prstDash val="sysDash"/>
              </a:ln>
              <a:effectLst/>
            </c:spPr>
          </c:marker>
          <c:xVal>
            <c:numRef>
              <c:f>'2. Primary energy A1+A2'!$J$59:$J$92</c:f>
              <c:numCache>
                <c:formatCode>0.00</c:formatCode>
                <c:ptCount val="34"/>
                <c:pt idx="0">
                  <c:v>4.0222880283798439</c:v>
                </c:pt>
                <c:pt idx="1">
                  <c:v>4.1469176206650031</c:v>
                </c:pt>
                <c:pt idx="2">
                  <c:v>4.2589456368828227</c:v>
                </c:pt>
                <c:pt idx="3">
                  <c:v>4.3740000639353207</c:v>
                </c:pt>
                <c:pt idx="4">
                  <c:v>4.4872930160434104</c:v>
                </c:pt>
                <c:pt idx="5">
                  <c:v>4.6035204200970306</c:v>
                </c:pt>
                <c:pt idx="6">
                  <c:v>4.7227582826619949</c:v>
                </c:pt>
                <c:pt idx="7">
                  <c:v>4.8450845789845234</c:v>
                </c:pt>
                <c:pt idx="8">
                  <c:v>4.9705793039829214</c:v>
                </c:pt>
                <c:pt idx="9">
                  <c:v>5.0932390141779242</c:v>
                </c:pt>
                <c:pt idx="10">
                  <c:v>5.2189256159251993</c:v>
                </c:pt>
                <c:pt idx="11">
                  <c:v>5.3477138042689019</c:v>
                </c:pt>
                <c:pt idx="12">
                  <c:v>5.4796801175136842</c:v>
                </c:pt>
                <c:pt idx="13">
                  <c:v>5.6149029827111008</c:v>
                </c:pt>
                <c:pt idx="14">
                  <c:v>5.7441904385083502</c:v>
                </c:pt>
                <c:pt idx="15">
                  <c:v>5.8764548373227798</c:v>
                </c:pt>
                <c:pt idx="16">
                  <c:v>6.0117647255549116</c:v>
                </c:pt>
                <c:pt idx="17">
                  <c:v>6.1501902279388121</c:v>
                </c:pt>
                <c:pt idx="18">
                  <c:v>6.2918030838844352</c:v>
                </c:pt>
                <c:pt idx="19">
                  <c:v>6.4301790158781085</c:v>
                </c:pt>
                <c:pt idx="20">
                  <c:v>6.5715982564909217</c:v>
                </c:pt>
                <c:pt idx="21">
                  <c:v>6.7161277373577191</c:v>
                </c:pt>
                <c:pt idx="22">
                  <c:v>6.8638358621440521</c:v>
                </c:pt>
                <c:pt idx="23">
                  <c:v>7.0147925389206236</c:v>
                </c:pt>
                <c:pt idx="24">
                  <c:v>7.1663229284322023</c:v>
                </c:pt>
                <c:pt idx="25">
                  <c:v>7.3211266091805687</c:v>
                </c:pt>
                <c:pt idx="26">
                  <c:v>7.479274289328985</c:v>
                </c:pt>
                <c:pt idx="27">
                  <c:v>7.6408382044466148</c:v>
                </c:pt>
                <c:pt idx="28">
                  <c:v>7.8058921505028591</c:v>
                </c:pt>
                <c:pt idx="29">
                  <c:v>7.9633482404010953</c:v>
                </c:pt>
                <c:pt idx="30">
                  <c:v>8.1239804464649197</c:v>
                </c:pt>
                <c:pt idx="31">
                  <c:v>8.2878528355329255</c:v>
                </c:pt>
                <c:pt idx="32">
                  <c:v>8.4550307667641373</c:v>
                </c:pt>
                <c:pt idx="33">
                  <c:v>8.6255809177059746</c:v>
                </c:pt>
              </c:numCache>
            </c:numRef>
          </c:xVal>
          <c:yVal>
            <c:numRef>
              <c:f>'2. Primary energy A1+A2'!$AF$59:$AF$92</c:f>
              <c:numCache>
                <c:formatCode>#,##0.00</c:formatCode>
                <c:ptCount val="34"/>
                <c:pt idx="0">
                  <c:v>2.5314551268695249</c:v>
                </c:pt>
                <c:pt idx="1">
                  <c:v>2.5667510815126842</c:v>
                </c:pt>
                <c:pt idx="2">
                  <c:v>2.6020470361558434</c:v>
                </c:pt>
                <c:pt idx="3">
                  <c:v>2.6373429907990027</c:v>
                </c:pt>
                <c:pt idx="4">
                  <c:v>2.6621655594139373</c:v>
                </c:pt>
                <c:pt idx="5">
                  <c:v>2.6869881280288719</c:v>
                </c:pt>
                <c:pt idx="6">
                  <c:v>2.711810696643806</c:v>
                </c:pt>
                <c:pt idx="7">
                  <c:v>2.7366332652587406</c:v>
                </c:pt>
                <c:pt idx="8">
                  <c:v>2.7614558338736752</c:v>
                </c:pt>
                <c:pt idx="9">
                  <c:v>2.7948934771733875</c:v>
                </c:pt>
                <c:pt idx="10">
                  <c:v>2.8283311204730999</c:v>
                </c:pt>
                <c:pt idx="11">
                  <c:v>2.8617687637728122</c:v>
                </c:pt>
                <c:pt idx="12">
                  <c:v>2.8952064070725245</c:v>
                </c:pt>
                <c:pt idx="13">
                  <c:v>2.9286440503722369</c:v>
                </c:pt>
                <c:pt idx="14">
                  <c:v>2.9635159197499292</c:v>
                </c:pt>
                <c:pt idx="15">
                  <c:v>2.998387789127622</c:v>
                </c:pt>
                <c:pt idx="16">
                  <c:v>3.0332596585053144</c:v>
                </c:pt>
                <c:pt idx="17">
                  <c:v>3.0681315278830072</c:v>
                </c:pt>
                <c:pt idx="18">
                  <c:v>3.1030033972606996</c:v>
                </c:pt>
                <c:pt idx="19">
                  <c:v>3.1426421766178505</c:v>
                </c:pt>
                <c:pt idx="20">
                  <c:v>3.1822809559750009</c:v>
                </c:pt>
                <c:pt idx="21">
                  <c:v>3.2219197353321518</c:v>
                </c:pt>
                <c:pt idx="22">
                  <c:v>3.2615585146893022</c:v>
                </c:pt>
                <c:pt idx="23">
                  <c:v>3.3011972940464531</c:v>
                </c:pt>
                <c:pt idx="24">
                  <c:v>3.3500586612368353</c:v>
                </c:pt>
                <c:pt idx="25">
                  <c:v>3.398920028427217</c:v>
                </c:pt>
                <c:pt idx="26">
                  <c:v>3.4477813956175991</c:v>
                </c:pt>
                <c:pt idx="27">
                  <c:v>3.4966427628079808</c:v>
                </c:pt>
                <c:pt idx="28">
                  <c:v>3.545504129998363</c:v>
                </c:pt>
                <c:pt idx="29">
                  <c:v>3.5928447208372218</c:v>
                </c:pt>
                <c:pt idx="30">
                  <c:v>3.6401853116760812</c:v>
                </c:pt>
                <c:pt idx="31">
                  <c:v>3.6875259025149401</c:v>
                </c:pt>
                <c:pt idx="32">
                  <c:v>3.7348664933537994</c:v>
                </c:pt>
                <c:pt idx="33">
                  <c:v>3.7822070841926583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FB6-4AB0-8C45-4E0EAE76EF07}"/>
            </c:ext>
          </c:extLst>
        </c:ser>
        <c:ser>
          <c:idx val="9"/>
          <c:order val="8"/>
          <c:tx>
            <c:strRef>
              <c:f>'2. Primary energy A1+A2'!$K$12</c:f>
              <c:strCache>
                <c:ptCount val="1"/>
                <c:pt idx="0">
                  <c:v>Shell 2018 Sky scenario</c:v>
                </c:pt>
              </c:strCache>
            </c:strRef>
          </c:tx>
          <c:spPr>
            <a:ln w="9525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A1+A2'!$K$57:$K$92</c:f>
              <c:numCache>
                <c:formatCode>0.00</c:formatCode>
                <c:ptCount val="36"/>
                <c:pt idx="0">
                  <c:v>3.7968070867367518</c:v>
                </c:pt>
                <c:pt idx="1">
                  <c:v>3.895226845098033</c:v>
                </c:pt>
                <c:pt idx="2">
                  <c:v>4.0222880283798439</c:v>
                </c:pt>
                <c:pt idx="3">
                  <c:v>4.1469176206650031</c:v>
                </c:pt>
                <c:pt idx="4">
                  <c:v>4.2586840615069299</c:v>
                </c:pt>
                <c:pt idx="5">
                  <c:v>4.3734627968869066</c:v>
                </c:pt>
                <c:pt idx="6">
                  <c:v>4.4945800330292354</c:v>
                </c:pt>
                <c:pt idx="7">
                  <c:v>4.6190514499596569</c:v>
                </c:pt>
                <c:pt idx="8">
                  <c:v>4.7469699372545646</c:v>
                </c:pt>
                <c:pt idx="9">
                  <c:v>4.8784309569436415</c:v>
                </c:pt>
                <c:pt idx="10">
                  <c:v>5.0135326147505337</c:v>
                </c:pt>
                <c:pt idx="11">
                  <c:v>5.1399684011555928</c:v>
                </c:pt>
                <c:pt idx="12">
                  <c:v>5.2695927592350102</c:v>
                </c:pt>
                <c:pt idx="13">
                  <c:v>5.4024861012645475</c:v>
                </c:pt>
                <c:pt idx="14">
                  <c:v>5.5387308674292477</c:v>
                </c:pt>
                <c:pt idx="15">
                  <c:v>5.6784115769650798</c:v>
                </c:pt>
                <c:pt idx="16">
                  <c:v>5.8089991642699745</c:v>
                </c:pt>
                <c:pt idx="17">
                  <c:v>5.9425899009110834</c:v>
                </c:pt>
                <c:pt idx="18">
                  <c:v>6.0792528509252097</c:v>
                </c:pt>
                <c:pt idx="19">
                  <c:v>6.2190586666288734</c:v>
                </c:pt>
                <c:pt idx="20">
                  <c:v>6.3620796251443039</c:v>
                </c:pt>
                <c:pt idx="21">
                  <c:v>6.4976329879429562</c:v>
                </c:pt>
                <c:pt idx="22">
                  <c:v>6.6360745123567826</c:v>
                </c:pt>
                <c:pt idx="23">
                  <c:v>6.7774657348710692</c:v>
                </c:pt>
                <c:pt idx="24">
                  <c:v>6.9218695030954533</c:v>
                </c:pt>
                <c:pt idx="25">
                  <c:v>7.0693500036993333</c:v>
                </c:pt>
                <c:pt idx="26">
                  <c:v>7.2134232251566948</c:v>
                </c:pt>
                <c:pt idx="27">
                  <c:v>7.360432656184984</c:v>
                </c:pt>
                <c:pt idx="28">
                  <c:v>7.5104381366805901</c:v>
                </c:pt>
                <c:pt idx="29">
                  <c:v>7.6635007260758767</c:v>
                </c:pt>
                <c:pt idx="30">
                  <c:v>7.8196827281933006</c:v>
                </c:pt>
                <c:pt idx="31">
                  <c:v>7.9688869960770896</c:v>
                </c:pt>
                <c:pt idx="32">
                  <c:v>8.1209381714798337</c:v>
                </c:pt>
                <c:pt idx="33">
                  <c:v>8.2758905751159233</c:v>
                </c:pt>
                <c:pt idx="34">
                  <c:v>8.4337995641717765</c:v>
                </c:pt>
                <c:pt idx="35">
                  <c:v>8.594721552082353</c:v>
                </c:pt>
              </c:numCache>
            </c:numRef>
          </c:xVal>
          <c:yVal>
            <c:numRef>
              <c:f>'2. Primary energy A1+A2'!$AG$57:$AG$92</c:f>
              <c:numCache>
                <c:formatCode>#,##0.00</c:formatCode>
                <c:ptCount val="36"/>
                <c:pt idx="0">
                  <c:v>2.4695938906956307</c:v>
                </c:pt>
                <c:pt idx="1">
                  <c:v>2.502434554040966</c:v>
                </c:pt>
                <c:pt idx="2">
                  <c:v>2.5352752173863013</c:v>
                </c:pt>
                <c:pt idx="3">
                  <c:v>2.5681158807316371</c:v>
                </c:pt>
                <c:pt idx="4">
                  <c:v>2.6009565440769724</c:v>
                </c:pt>
                <c:pt idx="5" formatCode="0.00">
                  <c:v>2.6337972074223077</c:v>
                </c:pt>
                <c:pt idx="6">
                  <c:v>2.6722806071879379</c:v>
                </c:pt>
                <c:pt idx="7">
                  <c:v>2.7107640069535681</c:v>
                </c:pt>
                <c:pt idx="8">
                  <c:v>2.7492474067191979</c:v>
                </c:pt>
                <c:pt idx="9">
                  <c:v>2.7877308064848281</c:v>
                </c:pt>
                <c:pt idx="10" formatCode="0.00">
                  <c:v>2.8262142062504583</c:v>
                </c:pt>
                <c:pt idx="11">
                  <c:v>2.8472986640488389</c:v>
                </c:pt>
                <c:pt idx="12">
                  <c:v>2.8683831218472196</c:v>
                </c:pt>
                <c:pt idx="13">
                  <c:v>2.8894675796456002</c:v>
                </c:pt>
                <c:pt idx="14">
                  <c:v>2.9105520374439808</c:v>
                </c:pt>
                <c:pt idx="15" formatCode="0.00">
                  <c:v>2.9316364952423615</c:v>
                </c:pt>
                <c:pt idx="16">
                  <c:v>2.9621788241964015</c:v>
                </c:pt>
                <c:pt idx="17">
                  <c:v>2.9927211531504416</c:v>
                </c:pt>
                <c:pt idx="18">
                  <c:v>3.0232634821044821</c:v>
                </c:pt>
                <c:pt idx="19">
                  <c:v>3.0538058110585222</c:v>
                </c:pt>
                <c:pt idx="20" formatCode="0.00">
                  <c:v>3.0843481400125623</c:v>
                </c:pt>
                <c:pt idx="21">
                  <c:v>3.1134807100472615</c:v>
                </c:pt>
                <c:pt idx="22">
                  <c:v>3.1426132800819611</c:v>
                </c:pt>
                <c:pt idx="23">
                  <c:v>3.1717458501166602</c:v>
                </c:pt>
                <c:pt idx="24">
                  <c:v>3.2008784201513598</c:v>
                </c:pt>
                <c:pt idx="25" formatCode="0.00">
                  <c:v>3.230010990186059</c:v>
                </c:pt>
                <c:pt idx="26">
                  <c:v>3.2625015068175749</c:v>
                </c:pt>
                <c:pt idx="27">
                  <c:v>3.2949920234490908</c:v>
                </c:pt>
                <c:pt idx="28">
                  <c:v>3.3274825400806063</c:v>
                </c:pt>
                <c:pt idx="29">
                  <c:v>3.3599730567121222</c:v>
                </c:pt>
                <c:pt idx="30" formatCode="0.00">
                  <c:v>3.3924635733436381</c:v>
                </c:pt>
                <c:pt idx="31">
                  <c:v>3.4275596611337051</c:v>
                </c:pt>
                <c:pt idx="32">
                  <c:v>3.4626557489237717</c:v>
                </c:pt>
                <c:pt idx="33">
                  <c:v>3.4977518367138387</c:v>
                </c:pt>
                <c:pt idx="34">
                  <c:v>3.5328479245039053</c:v>
                </c:pt>
                <c:pt idx="35" formatCode="0.00">
                  <c:v>3.5679440122939723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FB6-4AB0-8C45-4E0EAE76EF07}"/>
            </c:ext>
          </c:extLst>
        </c:ser>
        <c:ser>
          <c:idx val="10"/>
          <c:order val="9"/>
          <c:tx>
            <c:strRef>
              <c:f>'2. Primary energy A1+A2'!$L$12</c:f>
              <c:strCache>
                <c:ptCount val="1"/>
                <c:pt idx="0">
                  <c:v>SSP1-1.9 (sustainability)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A1+A2'!$L$52:$L$92</c:f>
              <c:numCache>
                <c:formatCode>0.00</c:formatCode>
                <c:ptCount val="41"/>
                <c:pt idx="0">
                  <c:v>3.3056729432219325</c:v>
                </c:pt>
                <c:pt idx="1">
                  <c:v>3.4094802155973842</c:v>
                </c:pt>
                <c:pt idx="2">
                  <c:v>3.4952955660890228</c:v>
                </c:pt>
                <c:pt idx="3">
                  <c:v>3.5883730492756682</c:v>
                </c:pt>
                <c:pt idx="4">
                  <c:v>3.6905505110448376</c:v>
                </c:pt>
                <c:pt idx="5">
                  <c:v>3.7968070867367518</c:v>
                </c:pt>
                <c:pt idx="6">
                  <c:v>3.895226845098033</c:v>
                </c:pt>
                <c:pt idx="7">
                  <c:v>4.0222880283798439</c:v>
                </c:pt>
                <c:pt idx="8">
                  <c:v>4.1469176206650031</c:v>
                </c:pt>
                <c:pt idx="9">
                  <c:v>4.2778748455877578</c:v>
                </c:pt>
                <c:pt idx="10">
                  <c:v>4.4129676228238761</c:v>
                </c:pt>
                <c:pt idx="11">
                  <c:v>4.5626852297535452</c:v>
                </c:pt>
                <c:pt idx="12">
                  <c:v>4.7174822670667078</c:v>
                </c:pt>
                <c:pt idx="13">
                  <c:v>4.8775310632793616</c:v>
                </c:pt>
                <c:pt idx="14">
                  <c:v>5.0430097934523275</c:v>
                </c:pt>
                <c:pt idx="15">
                  <c:v>5.2141026775454629</c:v>
                </c:pt>
                <c:pt idx="16">
                  <c:v>5.3910001855013787</c:v>
                </c:pt>
                <c:pt idx="17">
                  <c:v>5.5738992492869821</c:v>
                </c:pt>
                <c:pt idx="18">
                  <c:v>5.763003482128898</c:v>
                </c:pt>
                <c:pt idx="19">
                  <c:v>5.9585234051868339</c:v>
                </c:pt>
                <c:pt idx="20">
                  <c:v>6.1606766819172298</c:v>
                </c:pt>
                <c:pt idx="21">
                  <c:v>6.3363833262549996</c:v>
                </c:pt>
                <c:pt idx="22">
                  <c:v>6.5171012423180104</c:v>
                </c:pt>
                <c:pt idx="23">
                  <c:v>6.7029733549478276</c:v>
                </c:pt>
                <c:pt idx="24">
                  <c:v>6.8941466652986714</c:v>
                </c:pt>
                <c:pt idx="25">
                  <c:v>7.0907723670965916</c:v>
                </c:pt>
                <c:pt idx="26">
                  <c:v>7.2930059662144409</c:v>
                </c:pt>
                <c:pt idx="27">
                  <c:v>7.5010074036572005</c:v>
                </c:pt>
                <c:pt idx="28">
                  <c:v>7.7149411820549361</c:v>
                </c:pt>
                <c:pt idx="29">
                  <c:v>7.9349764957634106</c:v>
                </c:pt>
                <c:pt idx="30">
                  <c:v>8.1612873646752622</c:v>
                </c:pt>
                <c:pt idx="31">
                  <c:v>8.3330928901509349</c:v>
                </c:pt>
                <c:pt idx="32">
                  <c:v>8.5085151414279476</c:v>
                </c:pt>
                <c:pt idx="33">
                  <c:v>8.6876302552049651</c:v>
                </c:pt>
                <c:pt idx="34">
                  <c:v>8.8705159709554273</c:v>
                </c:pt>
                <c:pt idx="35">
                  <c:v>9.0572516646680068</c:v>
                </c:pt>
                <c:pt idx="36">
                  <c:v>9.2479183832973444</c:v>
                </c:pt>
                <c:pt idx="37">
                  <c:v>9.4425988799400162</c:v>
                </c:pt>
                <c:pt idx="38">
                  <c:v>9.6413776497510035</c:v>
                </c:pt>
                <c:pt idx="39">
                  <c:v>9.8443409666162456</c:v>
                </c:pt>
                <c:pt idx="40">
                  <c:v>10.051576920597201</c:v>
                </c:pt>
              </c:numCache>
            </c:numRef>
          </c:xVal>
          <c:yVal>
            <c:numRef>
              <c:f>'2. Primary energy A1+A2'!$AH$52:$AH$92</c:f>
              <c:numCache>
                <c:formatCode>#,##0.00</c:formatCode>
                <c:ptCount val="41"/>
                <c:pt idx="0">
                  <c:v>2.3281504497730756</c:v>
                </c:pt>
                <c:pt idx="1">
                  <c:v>2.3177198856669059</c:v>
                </c:pt>
                <c:pt idx="2">
                  <c:v>2.3072893215607357</c:v>
                </c:pt>
                <c:pt idx="3">
                  <c:v>2.296858757454566</c:v>
                </c:pt>
                <c:pt idx="4">
                  <c:v>2.2864281933483963</c:v>
                </c:pt>
                <c:pt idx="5">
                  <c:v>2.2759976292422266</c:v>
                </c:pt>
                <c:pt idx="6">
                  <c:v>2.2655670651360564</c:v>
                </c:pt>
                <c:pt idx="7">
                  <c:v>2.2551365010298867</c:v>
                </c:pt>
                <c:pt idx="8">
                  <c:v>2.244705936923717</c:v>
                </c:pt>
                <c:pt idx="9">
                  <c:v>2.2342753728175468</c:v>
                </c:pt>
                <c:pt idx="10">
                  <c:v>2.2238448087113771</c:v>
                </c:pt>
                <c:pt idx="11">
                  <c:v>2.1839648973781149</c:v>
                </c:pt>
                <c:pt idx="12">
                  <c:v>2.1440849860448528</c:v>
                </c:pt>
                <c:pt idx="13">
                  <c:v>2.1042050747115906</c:v>
                </c:pt>
                <c:pt idx="14">
                  <c:v>2.0643251633783279</c:v>
                </c:pt>
                <c:pt idx="15">
                  <c:v>2.0244452520450658</c:v>
                </c:pt>
                <c:pt idx="16">
                  <c:v>1.9845653407118036</c:v>
                </c:pt>
                <c:pt idx="17">
                  <c:v>1.9446854293785414</c:v>
                </c:pt>
                <c:pt idx="18">
                  <c:v>1.9048055180452792</c:v>
                </c:pt>
                <c:pt idx="19">
                  <c:v>1.8649256067120168</c:v>
                </c:pt>
                <c:pt idx="20">
                  <c:v>1.8250456953787546</c:v>
                </c:pt>
                <c:pt idx="21">
                  <c:v>1.8264526186206711</c:v>
                </c:pt>
                <c:pt idx="22">
                  <c:v>1.8278595418625878</c:v>
                </c:pt>
                <c:pt idx="23">
                  <c:v>1.8292664651045043</c:v>
                </c:pt>
                <c:pt idx="24">
                  <c:v>1.8306733883464208</c:v>
                </c:pt>
                <c:pt idx="25">
                  <c:v>1.8320803115883373</c:v>
                </c:pt>
                <c:pt idx="26">
                  <c:v>1.833487234830254</c:v>
                </c:pt>
                <c:pt idx="27">
                  <c:v>1.8348941580721705</c:v>
                </c:pt>
                <c:pt idx="28">
                  <c:v>1.836301081314087</c:v>
                </c:pt>
                <c:pt idx="29">
                  <c:v>1.8377080045560037</c:v>
                </c:pt>
                <c:pt idx="30">
                  <c:v>1.8391149277979202</c:v>
                </c:pt>
                <c:pt idx="31">
                  <c:v>1.8536004545257876</c:v>
                </c:pt>
                <c:pt idx="32">
                  <c:v>1.8680859812536548</c:v>
                </c:pt>
                <c:pt idx="33">
                  <c:v>1.8825715079815222</c:v>
                </c:pt>
                <c:pt idx="34">
                  <c:v>1.8970570347093896</c:v>
                </c:pt>
                <c:pt idx="35">
                  <c:v>1.911542561437257</c:v>
                </c:pt>
                <c:pt idx="36">
                  <c:v>1.9260280881651242</c:v>
                </c:pt>
                <c:pt idx="37">
                  <c:v>1.9405136148929916</c:v>
                </c:pt>
                <c:pt idx="38">
                  <c:v>1.954999141620859</c:v>
                </c:pt>
                <c:pt idx="39">
                  <c:v>1.9694846683487262</c:v>
                </c:pt>
                <c:pt idx="40">
                  <c:v>1.9839701950765936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FB6-4AB0-8C45-4E0EAE76EF07}"/>
            </c:ext>
          </c:extLst>
        </c:ser>
        <c:ser>
          <c:idx val="11"/>
          <c:order val="10"/>
          <c:tx>
            <c:strRef>
              <c:f>'2. Primary energy A1+A2'!$M$12</c:f>
              <c:strCache>
                <c:ptCount val="1"/>
                <c:pt idx="0">
                  <c:v>SSP2-1.9 (middle-of-the-road)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'2. Primary energy A1+A2'!$M$52:$M$92</c:f>
              <c:numCache>
                <c:formatCode>0.00</c:formatCode>
                <c:ptCount val="41"/>
                <c:pt idx="0">
                  <c:v>3.3056729432219325</c:v>
                </c:pt>
                <c:pt idx="1">
                  <c:v>3.4094802155973842</c:v>
                </c:pt>
                <c:pt idx="2">
                  <c:v>3.4952955660890228</c:v>
                </c:pt>
                <c:pt idx="3">
                  <c:v>3.5883730492756682</c:v>
                </c:pt>
                <c:pt idx="4">
                  <c:v>3.6905505110448376</c:v>
                </c:pt>
                <c:pt idx="5">
                  <c:v>3.7968070867367518</c:v>
                </c:pt>
                <c:pt idx="6">
                  <c:v>3.895226845098033</c:v>
                </c:pt>
                <c:pt idx="7">
                  <c:v>4.0222880283798439</c:v>
                </c:pt>
                <c:pt idx="8">
                  <c:v>4.1469176206650031</c:v>
                </c:pt>
                <c:pt idx="9">
                  <c:v>4.2795610390280254</c:v>
                </c:pt>
                <c:pt idx="10">
                  <c:v>4.4164471933324014</c:v>
                </c:pt>
                <c:pt idx="11">
                  <c:v>4.534126710697997</c:v>
                </c:pt>
                <c:pt idx="12">
                  <c:v>4.654941886252443</c:v>
                </c:pt>
                <c:pt idx="13">
                  <c:v>4.7789762719383155</c:v>
                </c:pt>
                <c:pt idx="14">
                  <c:v>4.9063156460017892</c:v>
                </c:pt>
                <c:pt idx="15">
                  <c:v>5.0370480723141497</c:v>
                </c:pt>
                <c:pt idx="16">
                  <c:v>5.1712639612739748</c:v>
                </c:pt>
                <c:pt idx="17">
                  <c:v>5.3090561323320964</c:v>
                </c:pt>
                <c:pt idx="18">
                  <c:v>5.4505198781825888</c:v>
                </c:pt>
                <c:pt idx="19">
                  <c:v>5.5957530306641736</c:v>
                </c:pt>
                <c:pt idx="20">
                  <c:v>5.7448560284176136</c:v>
                </c:pt>
                <c:pt idx="21">
                  <c:v>5.8575424750298204</c:v>
                </c:pt>
                <c:pt idx="22">
                  <c:v>5.9724392877830184</c:v>
                </c:pt>
                <c:pt idx="23">
                  <c:v>6.0895898234306074</c:v>
                </c:pt>
                <c:pt idx="24">
                  <c:v>6.2090382891769744</c:v>
                </c:pt>
                <c:pt idx="25">
                  <c:v>6.3308297593592497</c:v>
                </c:pt>
                <c:pt idx="26">
                  <c:v>6.4550101924562835</c:v>
                </c:pt>
                <c:pt idx="27">
                  <c:v>6.5816264484312539</c:v>
                </c:pt>
                <c:pt idx="28">
                  <c:v>6.7107263064144522</c:v>
                </c:pt>
                <c:pt idx="29">
                  <c:v>6.8423584827329238</c:v>
                </c:pt>
                <c:pt idx="30">
                  <c:v>6.9765726492937592</c:v>
                </c:pt>
                <c:pt idx="31">
                  <c:v>7.0920339026610231</c:v>
                </c:pt>
                <c:pt idx="32">
                  <c:v>7.2094060228248207</c:v>
                </c:pt>
                <c:pt idx="33">
                  <c:v>7.3287206343501694</c:v>
                </c:pt>
                <c:pt idx="34">
                  <c:v>7.4500098851839951</c:v>
                </c:pt>
                <c:pt idx="35">
                  <c:v>7.5733064553170282</c:v>
                </c:pt>
                <c:pt idx="36">
                  <c:v>7.6986435655890491</c:v>
                </c:pt>
                <c:pt idx="37">
                  <c:v>7.8260549866398597</c:v>
                </c:pt>
                <c:pt idx="38">
                  <c:v>7.9555750480083942</c:v>
                </c:pt>
                <c:pt idx="39">
                  <c:v>8.0872386473824172</c:v>
                </c:pt>
                <c:pt idx="40">
                  <c:v>8.2210812600013039</c:v>
                </c:pt>
              </c:numCache>
            </c:numRef>
          </c:xVal>
          <c:yVal>
            <c:numRef>
              <c:f>'2. Primary energy A1+A2'!$AI$52:$AI$92</c:f>
              <c:numCache>
                <c:formatCode>#,##0.00</c:formatCode>
                <c:ptCount val="41"/>
                <c:pt idx="0">
                  <c:v>2.3281504497730756</c:v>
                </c:pt>
                <c:pt idx="1">
                  <c:v>2.3628967819123017</c:v>
                </c:pt>
                <c:pt idx="2">
                  <c:v>2.3976431140515282</c:v>
                </c:pt>
                <c:pt idx="3">
                  <c:v>2.4323894461907543</c:v>
                </c:pt>
                <c:pt idx="4">
                  <c:v>2.4671357783299803</c:v>
                </c:pt>
                <c:pt idx="5">
                  <c:v>2.5018821104692064</c:v>
                </c:pt>
                <c:pt idx="6">
                  <c:v>2.5366284426084329</c:v>
                </c:pt>
                <c:pt idx="7">
                  <c:v>2.571374774747659</c:v>
                </c:pt>
                <c:pt idx="8">
                  <c:v>2.606121106886885</c:v>
                </c:pt>
                <c:pt idx="9">
                  <c:v>2.6408674390261115</c:v>
                </c:pt>
                <c:pt idx="10">
                  <c:v>2.6756137711653376</c:v>
                </c:pt>
                <c:pt idx="11">
                  <c:v>2.6451145854292579</c:v>
                </c:pt>
                <c:pt idx="12">
                  <c:v>2.6146153996931782</c:v>
                </c:pt>
                <c:pt idx="13">
                  <c:v>2.5841162139570986</c:v>
                </c:pt>
                <c:pt idx="14">
                  <c:v>2.5536170282210189</c:v>
                </c:pt>
                <c:pt idx="15">
                  <c:v>2.5231178424849396</c:v>
                </c:pt>
                <c:pt idx="16">
                  <c:v>2.49261865674886</c:v>
                </c:pt>
                <c:pt idx="17">
                  <c:v>2.4621194710127803</c:v>
                </c:pt>
                <c:pt idx="18">
                  <c:v>2.4316202852767006</c:v>
                </c:pt>
                <c:pt idx="19">
                  <c:v>2.4011210995406209</c:v>
                </c:pt>
                <c:pt idx="20">
                  <c:v>2.3706219138045412</c:v>
                </c:pt>
                <c:pt idx="21">
                  <c:v>2.3721290408498148</c:v>
                </c:pt>
                <c:pt idx="22">
                  <c:v>2.3736361678950884</c:v>
                </c:pt>
                <c:pt idx="23">
                  <c:v>2.3751432949403619</c:v>
                </c:pt>
                <c:pt idx="24">
                  <c:v>2.3766504219856355</c:v>
                </c:pt>
                <c:pt idx="25">
                  <c:v>2.378157549030909</c:v>
                </c:pt>
                <c:pt idx="26">
                  <c:v>2.3796646760761826</c:v>
                </c:pt>
                <c:pt idx="27">
                  <c:v>2.3811718031214562</c:v>
                </c:pt>
                <c:pt idx="28">
                  <c:v>2.3826789301667297</c:v>
                </c:pt>
                <c:pt idx="29">
                  <c:v>2.3841860572120033</c:v>
                </c:pt>
                <c:pt idx="30">
                  <c:v>2.3856931842572768</c:v>
                </c:pt>
                <c:pt idx="31">
                  <c:v>2.4031482948310505</c:v>
                </c:pt>
                <c:pt idx="32">
                  <c:v>2.4206034054048242</c:v>
                </c:pt>
                <c:pt idx="33">
                  <c:v>2.4380585159785984</c:v>
                </c:pt>
                <c:pt idx="34">
                  <c:v>2.455513626552372</c:v>
                </c:pt>
                <c:pt idx="35">
                  <c:v>2.4729687371261457</c:v>
                </c:pt>
                <c:pt idx="36">
                  <c:v>2.4904238476999194</c:v>
                </c:pt>
                <c:pt idx="37">
                  <c:v>2.5078789582736931</c:v>
                </c:pt>
                <c:pt idx="38">
                  <c:v>2.5253340688474673</c:v>
                </c:pt>
                <c:pt idx="39">
                  <c:v>2.5427891794212409</c:v>
                </c:pt>
                <c:pt idx="40">
                  <c:v>2.5602442899950146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FB6-4AB0-8C45-4E0EAE76EF07}"/>
            </c:ext>
          </c:extLst>
        </c:ser>
        <c:ser>
          <c:idx val="12"/>
          <c:order val="11"/>
          <c:tx>
            <c:strRef>
              <c:f>'2. Primary energy A1+A2'!$N$12</c:f>
              <c:strCache>
                <c:ptCount val="1"/>
                <c:pt idx="0">
                  <c:v>SSP5-1.9 (fossil fuel)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A1+A2'!$N$52:$N$92</c:f>
              <c:numCache>
                <c:formatCode>0.00</c:formatCode>
                <c:ptCount val="41"/>
                <c:pt idx="0">
                  <c:v>3.3056729432219325</c:v>
                </c:pt>
                <c:pt idx="1">
                  <c:v>3.4094802155973842</c:v>
                </c:pt>
                <c:pt idx="2">
                  <c:v>3.4952955660890228</c:v>
                </c:pt>
                <c:pt idx="3">
                  <c:v>3.5883730492756682</c:v>
                </c:pt>
                <c:pt idx="4">
                  <c:v>3.6905505110448376</c:v>
                </c:pt>
                <c:pt idx="5">
                  <c:v>3.7968070867367518</c:v>
                </c:pt>
                <c:pt idx="6">
                  <c:v>3.895226845098033</c:v>
                </c:pt>
                <c:pt idx="7">
                  <c:v>4.0222880283798439</c:v>
                </c:pt>
                <c:pt idx="8">
                  <c:v>4.1469176206650031</c:v>
                </c:pt>
                <c:pt idx="9">
                  <c:v>4.2825712552191808</c:v>
                </c:pt>
                <c:pt idx="10">
                  <c:v>4.4226623805197525</c:v>
                </c:pt>
                <c:pt idx="11">
                  <c:v>4.5881364713060515</c:v>
                </c:pt>
                <c:pt idx="12">
                  <c:v>4.7598017818522314</c:v>
                </c:pt>
                <c:pt idx="13">
                  <c:v>4.9378899568945336</c:v>
                </c:pt>
                <c:pt idx="14">
                  <c:v>5.1226413081663207</c:v>
                </c:pt>
                <c:pt idx="15">
                  <c:v>5.3143051386741211</c:v>
                </c:pt>
                <c:pt idx="16">
                  <c:v>5.5131400791064751</c:v>
                </c:pt>
                <c:pt idx="17">
                  <c:v>5.7194144368295348</c:v>
                </c:pt>
                <c:pt idx="18">
                  <c:v>5.9334065579403434</c:v>
                </c:pt>
                <c:pt idx="19">
                  <c:v>6.1554052028663575</c:v>
                </c:pt>
                <c:pt idx="20">
                  <c:v>6.3857099360180358</c:v>
                </c:pt>
                <c:pt idx="21">
                  <c:v>6.5968917326550898</c:v>
                </c:pt>
                <c:pt idx="22">
                  <c:v>6.8150575219378648</c:v>
                </c:pt>
                <c:pt idx="23">
                  <c:v>7.0404382714689291</c:v>
                </c:pt>
                <c:pt idx="24">
                  <c:v>7.273272587179834</c:v>
                </c:pt>
                <c:pt idx="25">
                  <c:v>7.5138069659382705</c:v>
                </c:pt>
                <c:pt idx="26">
                  <c:v>7.7622960565091983</c:v>
                </c:pt>
                <c:pt idx="27">
                  <c:v>8.0190029291462182</c:v>
                </c:pt>
                <c:pt idx="28">
                  <c:v>8.2841993540986021</c:v>
                </c:pt>
                <c:pt idx="29">
                  <c:v>8.5581660893288269</c:v>
                </c:pt>
                <c:pt idx="30">
                  <c:v>8.8411931777452129</c:v>
                </c:pt>
                <c:pt idx="31">
                  <c:v>9.0629187149133479</c:v>
                </c:pt>
                <c:pt idx="32">
                  <c:v>9.2902048379485862</c:v>
                </c:pt>
                <c:pt idx="33">
                  <c:v>9.5231909990564816</c:v>
                </c:pt>
                <c:pt idx="34">
                  <c:v>9.7620201477211257</c:v>
                </c:pt>
                <c:pt idx="35">
                  <c:v>10.006838818412319</c:v>
                </c:pt>
                <c:pt idx="36">
                  <c:v>10.257797220492307</c:v>
                </c:pt>
                <c:pt idx="37">
                  <c:v>10.515049330377266</c:v>
                </c:pt>
                <c:pt idx="38">
                  <c:v>10.778752986010085</c:v>
                </c:pt>
                <c:pt idx="39">
                  <c:v>11.049069983702385</c:v>
                </c:pt>
                <c:pt idx="40">
                  <c:v>11.326166177405227</c:v>
                </c:pt>
              </c:numCache>
            </c:numRef>
          </c:xVal>
          <c:yVal>
            <c:numRef>
              <c:f>'2. Primary energy A1+A2'!$AJ$52:$AJ$92</c:f>
              <c:numCache>
                <c:formatCode>#,##0.00</c:formatCode>
                <c:ptCount val="41"/>
                <c:pt idx="0">
                  <c:v>2.3281504497730756</c:v>
                </c:pt>
                <c:pt idx="1">
                  <c:v>2.3823828781932921</c:v>
                </c:pt>
                <c:pt idx="2">
                  <c:v>2.4366153066135081</c:v>
                </c:pt>
                <c:pt idx="3">
                  <c:v>2.4908477350337241</c:v>
                </c:pt>
                <c:pt idx="4">
                  <c:v>2.5450801634539406</c:v>
                </c:pt>
                <c:pt idx="5">
                  <c:v>2.5993125918741571</c:v>
                </c:pt>
                <c:pt idx="6">
                  <c:v>2.6535450202943731</c:v>
                </c:pt>
                <c:pt idx="7">
                  <c:v>2.7077774487145891</c:v>
                </c:pt>
                <c:pt idx="8">
                  <c:v>2.7620098771348056</c:v>
                </c:pt>
                <c:pt idx="9">
                  <c:v>2.8162423055550221</c:v>
                </c:pt>
                <c:pt idx="10">
                  <c:v>2.8704747339752381</c:v>
                </c:pt>
                <c:pt idx="11">
                  <c:v>2.8789499981946229</c:v>
                </c:pt>
                <c:pt idx="12">
                  <c:v>2.8874252624140078</c:v>
                </c:pt>
                <c:pt idx="13">
                  <c:v>2.8959005266333926</c:v>
                </c:pt>
                <c:pt idx="14">
                  <c:v>2.9043757908527774</c:v>
                </c:pt>
                <c:pt idx="15">
                  <c:v>2.9128510550721622</c:v>
                </c:pt>
                <c:pt idx="16">
                  <c:v>2.9213263192915471</c:v>
                </c:pt>
                <c:pt idx="17">
                  <c:v>2.9298015835109319</c:v>
                </c:pt>
                <c:pt idx="18">
                  <c:v>2.9382768477303167</c:v>
                </c:pt>
                <c:pt idx="19">
                  <c:v>2.9467521119497015</c:v>
                </c:pt>
                <c:pt idx="20">
                  <c:v>2.9552273761690864</c:v>
                </c:pt>
                <c:pt idx="21">
                  <c:v>2.9461500439996908</c:v>
                </c:pt>
                <c:pt idx="22">
                  <c:v>2.9370727118302948</c:v>
                </c:pt>
                <c:pt idx="23">
                  <c:v>2.9279953796608993</c:v>
                </c:pt>
                <c:pt idx="24">
                  <c:v>2.9189180474915033</c:v>
                </c:pt>
                <c:pt idx="25">
                  <c:v>2.9098407153221078</c:v>
                </c:pt>
                <c:pt idx="26">
                  <c:v>2.9007633831527122</c:v>
                </c:pt>
                <c:pt idx="27">
                  <c:v>2.8916860509833162</c:v>
                </c:pt>
                <c:pt idx="28">
                  <c:v>2.8826087188139207</c:v>
                </c:pt>
                <c:pt idx="29">
                  <c:v>2.8735313866445247</c:v>
                </c:pt>
                <c:pt idx="30">
                  <c:v>2.8644540544751291</c:v>
                </c:pt>
                <c:pt idx="31">
                  <c:v>2.9086828923413175</c:v>
                </c:pt>
                <c:pt idx="32">
                  <c:v>2.9529117302075059</c:v>
                </c:pt>
                <c:pt idx="33">
                  <c:v>2.9971405680736942</c:v>
                </c:pt>
                <c:pt idx="34">
                  <c:v>3.0413694059398826</c:v>
                </c:pt>
                <c:pt idx="35">
                  <c:v>3.0855982438060705</c:v>
                </c:pt>
                <c:pt idx="36">
                  <c:v>3.1298270816722589</c:v>
                </c:pt>
                <c:pt idx="37">
                  <c:v>3.1740559195384472</c:v>
                </c:pt>
                <c:pt idx="38">
                  <c:v>3.2182847574046356</c:v>
                </c:pt>
                <c:pt idx="39">
                  <c:v>3.262513595270824</c:v>
                </c:pt>
                <c:pt idx="40">
                  <c:v>3.3067424331370123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FB6-4AB0-8C45-4E0EAE76EF07}"/>
            </c:ext>
          </c:extLst>
        </c:ser>
        <c:ser>
          <c:idx val="13"/>
          <c:order val="12"/>
          <c:tx>
            <c:strRef>
              <c:f>'2. Primary energy A1+A2'!$O$12</c:f>
              <c:strCache>
                <c:ptCount val="1"/>
                <c:pt idx="0">
                  <c:v>IIASA Low Energy Demand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'2. Primary energy A1+A2'!$O$52:$O$92</c:f>
              <c:numCache>
                <c:formatCode>0.00</c:formatCode>
                <c:ptCount val="41"/>
                <c:pt idx="0">
                  <c:v>3.3056729432219325</c:v>
                </c:pt>
                <c:pt idx="1">
                  <c:v>3.4094802155973842</c:v>
                </c:pt>
                <c:pt idx="2">
                  <c:v>3.4952955660890228</c:v>
                </c:pt>
                <c:pt idx="3">
                  <c:v>3.5883730492756682</c:v>
                </c:pt>
                <c:pt idx="4">
                  <c:v>3.6905505110448376</c:v>
                </c:pt>
                <c:pt idx="5">
                  <c:v>3.7968070867367518</c:v>
                </c:pt>
                <c:pt idx="6">
                  <c:v>3.895226845098033</c:v>
                </c:pt>
                <c:pt idx="7">
                  <c:v>4.0222880283798439</c:v>
                </c:pt>
                <c:pt idx="8">
                  <c:v>4.1469176206650031</c:v>
                </c:pt>
                <c:pt idx="9">
                  <c:v>4.2801752764912404</c:v>
                </c:pt>
                <c:pt idx="10">
                  <c:v>4.4177150532710785</c:v>
                </c:pt>
                <c:pt idx="11">
                  <c:v>4.5393732791431214</c:v>
                </c:pt>
                <c:pt idx="12">
                  <c:v>4.6643818170529165</c:v>
                </c:pt>
                <c:pt idx="13">
                  <c:v>4.7928329303116355</c:v>
                </c:pt>
                <c:pt idx="14">
                  <c:v>4.9248214230441114</c:v>
                </c:pt>
                <c:pt idx="15">
                  <c:v>5.0604447101595946</c:v>
                </c:pt>
                <c:pt idx="16">
                  <c:v>5.1998028892494226</c:v>
                </c:pt>
                <c:pt idx="17">
                  <c:v>5.3429988144646536</c:v>
                </c:pt>
                <c:pt idx="18">
                  <c:v>5.4901381724281997</c:v>
                </c:pt>
                <c:pt idx="19">
                  <c:v>5.6413295602374776</c:v>
                </c:pt>
                <c:pt idx="20">
                  <c:v>5.7966845656151609</c:v>
                </c:pt>
                <c:pt idx="21">
                  <c:v>5.9167973693604585</c:v>
                </c:pt>
                <c:pt idx="22">
                  <c:v>6.0393990243551645</c:v>
                </c:pt>
                <c:pt idx="23">
                  <c:v>6.1645411019584389</c:v>
                </c:pt>
                <c:pt idx="24">
                  <c:v>6.2922762421369312</c:v>
                </c:pt>
                <c:pt idx="25">
                  <c:v>6.4226581756073413</c:v>
                </c:pt>
                <c:pt idx="26">
                  <c:v>6.5557417464377972</c:v>
                </c:pt>
                <c:pt idx="27">
                  <c:v>6.6915829351175491</c:v>
                </c:pt>
                <c:pt idx="28">
                  <c:v>6.8302388821046973</c:v>
                </c:pt>
                <c:pt idx="29">
                  <c:v>6.9717679118618436</c:v>
                </c:pt>
                <c:pt idx="30">
                  <c:v>7.1162295573897918</c:v>
                </c:pt>
                <c:pt idx="31">
                  <c:v>7.2386859363344342</c:v>
                </c:pt>
                <c:pt idx="32">
                  <c:v>7.3632495498227772</c:v>
                </c:pt>
                <c:pt idx="33">
                  <c:v>7.4899566592358973</c:v>
                </c:pt>
                <c:pt idx="34">
                  <c:v>7.6188441499422481</c:v>
                </c:pt>
                <c:pt idx="35">
                  <c:v>7.7499495420352646</c:v>
                </c:pt>
                <c:pt idx="36">
                  <c:v>7.8833110012557324</c:v>
                </c:pt>
                <c:pt idx="37">
                  <c:v>8.0189673501021197</c:v>
                </c:pt>
                <c:pt idx="38">
                  <c:v>8.156958079132087</c:v>
                </c:pt>
                <c:pt idx="39">
                  <c:v>8.2973233584584811</c:v>
                </c:pt>
                <c:pt idx="40">
                  <c:v>8.4401040494431481</c:v>
                </c:pt>
              </c:numCache>
            </c:numRef>
          </c:xVal>
          <c:yVal>
            <c:numRef>
              <c:f>'2. Primary energy A1+A2'!$AK$52:$AK$92</c:f>
              <c:numCache>
                <c:formatCode>#,##0.00</c:formatCode>
                <c:ptCount val="41"/>
                <c:pt idx="0">
                  <c:v>2.3281504497730756</c:v>
                </c:pt>
                <c:pt idx="1">
                  <c:v>2.3514928288453447</c:v>
                </c:pt>
                <c:pt idx="2">
                  <c:v>2.3748352079176134</c:v>
                </c:pt>
                <c:pt idx="3">
                  <c:v>2.3981775869898825</c:v>
                </c:pt>
                <c:pt idx="4">
                  <c:v>2.4215199660621511</c:v>
                </c:pt>
                <c:pt idx="5">
                  <c:v>2.4448623451344202</c:v>
                </c:pt>
                <c:pt idx="6">
                  <c:v>2.4682047242066893</c:v>
                </c:pt>
                <c:pt idx="7">
                  <c:v>2.491547103278958</c:v>
                </c:pt>
                <c:pt idx="8">
                  <c:v>2.5148894823512271</c:v>
                </c:pt>
                <c:pt idx="9">
                  <c:v>2.5382318614234958</c:v>
                </c:pt>
                <c:pt idx="10">
                  <c:v>2.5615742404957649</c:v>
                </c:pt>
                <c:pt idx="11">
                  <c:v>2.481048938391798</c:v>
                </c:pt>
                <c:pt idx="12">
                  <c:v>2.4005236362878306</c:v>
                </c:pt>
                <c:pt idx="13">
                  <c:v>2.3199983341838637</c:v>
                </c:pt>
                <c:pt idx="14">
                  <c:v>2.2394730320798968</c:v>
                </c:pt>
                <c:pt idx="15">
                  <c:v>2.1589477299759299</c:v>
                </c:pt>
                <c:pt idx="16">
                  <c:v>2.0784224278719625</c:v>
                </c:pt>
                <c:pt idx="17">
                  <c:v>1.9978971257679956</c:v>
                </c:pt>
                <c:pt idx="18">
                  <c:v>1.9173718236640285</c:v>
                </c:pt>
                <c:pt idx="19">
                  <c:v>1.8368465215600616</c:v>
                </c:pt>
                <c:pt idx="20">
                  <c:v>1.7563212194560944</c:v>
                </c:pt>
                <c:pt idx="21">
                  <c:v>1.7275666037085575</c:v>
                </c:pt>
                <c:pt idx="22">
                  <c:v>1.6988119879610206</c:v>
                </c:pt>
                <c:pt idx="23">
                  <c:v>1.6700573722134837</c:v>
                </c:pt>
                <c:pt idx="24">
                  <c:v>1.6413027564659468</c:v>
                </c:pt>
                <c:pt idx="25">
                  <c:v>1.6125481407184097</c:v>
                </c:pt>
                <c:pt idx="26">
                  <c:v>1.5837935249708728</c:v>
                </c:pt>
                <c:pt idx="27">
                  <c:v>1.5550389092233359</c:v>
                </c:pt>
                <c:pt idx="28">
                  <c:v>1.526284293475799</c:v>
                </c:pt>
                <c:pt idx="29">
                  <c:v>1.4975296777282621</c:v>
                </c:pt>
                <c:pt idx="30">
                  <c:v>1.4687750619807252</c:v>
                </c:pt>
                <c:pt idx="31">
                  <c:v>1.4562762533788867</c:v>
                </c:pt>
                <c:pt idx="32">
                  <c:v>1.4437774447770484</c:v>
                </c:pt>
                <c:pt idx="33">
                  <c:v>1.4312786361752099</c:v>
                </c:pt>
                <c:pt idx="34">
                  <c:v>1.4187798275733714</c:v>
                </c:pt>
                <c:pt idx="35">
                  <c:v>1.4062810189715331</c:v>
                </c:pt>
                <c:pt idx="36">
                  <c:v>1.3937822103696946</c:v>
                </c:pt>
                <c:pt idx="37">
                  <c:v>1.3812834017678561</c:v>
                </c:pt>
                <c:pt idx="38">
                  <c:v>1.3687845931660176</c:v>
                </c:pt>
                <c:pt idx="39">
                  <c:v>1.3562857845641794</c:v>
                </c:pt>
                <c:pt idx="40">
                  <c:v>1.3437869759623409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FB6-4AB0-8C45-4E0EAE76EF07}"/>
            </c:ext>
          </c:extLst>
        </c:ser>
        <c:ser>
          <c:idx val="14"/>
          <c:order val="13"/>
          <c:tx>
            <c:strRef>
              <c:f>'2. Primary energy A1+A2'!$P$12</c:f>
              <c:strCache>
                <c:ptCount val="1"/>
                <c:pt idx="0">
                  <c:v>SSP1-2.6 (sustainability)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'2. Primary energy A1+A2'!$P$52:$P$92</c:f>
              <c:numCache>
                <c:formatCode>0.00</c:formatCode>
                <c:ptCount val="41"/>
                <c:pt idx="0">
                  <c:v>3.3056729432219325</c:v>
                </c:pt>
                <c:pt idx="1">
                  <c:v>3.4094802155973842</c:v>
                </c:pt>
                <c:pt idx="2">
                  <c:v>3.4952955660890228</c:v>
                </c:pt>
                <c:pt idx="3">
                  <c:v>3.5883730492756682</c:v>
                </c:pt>
                <c:pt idx="4">
                  <c:v>3.6905505110448376</c:v>
                </c:pt>
                <c:pt idx="5">
                  <c:v>3.7968070867367518</c:v>
                </c:pt>
                <c:pt idx="6">
                  <c:v>3.895226845098033</c:v>
                </c:pt>
                <c:pt idx="7">
                  <c:v>4.0222880283798439</c:v>
                </c:pt>
                <c:pt idx="8">
                  <c:v>4.1469176206650031</c:v>
                </c:pt>
                <c:pt idx="9">
                  <c:v>4.2778748455877578</c:v>
                </c:pt>
                <c:pt idx="10">
                  <c:v>4.4129676228238761</c:v>
                </c:pt>
                <c:pt idx="11">
                  <c:v>4.5626852297535452</c:v>
                </c:pt>
                <c:pt idx="12">
                  <c:v>4.7174822670667078</c:v>
                </c:pt>
                <c:pt idx="13">
                  <c:v>4.8775310632793616</c:v>
                </c:pt>
                <c:pt idx="14">
                  <c:v>5.0430097934523275</c:v>
                </c:pt>
                <c:pt idx="15">
                  <c:v>5.2141026775454629</c:v>
                </c:pt>
                <c:pt idx="16">
                  <c:v>5.3910001855013787</c:v>
                </c:pt>
                <c:pt idx="17">
                  <c:v>5.5738992492869821</c:v>
                </c:pt>
                <c:pt idx="18">
                  <c:v>5.763003482128898</c:v>
                </c:pt>
                <c:pt idx="19">
                  <c:v>5.9585234051868339</c:v>
                </c:pt>
                <c:pt idx="20">
                  <c:v>6.1606766819172298</c:v>
                </c:pt>
                <c:pt idx="21">
                  <c:v>6.3363833262549996</c:v>
                </c:pt>
                <c:pt idx="22">
                  <c:v>6.5171012423180104</c:v>
                </c:pt>
                <c:pt idx="23">
                  <c:v>6.7029733549478276</c:v>
                </c:pt>
                <c:pt idx="24">
                  <c:v>6.8941466652986714</c:v>
                </c:pt>
                <c:pt idx="25">
                  <c:v>7.0907723670965916</c:v>
                </c:pt>
                <c:pt idx="26">
                  <c:v>7.2930059662144409</c:v>
                </c:pt>
                <c:pt idx="27">
                  <c:v>7.5010074036572005</c:v>
                </c:pt>
                <c:pt idx="28">
                  <c:v>7.7149411820549361</c:v>
                </c:pt>
                <c:pt idx="29">
                  <c:v>7.9349764957634106</c:v>
                </c:pt>
                <c:pt idx="30">
                  <c:v>8.1612873646752622</c:v>
                </c:pt>
                <c:pt idx="31">
                  <c:v>8.3330928901509349</c:v>
                </c:pt>
                <c:pt idx="32">
                  <c:v>8.5085151414279476</c:v>
                </c:pt>
                <c:pt idx="33">
                  <c:v>8.6876302552049651</c:v>
                </c:pt>
                <c:pt idx="34">
                  <c:v>8.8705159709554273</c:v>
                </c:pt>
                <c:pt idx="35">
                  <c:v>9.0572516646680068</c:v>
                </c:pt>
                <c:pt idx="36">
                  <c:v>9.2479183832973444</c:v>
                </c:pt>
                <c:pt idx="37">
                  <c:v>9.4425988799400162</c:v>
                </c:pt>
                <c:pt idx="38">
                  <c:v>9.6413776497510035</c:v>
                </c:pt>
                <c:pt idx="39">
                  <c:v>9.8443409666162456</c:v>
                </c:pt>
                <c:pt idx="40">
                  <c:v>10.051576920597201</c:v>
                </c:pt>
              </c:numCache>
            </c:numRef>
          </c:xVal>
          <c:yVal>
            <c:numRef>
              <c:f>'2. Primary energy A1+A2'!$AL$52:$AL$92</c:f>
              <c:numCache>
                <c:formatCode>#,##0.00</c:formatCode>
                <c:ptCount val="41"/>
                <c:pt idx="0">
                  <c:v>2.3281504497730756</c:v>
                </c:pt>
                <c:pt idx="1">
                  <c:v>2.3459647360322298</c:v>
                </c:pt>
                <c:pt idx="2">
                  <c:v>2.3637790222913839</c:v>
                </c:pt>
                <c:pt idx="3">
                  <c:v>2.3815933085505385</c:v>
                </c:pt>
                <c:pt idx="4">
                  <c:v>2.3994075948096927</c:v>
                </c:pt>
                <c:pt idx="5">
                  <c:v>2.4172218810688468</c:v>
                </c:pt>
                <c:pt idx="6">
                  <c:v>2.435036167328001</c:v>
                </c:pt>
                <c:pt idx="7">
                  <c:v>2.4528504535871551</c:v>
                </c:pt>
                <c:pt idx="8">
                  <c:v>2.4706647398463097</c:v>
                </c:pt>
                <c:pt idx="9">
                  <c:v>2.4884790261054639</c:v>
                </c:pt>
                <c:pt idx="10">
                  <c:v>2.5062933123646181</c:v>
                </c:pt>
                <c:pt idx="11">
                  <c:v>2.5120719573220192</c:v>
                </c:pt>
                <c:pt idx="12">
                  <c:v>2.5178506022794207</c:v>
                </c:pt>
                <c:pt idx="13">
                  <c:v>2.5236292472368218</c:v>
                </c:pt>
                <c:pt idx="14">
                  <c:v>2.5294078921942229</c:v>
                </c:pt>
                <c:pt idx="15">
                  <c:v>2.535186537151624</c:v>
                </c:pt>
                <c:pt idx="16">
                  <c:v>2.5409651821090256</c:v>
                </c:pt>
                <c:pt idx="17">
                  <c:v>2.5467438270664267</c:v>
                </c:pt>
                <c:pt idx="18">
                  <c:v>2.5525224720238278</c:v>
                </c:pt>
                <c:pt idx="19">
                  <c:v>2.5583011169812293</c:v>
                </c:pt>
                <c:pt idx="20">
                  <c:v>2.5640797619386304</c:v>
                </c:pt>
                <c:pt idx="21">
                  <c:v>2.5622615922519061</c:v>
                </c:pt>
                <c:pt idx="22">
                  <c:v>2.5604434225651818</c:v>
                </c:pt>
                <c:pt idx="23">
                  <c:v>2.5586252528784574</c:v>
                </c:pt>
                <c:pt idx="24">
                  <c:v>2.5568070831917331</c:v>
                </c:pt>
                <c:pt idx="25">
                  <c:v>2.5549889135050083</c:v>
                </c:pt>
                <c:pt idx="26">
                  <c:v>2.553170743818284</c:v>
                </c:pt>
                <c:pt idx="27">
                  <c:v>2.5513525741315597</c:v>
                </c:pt>
                <c:pt idx="28">
                  <c:v>2.5495344044448354</c:v>
                </c:pt>
                <c:pt idx="29">
                  <c:v>2.547716234758111</c:v>
                </c:pt>
                <c:pt idx="30">
                  <c:v>2.5458980650713867</c:v>
                </c:pt>
                <c:pt idx="31">
                  <c:v>2.5454399487846571</c:v>
                </c:pt>
                <c:pt idx="32">
                  <c:v>2.5449818324979279</c:v>
                </c:pt>
                <c:pt idx="33">
                  <c:v>2.5445237162111982</c:v>
                </c:pt>
                <c:pt idx="34">
                  <c:v>2.544065599924469</c:v>
                </c:pt>
                <c:pt idx="35">
                  <c:v>2.5436074836377394</c:v>
                </c:pt>
                <c:pt idx="36">
                  <c:v>2.5431493673510097</c:v>
                </c:pt>
                <c:pt idx="37">
                  <c:v>2.5426912510642805</c:v>
                </c:pt>
                <c:pt idx="38">
                  <c:v>2.5422331347775509</c:v>
                </c:pt>
                <c:pt idx="39">
                  <c:v>2.5417750184908217</c:v>
                </c:pt>
                <c:pt idx="40">
                  <c:v>2.541316902204092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FB6-4AB0-8C45-4E0EAE76EF07}"/>
            </c:ext>
          </c:extLst>
        </c:ser>
        <c:ser>
          <c:idx val="15"/>
          <c:order val="14"/>
          <c:tx>
            <c:strRef>
              <c:f>'2. Primary energy A1+A2'!$Q$12</c:f>
              <c:strCache>
                <c:ptCount val="1"/>
                <c:pt idx="0">
                  <c:v>SSP2-2.6 (middle-of-the-road)</c:v>
                </c:pt>
              </c:strCache>
            </c:strRef>
          </c:tx>
          <c:spPr>
            <a:ln w="9525" cap="rnd">
              <a:solidFill>
                <a:srgbClr val="7030A0"/>
              </a:solidFill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'2. Primary energy A1+A2'!$Q$52:$Q$92</c:f>
              <c:numCache>
                <c:formatCode>0.00</c:formatCode>
                <c:ptCount val="41"/>
                <c:pt idx="0">
                  <c:v>3.3056729432219325</c:v>
                </c:pt>
                <c:pt idx="1">
                  <c:v>3.4094802155973842</c:v>
                </c:pt>
                <c:pt idx="2">
                  <c:v>3.4952955660890228</c:v>
                </c:pt>
                <c:pt idx="3">
                  <c:v>3.5883730492756682</c:v>
                </c:pt>
                <c:pt idx="4">
                  <c:v>3.6905505110448376</c:v>
                </c:pt>
                <c:pt idx="5">
                  <c:v>3.7968070867367518</c:v>
                </c:pt>
                <c:pt idx="6">
                  <c:v>3.895226845098033</c:v>
                </c:pt>
                <c:pt idx="7">
                  <c:v>4.0222880283798439</c:v>
                </c:pt>
                <c:pt idx="8">
                  <c:v>4.1469176206650031</c:v>
                </c:pt>
                <c:pt idx="9">
                  <c:v>4.2801140706528447</c:v>
                </c:pt>
                <c:pt idx="10">
                  <c:v>4.4175887089029642</c:v>
                </c:pt>
                <c:pt idx="11">
                  <c:v>4.5378820205232229</c:v>
                </c:pt>
                <c:pt idx="12">
                  <c:v>4.6614509835845963</c:v>
                </c:pt>
                <c:pt idx="13">
                  <c:v>4.7883847958339842</c:v>
                </c:pt>
                <c:pt idx="14">
                  <c:v>4.91877508392081</c:v>
                </c:pt>
                <c:pt idx="15">
                  <c:v>5.0527159695373411</c:v>
                </c:pt>
                <c:pt idx="16">
                  <c:v>5.1903041373600427</c:v>
                </c:pt>
                <c:pt idx="17">
                  <c:v>5.3316389048410153</c:v>
                </c:pt>
                <c:pt idx="18">
                  <c:v>5.476822293899887</c:v>
                </c:pt>
                <c:pt idx="19">
                  <c:v>5.6259591045679151</c:v>
                </c:pt>
                <c:pt idx="20">
                  <c:v>5.7791569906374596</c:v>
                </c:pt>
                <c:pt idx="21">
                  <c:v>5.8971419722649046</c:v>
                </c:pt>
                <c:pt idx="22">
                  <c:v>6.0175356885766957</c:v>
                </c:pt>
                <c:pt idx="23">
                  <c:v>6.1403873153467279</c:v>
                </c:pt>
                <c:pt idx="24">
                  <c:v>6.2657470323020323</c:v>
                </c:pt>
                <c:pt idx="25">
                  <c:v>6.3936660436190849</c:v>
                </c:pt>
                <c:pt idx="26">
                  <c:v>6.52419659883856</c:v>
                </c:pt>
                <c:pt idx="27">
                  <c:v>6.6573920142070735</c:v>
                </c:pt>
                <c:pt idx="28">
                  <c:v>6.7933066944546301</c:v>
                </c:pt>
                <c:pt idx="29">
                  <c:v>6.931996155016666</c:v>
                </c:pt>
                <c:pt idx="30">
                  <c:v>7.0735170447097744</c:v>
                </c:pt>
                <c:pt idx="31">
                  <c:v>7.1929513489910661</c:v>
                </c:pt>
                <c:pt idx="32">
                  <c:v>7.3144022672069804</c:v>
                </c:pt>
                <c:pt idx="33">
                  <c:v>7.4379038493047744</c:v>
                </c:pt>
                <c:pt idx="34">
                  <c:v>7.5634907201552855</c:v>
                </c:pt>
                <c:pt idx="35">
                  <c:v>7.6911980892603546</c:v>
                </c:pt>
                <c:pt idx="36">
                  <c:v>7.8210617606241524</c:v>
                </c:pt>
                <c:pt idx="37">
                  <c:v>7.953118142791177</c:v>
                </c:pt>
                <c:pt idx="38">
                  <c:v>8.0874042590537485</c:v>
                </c:pt>
                <c:pt idx="39">
                  <c:v>8.2239577578318475</c:v>
                </c:pt>
                <c:pt idx="40">
                  <c:v>8.3628169232282143</c:v>
                </c:pt>
              </c:numCache>
            </c:numRef>
          </c:xVal>
          <c:yVal>
            <c:numRef>
              <c:f>'2. Primary energy A1+A2'!$AM$52:$AM$92</c:f>
              <c:numCache>
                <c:formatCode>#,##0.00</c:formatCode>
                <c:ptCount val="41"/>
                <c:pt idx="0">
                  <c:v>2.3281504497730756</c:v>
                </c:pt>
                <c:pt idx="1">
                  <c:v>2.3620901545525443</c:v>
                </c:pt>
                <c:pt idx="2">
                  <c:v>2.3960298593320126</c:v>
                </c:pt>
                <c:pt idx="3">
                  <c:v>2.4299695641114809</c:v>
                </c:pt>
                <c:pt idx="4">
                  <c:v>2.4639092688909496</c:v>
                </c:pt>
                <c:pt idx="5">
                  <c:v>2.4978489736704184</c:v>
                </c:pt>
                <c:pt idx="6">
                  <c:v>2.5317886784498866</c:v>
                </c:pt>
                <c:pt idx="7">
                  <c:v>2.5657283832293549</c:v>
                </c:pt>
                <c:pt idx="8">
                  <c:v>2.5996680880088237</c:v>
                </c:pt>
                <c:pt idx="9">
                  <c:v>2.6336077927882924</c:v>
                </c:pt>
                <c:pt idx="10">
                  <c:v>2.6675474975677607</c:v>
                </c:pt>
                <c:pt idx="11">
                  <c:v>2.6740312345234267</c:v>
                </c:pt>
                <c:pt idx="12">
                  <c:v>2.6805149714790923</c:v>
                </c:pt>
                <c:pt idx="13">
                  <c:v>2.686998708434758</c:v>
                </c:pt>
                <c:pt idx="14">
                  <c:v>2.693482445390424</c:v>
                </c:pt>
                <c:pt idx="15">
                  <c:v>2.6999661823460901</c:v>
                </c:pt>
                <c:pt idx="16">
                  <c:v>2.7064499193017557</c:v>
                </c:pt>
                <c:pt idx="17">
                  <c:v>2.7129336562574213</c:v>
                </c:pt>
                <c:pt idx="18">
                  <c:v>2.7194173932130874</c:v>
                </c:pt>
                <c:pt idx="19">
                  <c:v>2.7259011301687535</c:v>
                </c:pt>
                <c:pt idx="20">
                  <c:v>2.7323848671244191</c:v>
                </c:pt>
                <c:pt idx="21">
                  <c:v>2.7465373703675278</c:v>
                </c:pt>
                <c:pt idx="22">
                  <c:v>2.760689873610636</c:v>
                </c:pt>
                <c:pt idx="23">
                  <c:v>2.7748423768537442</c:v>
                </c:pt>
                <c:pt idx="24">
                  <c:v>2.7889948800968529</c:v>
                </c:pt>
                <c:pt idx="25">
                  <c:v>2.8031473833399616</c:v>
                </c:pt>
                <c:pt idx="26">
                  <c:v>2.8172998865830698</c:v>
                </c:pt>
                <c:pt idx="27">
                  <c:v>2.8314523898261781</c:v>
                </c:pt>
                <c:pt idx="28">
                  <c:v>2.8456048930692868</c:v>
                </c:pt>
                <c:pt idx="29">
                  <c:v>2.8597573963123954</c:v>
                </c:pt>
                <c:pt idx="30">
                  <c:v>2.8739098995555037</c:v>
                </c:pt>
                <c:pt idx="31">
                  <c:v>2.8932486488153288</c:v>
                </c:pt>
                <c:pt idx="32">
                  <c:v>2.9125873980751535</c:v>
                </c:pt>
                <c:pt idx="33">
                  <c:v>2.9319261473349787</c:v>
                </c:pt>
                <c:pt idx="34">
                  <c:v>2.9512648965948034</c:v>
                </c:pt>
                <c:pt idx="35">
                  <c:v>2.9706036458546285</c:v>
                </c:pt>
                <c:pt idx="36">
                  <c:v>2.9899423951144537</c:v>
                </c:pt>
                <c:pt idx="37">
                  <c:v>3.0092811443742784</c:v>
                </c:pt>
                <c:pt idx="38">
                  <c:v>3.0286198936341036</c:v>
                </c:pt>
                <c:pt idx="39">
                  <c:v>3.0479586428939283</c:v>
                </c:pt>
                <c:pt idx="40">
                  <c:v>3.0672973921537534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FB6-4AB0-8C45-4E0EAE76EF07}"/>
            </c:ext>
          </c:extLst>
        </c:ser>
        <c:ser>
          <c:idx val="16"/>
          <c:order val="15"/>
          <c:tx>
            <c:strRef>
              <c:f>'2. Primary energy A1+A2'!$R$12</c:f>
              <c:strCache>
                <c:ptCount val="1"/>
                <c:pt idx="0">
                  <c:v>SSP4-2.6 (regional rivalry)</c:v>
                </c:pt>
              </c:strCache>
            </c:strRef>
          </c:tx>
          <c:spPr>
            <a:ln w="952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'2. Primary energy A1+A2'!$R$52:$R$92</c:f>
              <c:numCache>
                <c:formatCode>0.00</c:formatCode>
                <c:ptCount val="41"/>
                <c:pt idx="0">
                  <c:v>3.3056729432219325</c:v>
                </c:pt>
                <c:pt idx="1">
                  <c:v>3.4094802155973842</c:v>
                </c:pt>
                <c:pt idx="2">
                  <c:v>3.4952955660890228</c:v>
                </c:pt>
                <c:pt idx="3">
                  <c:v>3.5883730492756682</c:v>
                </c:pt>
                <c:pt idx="4">
                  <c:v>3.6905505110448376</c:v>
                </c:pt>
                <c:pt idx="5">
                  <c:v>3.7968070867367518</c:v>
                </c:pt>
                <c:pt idx="6">
                  <c:v>3.895226845098033</c:v>
                </c:pt>
                <c:pt idx="7">
                  <c:v>4.0222880283798439</c:v>
                </c:pt>
                <c:pt idx="8">
                  <c:v>4.1469176206650031</c:v>
                </c:pt>
                <c:pt idx="9">
                  <c:v>4.2788560064269712</c:v>
                </c:pt>
                <c:pt idx="10">
                  <c:v>4.4149921456120422</c:v>
                </c:pt>
                <c:pt idx="11">
                  <c:v>4.537224085299675</c:v>
                </c:pt>
                <c:pt idx="12">
                  <c:v>4.6628400960313874</c:v>
                </c:pt>
                <c:pt idx="13">
                  <c:v>4.791933868023178</c:v>
                </c:pt>
                <c:pt idx="14">
                  <c:v>4.9246016853658379</c:v>
                </c:pt>
                <c:pt idx="15">
                  <c:v>5.0609424978380666</c:v>
                </c:pt>
                <c:pt idx="16">
                  <c:v>5.2010579947077824</c:v>
                </c:pt>
                <c:pt idx="17">
                  <c:v>5.3450526805766678</c:v>
                </c:pt>
                <c:pt idx="18">
                  <c:v>5.4930339533245265</c:v>
                </c:pt>
                <c:pt idx="19">
                  <c:v>5.6451121842115732</c:v>
                </c:pt>
                <c:pt idx="20">
                  <c:v>5.8014008001984125</c:v>
                </c:pt>
                <c:pt idx="21">
                  <c:v>5.917767673034847</c:v>
                </c:pt>
                <c:pt idx="22">
                  <c:v>6.0364686802571121</c:v>
                </c:pt>
                <c:pt idx="23">
                  <c:v>6.1575506408885117</c:v>
                </c:pt>
                <c:pt idx="24">
                  <c:v>6.2810613130674913</c:v>
                </c:pt>
                <c:pt idx="25">
                  <c:v>6.4070494128847928</c:v>
                </c:pt>
                <c:pt idx="26">
                  <c:v>6.5355646335984545</c:v>
                </c:pt>
                <c:pt idx="27">
                  <c:v>6.6666576652342338</c:v>
                </c:pt>
                <c:pt idx="28">
                  <c:v>6.8003802145791816</c:v>
                </c:pt>
                <c:pt idx="29">
                  <c:v>6.9367850255762553</c:v>
                </c:pt>
                <c:pt idx="30">
                  <c:v>7.0759259001280199</c:v>
                </c:pt>
                <c:pt idx="31">
                  <c:v>7.1777994419261404</c:v>
                </c:pt>
                <c:pt idx="32">
                  <c:v>7.2811396777887518</c:v>
                </c:pt>
                <c:pt idx="33">
                  <c:v>7.385967724008081</c:v>
                </c:pt>
                <c:pt idx="34">
                  <c:v>7.4923050008919008</c:v>
                </c:pt>
                <c:pt idx="35">
                  <c:v>7.6001732371405053</c:v>
                </c:pt>
                <c:pt idx="36">
                  <c:v>7.7095944742866971</c:v>
                </c:pt>
                <c:pt idx="37">
                  <c:v>7.8205910711997024</c:v>
                </c:pt>
                <c:pt idx="38">
                  <c:v>7.9331857086539266</c:v>
                </c:pt>
                <c:pt idx="39">
                  <c:v>8.0474013939634901</c:v>
                </c:pt>
                <c:pt idx="40">
                  <c:v>8.1632614656834832</c:v>
                </c:pt>
              </c:numCache>
            </c:numRef>
          </c:xVal>
          <c:yVal>
            <c:numRef>
              <c:f>'2. Primary energy A1+A2'!$AN$52:$AN$92</c:f>
              <c:numCache>
                <c:formatCode>#,##0.00</c:formatCode>
                <c:ptCount val="41"/>
                <c:pt idx="0">
                  <c:v>2.3281504497730756</c:v>
                </c:pt>
                <c:pt idx="1">
                  <c:v>2.3812909593140352</c:v>
                </c:pt>
                <c:pt idx="2">
                  <c:v>2.4344314688549948</c:v>
                </c:pt>
                <c:pt idx="3">
                  <c:v>2.4875719783959545</c:v>
                </c:pt>
                <c:pt idx="4">
                  <c:v>2.5407124879369141</c:v>
                </c:pt>
                <c:pt idx="5">
                  <c:v>2.5938529974778737</c:v>
                </c:pt>
                <c:pt idx="6">
                  <c:v>2.6469935070188337</c:v>
                </c:pt>
                <c:pt idx="7">
                  <c:v>2.7001340165597933</c:v>
                </c:pt>
                <c:pt idx="8">
                  <c:v>2.753274526100753</c:v>
                </c:pt>
                <c:pt idx="9">
                  <c:v>2.8064150356417126</c:v>
                </c:pt>
                <c:pt idx="10">
                  <c:v>2.8595555451826722</c:v>
                </c:pt>
                <c:pt idx="11">
                  <c:v>2.8761604146671971</c:v>
                </c:pt>
                <c:pt idx="12">
                  <c:v>2.8927652841517215</c:v>
                </c:pt>
                <c:pt idx="13">
                  <c:v>2.9093701536362464</c:v>
                </c:pt>
                <c:pt idx="14">
                  <c:v>2.9259750231207713</c:v>
                </c:pt>
                <c:pt idx="15">
                  <c:v>2.9425798926052957</c:v>
                </c:pt>
                <c:pt idx="16">
                  <c:v>2.9591847620898206</c:v>
                </c:pt>
                <c:pt idx="17">
                  <c:v>2.9757896315743455</c:v>
                </c:pt>
                <c:pt idx="18">
                  <c:v>2.9923945010588704</c:v>
                </c:pt>
                <c:pt idx="19">
                  <c:v>3.0089993705433948</c:v>
                </c:pt>
                <c:pt idx="20">
                  <c:v>3.0256042400279197</c:v>
                </c:pt>
                <c:pt idx="21">
                  <c:v>3.0505663725723569</c:v>
                </c:pt>
                <c:pt idx="22">
                  <c:v>3.0755285051167935</c:v>
                </c:pt>
                <c:pt idx="23">
                  <c:v>3.1004906376612307</c:v>
                </c:pt>
                <c:pt idx="24">
                  <c:v>3.1254527702056678</c:v>
                </c:pt>
                <c:pt idx="25">
                  <c:v>3.1504149027501045</c:v>
                </c:pt>
                <c:pt idx="26">
                  <c:v>3.1753770352945416</c:v>
                </c:pt>
                <c:pt idx="27">
                  <c:v>3.2003391678389788</c:v>
                </c:pt>
                <c:pt idx="28">
                  <c:v>3.2253013003834159</c:v>
                </c:pt>
                <c:pt idx="29">
                  <c:v>3.2502634329278526</c:v>
                </c:pt>
                <c:pt idx="30">
                  <c:v>3.2752255654722897</c:v>
                </c:pt>
                <c:pt idx="31">
                  <c:v>3.2925199645106527</c:v>
                </c:pt>
                <c:pt idx="32">
                  <c:v>3.309814363549016</c:v>
                </c:pt>
                <c:pt idx="33">
                  <c:v>3.327108762587379</c:v>
                </c:pt>
                <c:pt idx="34">
                  <c:v>3.3444031616257424</c:v>
                </c:pt>
                <c:pt idx="35">
                  <c:v>3.3616975606641053</c:v>
                </c:pt>
                <c:pt idx="36">
                  <c:v>3.3789919597024682</c:v>
                </c:pt>
                <c:pt idx="37">
                  <c:v>3.3962863587408316</c:v>
                </c:pt>
                <c:pt idx="38">
                  <c:v>3.4135807577791946</c:v>
                </c:pt>
                <c:pt idx="39">
                  <c:v>3.4308751568175579</c:v>
                </c:pt>
                <c:pt idx="40">
                  <c:v>3.4481695558559209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FB6-4AB0-8C45-4E0EAE76EF07}"/>
            </c:ext>
          </c:extLst>
        </c:ser>
        <c:ser>
          <c:idx val="17"/>
          <c:order val="16"/>
          <c:tx>
            <c:strRef>
              <c:f>'2. Primary energy A1+A2'!$S$12</c:f>
              <c:strCache>
                <c:ptCount val="1"/>
                <c:pt idx="0">
                  <c:v>SSP5-2.6 (fossil fuel)</c:v>
                </c:pt>
              </c:strCache>
            </c:strRef>
          </c:tx>
          <c:spPr>
            <a:ln w="9525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noFill/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'2. Primary energy A1+A2'!$S$52:$S$92</c:f>
              <c:numCache>
                <c:formatCode>0.00</c:formatCode>
                <c:ptCount val="41"/>
                <c:pt idx="0">
                  <c:v>3.3056729432219325</c:v>
                </c:pt>
                <c:pt idx="1">
                  <c:v>3.4094802155973842</c:v>
                </c:pt>
                <c:pt idx="2">
                  <c:v>3.4952955660890228</c:v>
                </c:pt>
                <c:pt idx="3">
                  <c:v>3.5883730492756682</c:v>
                </c:pt>
                <c:pt idx="4">
                  <c:v>3.6905505110448376</c:v>
                </c:pt>
                <c:pt idx="5">
                  <c:v>3.7968070867367518</c:v>
                </c:pt>
                <c:pt idx="6">
                  <c:v>3.895226845098033</c:v>
                </c:pt>
                <c:pt idx="7">
                  <c:v>4.0222880283798439</c:v>
                </c:pt>
                <c:pt idx="8">
                  <c:v>4.1469176206650031</c:v>
                </c:pt>
                <c:pt idx="9">
                  <c:v>4.2825712552191808</c:v>
                </c:pt>
                <c:pt idx="10">
                  <c:v>4.4226623805197525</c:v>
                </c:pt>
                <c:pt idx="11">
                  <c:v>4.5923336316483345</c:v>
                </c:pt>
                <c:pt idx="12">
                  <c:v>4.7685141595388831</c:v>
                </c:pt>
                <c:pt idx="13">
                  <c:v>4.9514536864259071</c:v>
                </c:pt>
                <c:pt idx="14">
                  <c:v>5.1414115149007964</c:v>
                </c:pt>
                <c:pt idx="15">
                  <c:v>5.3386568954531324</c:v>
                </c:pt>
                <c:pt idx="16">
                  <c:v>5.5434694081123768</c:v>
                </c:pt>
                <c:pt idx="17">
                  <c:v>5.7561393587308807</c:v>
                </c:pt>
                <c:pt idx="18">
                  <c:v>5.976968190469913</c:v>
                </c:pt>
                <c:pt idx="19">
                  <c:v>6.206268911071966</c:v>
                </c:pt>
                <c:pt idx="20">
                  <c:v>6.4443665365249521</c:v>
                </c:pt>
                <c:pt idx="21">
                  <c:v>6.6679413879152163</c:v>
                </c:pt>
                <c:pt idx="22">
                  <c:v>6.8992727369986007</c:v>
                </c:pt>
                <c:pt idx="23">
                  <c:v>7.1386296804829392</c:v>
                </c:pt>
                <c:pt idx="24">
                  <c:v>7.3862906508666528</c:v>
                </c:pt>
                <c:pt idx="25">
                  <c:v>7.6425437403259782</c:v>
                </c:pt>
                <c:pt idx="26">
                  <c:v>7.9076870358388307</c:v>
                </c:pt>
                <c:pt idx="27">
                  <c:v>8.1820289659351495</c:v>
                </c:pt>
                <c:pt idx="28">
                  <c:v>8.4658886594770717</c:v>
                </c:pt>
                <c:pt idx="29">
                  <c:v>8.7595963168862916</c:v>
                </c:pt>
                <c:pt idx="30">
                  <c:v>9.0634935942504402</c:v>
                </c:pt>
                <c:pt idx="31">
                  <c:v>9.2957082250959271</c:v>
                </c:pt>
                <c:pt idx="32">
                  <c:v>9.5338723978280999</c:v>
                </c:pt>
                <c:pt idx="33">
                  <c:v>9.778138544912272</c:v>
                </c:pt>
                <c:pt idx="34">
                  <c:v>10.028663004266802</c:v>
                </c:pt>
                <c:pt idx="35">
                  <c:v>10.285606119324214</c:v>
                </c:pt>
                <c:pt idx="36">
                  <c:v>10.549132341655978</c:v>
                </c:pt>
                <c:pt idx="37">
                  <c:v>10.819410336226616</c:v>
                </c:pt>
                <c:pt idx="38">
                  <c:v>11.096613089344521</c:v>
                </c:pt>
                <c:pt idx="39">
                  <c:v>11.38091801937856</c:v>
                </c:pt>
                <c:pt idx="40">
                  <c:v>11.672507090311347</c:v>
                </c:pt>
              </c:numCache>
            </c:numRef>
          </c:xVal>
          <c:yVal>
            <c:numRef>
              <c:f>'2. Primary energy A1+A2'!$AO$52:$AO$92</c:f>
              <c:numCache>
                <c:formatCode>#,##0.00</c:formatCode>
                <c:ptCount val="41"/>
                <c:pt idx="0">
                  <c:v>2.3281504497730756</c:v>
                </c:pt>
                <c:pt idx="1">
                  <c:v>2.3823828781932921</c:v>
                </c:pt>
                <c:pt idx="2">
                  <c:v>2.4366153066135081</c:v>
                </c:pt>
                <c:pt idx="3">
                  <c:v>2.4908477350337241</c:v>
                </c:pt>
                <c:pt idx="4">
                  <c:v>2.5450801634539406</c:v>
                </c:pt>
                <c:pt idx="5">
                  <c:v>2.5993125918741571</c:v>
                </c:pt>
                <c:pt idx="6">
                  <c:v>2.6535450202943731</c:v>
                </c:pt>
                <c:pt idx="7">
                  <c:v>2.7077774487145891</c:v>
                </c:pt>
                <c:pt idx="8">
                  <c:v>2.7620098771348056</c:v>
                </c:pt>
                <c:pt idx="9">
                  <c:v>2.8162423055550221</c:v>
                </c:pt>
                <c:pt idx="10">
                  <c:v>2.8704747339752381</c:v>
                </c:pt>
                <c:pt idx="11">
                  <c:v>2.9110448512221292</c:v>
                </c:pt>
                <c:pt idx="12">
                  <c:v>2.9516149684690203</c:v>
                </c:pt>
                <c:pt idx="13">
                  <c:v>2.9921850857159114</c:v>
                </c:pt>
                <c:pt idx="14">
                  <c:v>3.0327552029628024</c:v>
                </c:pt>
                <c:pt idx="15">
                  <c:v>3.0733253202096935</c:v>
                </c:pt>
                <c:pt idx="16">
                  <c:v>3.1138954374565846</c:v>
                </c:pt>
                <c:pt idx="17">
                  <c:v>3.1544655547034757</c:v>
                </c:pt>
                <c:pt idx="18">
                  <c:v>3.1950356719503668</c:v>
                </c:pt>
                <c:pt idx="19">
                  <c:v>3.2356057891972578</c:v>
                </c:pt>
                <c:pt idx="20">
                  <c:v>3.2761759064441489</c:v>
                </c:pt>
                <c:pt idx="21">
                  <c:v>3.2896529659405478</c:v>
                </c:pt>
                <c:pt idx="22">
                  <c:v>3.3031300254369462</c:v>
                </c:pt>
                <c:pt idx="23">
                  <c:v>3.3166070849333451</c:v>
                </c:pt>
                <c:pt idx="24">
                  <c:v>3.330084144429744</c:v>
                </c:pt>
                <c:pt idx="25">
                  <c:v>3.3435612039261429</c:v>
                </c:pt>
                <c:pt idx="26">
                  <c:v>3.3570382634225413</c:v>
                </c:pt>
                <c:pt idx="27">
                  <c:v>3.3705153229189402</c:v>
                </c:pt>
                <c:pt idx="28">
                  <c:v>3.3839923824153391</c:v>
                </c:pt>
                <c:pt idx="29">
                  <c:v>3.3974694419117375</c:v>
                </c:pt>
                <c:pt idx="30">
                  <c:v>3.4109465014081364</c:v>
                </c:pt>
                <c:pt idx="31">
                  <c:v>3.4477189592780353</c:v>
                </c:pt>
                <c:pt idx="32">
                  <c:v>3.4844914171479342</c:v>
                </c:pt>
                <c:pt idx="33">
                  <c:v>3.5212638750178336</c:v>
                </c:pt>
                <c:pt idx="34">
                  <c:v>3.5580363328877325</c:v>
                </c:pt>
                <c:pt idx="35">
                  <c:v>3.5948087907576314</c:v>
                </c:pt>
                <c:pt idx="36">
                  <c:v>3.6315812486275303</c:v>
                </c:pt>
                <c:pt idx="37">
                  <c:v>3.6683537064974292</c:v>
                </c:pt>
                <c:pt idx="38">
                  <c:v>3.7051261643673286</c:v>
                </c:pt>
                <c:pt idx="39">
                  <c:v>3.7418986222372275</c:v>
                </c:pt>
                <c:pt idx="40">
                  <c:v>3.7786710801071264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FB6-4AB0-8C45-4E0EAE76EF07}"/>
            </c:ext>
          </c:extLst>
        </c:ser>
        <c:ser>
          <c:idx val="0"/>
          <c:order val="17"/>
          <c:tx>
            <c:v>Historical data, 1971-2018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forward val="5"/>
            <c:dispRSqr val="0"/>
            <c:dispEq val="0"/>
          </c:trendline>
          <c:xVal>
            <c:numRef>
              <c:f>'2. Primary energy A1+A2'!$B$13:$B$60</c:f>
              <c:numCache>
                <c:formatCode>0.00</c:formatCode>
                <c:ptCount val="48"/>
                <c:pt idx="0">
                  <c:v>1</c:v>
                </c:pt>
                <c:pt idx="1">
                  <c:v>1.0572531066330542</c:v>
                </c:pt>
                <c:pt idx="2">
                  <c:v>1.1260239292141989</c:v>
                </c:pt>
                <c:pt idx="3">
                  <c:v>1.1484694578677697</c:v>
                </c:pt>
                <c:pt idx="4">
                  <c:v>1.1553761619227598</c:v>
                </c:pt>
                <c:pt idx="5">
                  <c:v>1.2162762652655077</c:v>
                </c:pt>
                <c:pt idx="6">
                  <c:v>1.2641275807144343</c:v>
                </c:pt>
                <c:pt idx="7">
                  <c:v>1.3133393601619527</c:v>
                </c:pt>
                <c:pt idx="8">
                  <c:v>1.3675146044214037</c:v>
                </c:pt>
                <c:pt idx="9">
                  <c:v>1.3935355880423723</c:v>
                </c:pt>
                <c:pt idx="10">
                  <c:v>1.4203145153983763</c:v>
                </c:pt>
                <c:pt idx="11">
                  <c:v>1.4264533116911893</c:v>
                </c:pt>
                <c:pt idx="12">
                  <c:v>1.4608749699177539</c:v>
                </c:pt>
                <c:pt idx="13">
                  <c:v>1.526642032724294</c:v>
                </c:pt>
                <c:pt idx="14">
                  <c:v>1.5832917285684922</c:v>
                </c:pt>
                <c:pt idx="15">
                  <c:v>1.6371009191794856</c:v>
                </c:pt>
                <c:pt idx="16">
                  <c:v>1.6978274203907779</c:v>
                </c:pt>
                <c:pt idx="17">
                  <c:v>1.7762508473111431</c:v>
                </c:pt>
                <c:pt idx="18">
                  <c:v>1.8415730247962925</c:v>
                </c:pt>
                <c:pt idx="19">
                  <c:v>1.895276894964649</c:v>
                </c:pt>
                <c:pt idx="20">
                  <c:v>1.9223418934624816</c:v>
                </c:pt>
                <c:pt idx="21">
                  <c:v>1.9563324450962671</c:v>
                </c:pt>
                <c:pt idx="22">
                  <c:v>1.9862492032288412</c:v>
                </c:pt>
                <c:pt idx="23">
                  <c:v>2.045846295921963</c:v>
                </c:pt>
                <c:pt idx="24">
                  <c:v>2.107669649617693</c:v>
                </c:pt>
                <c:pt idx="25">
                  <c:v>2.1790939703350602</c:v>
                </c:pt>
                <c:pt idx="26">
                  <c:v>2.2591566057903152</c:v>
                </c:pt>
                <c:pt idx="27">
                  <c:v>2.3169053270179858</c:v>
                </c:pt>
                <c:pt idx="28">
                  <c:v>2.3921687221862711</c:v>
                </c:pt>
                <c:pt idx="29">
                  <c:v>2.4970576280989669</c:v>
                </c:pt>
                <c:pt idx="30">
                  <c:v>2.5460111976559863</c:v>
                </c:pt>
                <c:pt idx="31">
                  <c:v>2.6015670326945548</c:v>
                </c:pt>
                <c:pt idx="32">
                  <c:v>2.6786700749239007</c:v>
                </c:pt>
                <c:pt idx="33">
                  <c:v>2.7967314172384929</c:v>
                </c:pt>
                <c:pt idx="34">
                  <c:v>2.9062228628584803</c:v>
                </c:pt>
                <c:pt idx="35">
                  <c:v>3.0335115008423932</c:v>
                </c:pt>
                <c:pt idx="36">
                  <c:v>3.1646725485803766</c:v>
                </c:pt>
                <c:pt idx="37">
                  <c:v>3.2233285852453251</c:v>
                </c:pt>
                <c:pt idx="38">
                  <c:v>3.1693693987955158</c:v>
                </c:pt>
                <c:pt idx="39">
                  <c:v>3.3056729432219325</c:v>
                </c:pt>
                <c:pt idx="40">
                  <c:v>3.4094802155973842</c:v>
                </c:pt>
                <c:pt idx="41">
                  <c:v>3.4952955660890228</c:v>
                </c:pt>
                <c:pt idx="42">
                  <c:v>3.5883730492756682</c:v>
                </c:pt>
                <c:pt idx="43">
                  <c:v>3.6905505110448376</c:v>
                </c:pt>
                <c:pt idx="44">
                  <c:v>3.7968070867367518</c:v>
                </c:pt>
                <c:pt idx="45">
                  <c:v>3.895226845098033</c:v>
                </c:pt>
                <c:pt idx="46">
                  <c:v>4.0222880283798439</c:v>
                </c:pt>
                <c:pt idx="47">
                  <c:v>4.1469176206650031</c:v>
                </c:pt>
              </c:numCache>
            </c:numRef>
          </c:xVal>
          <c:yVal>
            <c:numRef>
              <c:f>'2. Primary energy A1+A2'!$X$13:$X$60</c:f>
              <c:numCache>
                <c:formatCode>#,##0.00</c:formatCode>
                <c:ptCount val="48"/>
                <c:pt idx="0">
                  <c:v>1</c:v>
                </c:pt>
                <c:pt idx="1">
                  <c:v>1.048323655436683</c:v>
                </c:pt>
                <c:pt idx="2">
                  <c:v>1.1046136843344898</c:v>
                </c:pt>
                <c:pt idx="3">
                  <c:v>1.1111415086648126</c:v>
                </c:pt>
                <c:pt idx="4">
                  <c:v>1.1194720488454466</c:v>
                </c:pt>
                <c:pt idx="5">
                  <c:v>1.1808712824647385</c:v>
                </c:pt>
                <c:pt idx="6">
                  <c:v>1.2229914212466821</c:v>
                </c:pt>
                <c:pt idx="7">
                  <c:v>1.2705378253267989</c:v>
                </c:pt>
                <c:pt idx="8">
                  <c:v>1.3091521800179367</c:v>
                </c:pt>
                <c:pt idx="9">
                  <c:v>1.3050974281857795</c:v>
                </c:pt>
                <c:pt idx="10">
                  <c:v>1.2946380527045267</c:v>
                </c:pt>
                <c:pt idx="11">
                  <c:v>1.2955566224895598</c:v>
                </c:pt>
                <c:pt idx="12">
                  <c:v>1.3100272672095952</c:v>
                </c:pt>
                <c:pt idx="13">
                  <c:v>1.3618422125392928</c:v>
                </c:pt>
                <c:pt idx="14">
                  <c:v>1.3991448423303048</c:v>
                </c:pt>
                <c:pt idx="15">
                  <c:v>1.4282510032702533</c:v>
                </c:pt>
                <c:pt idx="16">
                  <c:v>1.4815407332252308</c:v>
                </c:pt>
                <c:pt idx="17">
                  <c:v>1.5330386179782407</c:v>
                </c:pt>
                <c:pt idx="18">
                  <c:v>1.5588509724700832</c:v>
                </c:pt>
                <c:pt idx="19">
                  <c:v>1.5881455579813208</c:v>
                </c:pt>
                <c:pt idx="20">
                  <c:v>1.5980106713531239</c:v>
                </c:pt>
                <c:pt idx="21">
                  <c:v>1.5993223962532497</c:v>
                </c:pt>
                <c:pt idx="22">
                  <c:v>1.6152623902743934</c:v>
                </c:pt>
                <c:pt idx="23">
                  <c:v>1.6279574957649767</c:v>
                </c:pt>
                <c:pt idx="24">
                  <c:v>1.6699399396679018</c:v>
                </c:pt>
                <c:pt idx="25">
                  <c:v>1.7120401489278825</c:v>
                </c:pt>
                <c:pt idx="26">
                  <c:v>1.7294911630687841</c:v>
                </c:pt>
                <c:pt idx="27">
                  <c:v>1.7380970930074555</c:v>
                </c:pt>
                <c:pt idx="28">
                  <c:v>1.7749703321888959</c:v>
                </c:pt>
                <c:pt idx="29">
                  <c:v>1.8163730081801628</c:v>
                </c:pt>
                <c:pt idx="30">
                  <c:v>1.8331790305193452</c:v>
                </c:pt>
                <c:pt idx="31">
                  <c:v>1.8715451720733045</c:v>
                </c:pt>
                <c:pt idx="32">
                  <c:v>1.937611537381442</c:v>
                </c:pt>
                <c:pt idx="33">
                  <c:v>2.0247470309541713</c:v>
                </c:pt>
                <c:pt idx="34">
                  <c:v>2.0798865829022821</c:v>
                </c:pt>
                <c:pt idx="35">
                  <c:v>2.1415485238565437</c:v>
                </c:pt>
                <c:pt idx="36">
                  <c:v>2.1993187727038022</c:v>
                </c:pt>
                <c:pt idx="37">
                  <c:v>2.225937366947794</c:v>
                </c:pt>
                <c:pt idx="38">
                  <c:v>2.2073811702252946</c:v>
                </c:pt>
                <c:pt idx="39">
                  <c:v>2.3281504497730756</c:v>
                </c:pt>
                <c:pt idx="40">
                  <c:v>2.3621520260170854</c:v>
                </c:pt>
                <c:pt idx="41">
                  <c:v>2.3985632626439228</c:v>
                </c:pt>
                <c:pt idx="42">
                  <c:v>2.4291043491652249</c:v>
                </c:pt>
                <c:pt idx="43">
                  <c:v>2.4621692378769624</c:v>
                </c:pt>
                <c:pt idx="44">
                  <c:v>2.4695938906956307</c:v>
                </c:pt>
                <c:pt idx="45">
                  <c:v>2.4843815959923545</c:v>
                </c:pt>
                <c:pt idx="46">
                  <c:v>2.5314551268695249</c:v>
                </c:pt>
                <c:pt idx="47">
                  <c:v>2.5933743398345852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B6-4AB0-8C45-4E0EAE76E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462000"/>
        <c:axId val="658462328"/>
      </c:scatterChart>
      <c:valAx>
        <c:axId val="658462000"/>
        <c:scaling>
          <c:orientation val="minMax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GDP (1971 = 1) [2010 USD]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8462328"/>
        <c:crosses val="autoZero"/>
        <c:crossBetween val="midCat"/>
        <c:majorUnit val="1"/>
      </c:valAx>
      <c:valAx>
        <c:axId val="658462328"/>
        <c:scaling>
          <c:orientation val="minMax"/>
          <c:max val="4"/>
          <c:min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Priamry energy demand (vs 1971)</a:t>
                </a:r>
              </a:p>
            </c:rich>
          </c:tx>
          <c:layout>
            <c:manualLayout>
              <c:xMode val="edge"/>
              <c:yMode val="edge"/>
              <c:x val="8.8747323112690901E-3"/>
              <c:y val="0.30939834193435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8462000"/>
        <c:crosses val="autoZero"/>
        <c:crossBetween val="midCat"/>
        <c:majorUnit val="0.5"/>
      </c:valAx>
      <c:spPr>
        <a:noFill/>
        <a:ln>
          <a:solidFill>
            <a:schemeClr val="tx1">
              <a:lumMod val="25000"/>
              <a:lumOff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3054174385118986"/>
          <c:y val="8.632079572414084E-3"/>
          <c:w val="0.26350753511893932"/>
          <c:h val="0.991367920427585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Ratio World Bank GDP constant $2010US/$2017Int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GDP data for plots'!$E$6</c:f>
              <c:strCache>
                <c:ptCount val="1"/>
                <c:pt idx="0">
                  <c:v>Ratio Constant $2010US/2017Int PPP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1.102062448830601E-2"/>
                  <c:y val="-0.12125113312253932"/>
                </c:manualLayout>
              </c:layout>
              <c:numFmt formatCode="0.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'3. GDP data for plots'!$A$26:$A$86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'3. GDP data for plots'!$E$26:$E$54</c:f>
              <c:numCache>
                <c:formatCode>0.0000</c:formatCode>
                <c:ptCount val="29"/>
                <c:pt idx="0">
                  <c:v>1.2937574410941397</c:v>
                </c:pt>
                <c:pt idx="1">
                  <c:v>1.245213623614192</c:v>
                </c:pt>
                <c:pt idx="2">
                  <c:v>1.2118858120902964</c:v>
                </c:pt>
                <c:pt idx="3">
                  <c:v>1.178909792807874</c:v>
                </c:pt>
                <c:pt idx="4">
                  <c:v>1.1520704880211243</c:v>
                </c:pt>
                <c:pt idx="5">
                  <c:v>1.1234509333016327</c:v>
                </c:pt>
                <c:pt idx="6">
                  <c:v>1.096766184801004</c:v>
                </c:pt>
                <c:pt idx="7">
                  <c:v>1.0752211596317294</c:v>
                </c:pt>
                <c:pt idx="8">
                  <c:v>1.0669414609780707</c:v>
                </c:pt>
                <c:pt idx="9">
                  <c:v>1.0498208144863426</c:v>
                </c:pt>
                <c:pt idx="10">
                  <c:v>1.0205086115725497</c:v>
                </c:pt>
                <c:pt idx="11">
                  <c:v>0.99302823879368163</c:v>
                </c:pt>
                <c:pt idx="12">
                  <c:v>0.96792542570940521</c:v>
                </c:pt>
                <c:pt idx="13">
                  <c:v>0.94366674491600067</c:v>
                </c:pt>
                <c:pt idx="14">
                  <c:v>0.91142303657800239</c:v>
                </c:pt>
                <c:pt idx="15">
                  <c:v>0.87895751175751347</c:v>
                </c:pt>
                <c:pt idx="16">
                  <c:v>0.83799229107285722</c:v>
                </c:pt>
                <c:pt idx="17">
                  <c:v>0.80744561042060636</c:v>
                </c:pt>
                <c:pt idx="18">
                  <c:v>0.77660354185885316</c:v>
                </c:pt>
                <c:pt idx="19">
                  <c:v>0.75620349333665515</c:v>
                </c:pt>
                <c:pt idx="20">
                  <c:v>0.74054551723545736</c:v>
                </c:pt>
                <c:pt idx="21">
                  <c:v>0.71686143444884454</c:v>
                </c:pt>
                <c:pt idx="22">
                  <c:v>0.69842414286807553</c:v>
                </c:pt>
                <c:pt idx="23">
                  <c:v>0.68345993393393611</c:v>
                </c:pt>
                <c:pt idx="24">
                  <c:v>0.67722321219232606</c:v>
                </c:pt>
                <c:pt idx="25">
                  <c:v>0.68196745805451653</c:v>
                </c:pt>
                <c:pt idx="26">
                  <c:v>0.67334742682070192</c:v>
                </c:pt>
                <c:pt idx="27">
                  <c:v>0.65931994473932953</c:v>
                </c:pt>
                <c:pt idx="28">
                  <c:v>0.64168275840134836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7-4AED-B917-AEFB68C43ED3}"/>
            </c:ext>
          </c:extLst>
        </c:ser>
        <c:ser>
          <c:idx val="1"/>
          <c:order val="1"/>
          <c:tx>
            <c:strRef>
              <c:f>'3. GDP data for plots'!$F$6</c:f>
              <c:strCache>
                <c:ptCount val="1"/>
                <c:pt idx="0">
                  <c:v>Projected ratio $2010US / 2017Int PPP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'3. GDP data for plots'!$A$26:$A$86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'3. GDP data for plots'!$F$26:$F$86</c:f>
              <c:numCache>
                <c:formatCode>0.0000</c:formatCode>
                <c:ptCount val="61"/>
                <c:pt idx="28">
                  <c:v>0.61901471019314358</c:v>
                </c:pt>
                <c:pt idx="29">
                  <c:v>0.60297699003306104</c:v>
                </c:pt>
                <c:pt idx="30">
                  <c:v>0.58735478256386886</c:v>
                </c:pt>
                <c:pt idx="31">
                  <c:v>0.57213732249009075</c:v>
                </c:pt>
                <c:pt idx="32">
                  <c:v>0.55731412342851749</c:v>
                </c:pt>
                <c:pt idx="33">
                  <c:v>0.54287497068201906</c:v>
                </c:pt>
                <c:pt idx="34">
                  <c:v>0.5288099142005751</c:v>
                </c:pt>
                <c:pt idx="35">
                  <c:v>0.5151092617246753</c:v>
                </c:pt>
                <c:pt idx="36">
                  <c:v>0.50176357210636324</c:v>
                </c:pt>
                <c:pt idx="37">
                  <c:v>0.48876364880332179</c:v>
                </c:pt>
                <c:pt idx="38">
                  <c:v>0.47610053354151682</c:v>
                </c:pt>
                <c:pt idx="39">
                  <c:v>0.46376550014203194</c:v>
                </c:pt>
                <c:pt idx="40">
                  <c:v>0.45175004850784067</c:v>
                </c:pt>
                <c:pt idx="41">
                  <c:v>0.44004589876637185</c:v>
                </c:pt>
                <c:pt idx="42">
                  <c:v>0.42864498556383251</c:v>
                </c:pt>
                <c:pt idx="43">
                  <c:v>0.41753945250735558</c:v>
                </c:pt>
                <c:pt idx="44">
                  <c:v>0.40672164675114408</c:v>
                </c:pt>
                <c:pt idx="45">
                  <c:v>0.39618411372287793</c:v>
                </c:pt>
                <c:pt idx="46">
                  <c:v>0.38591959198675424</c:v>
                </c:pt>
                <c:pt idx="47">
                  <c:v>0.37592100823961572</c:v>
                </c:pt>
                <c:pt idx="48">
                  <c:v>0.36618147243672355</c:v>
                </c:pt>
                <c:pt idx="49">
                  <c:v>0.35669427304381279</c:v>
                </c:pt>
                <c:pt idx="50">
                  <c:v>0.34745287241216094</c:v>
                </c:pt>
                <c:pt idx="51">
                  <c:v>0.33845090227347957</c:v>
                </c:pt>
                <c:pt idx="52">
                  <c:v>0.32968215935152889</c:v>
                </c:pt>
                <c:pt idx="53">
                  <c:v>0.32114060108742587</c:v>
                </c:pt>
                <c:pt idx="54">
                  <c:v>0.31282034147570542</c:v>
                </c:pt>
                <c:pt idx="55">
                  <c:v>0.30471564700826137</c:v>
                </c:pt>
                <c:pt idx="56">
                  <c:v>0.2968209327233744</c:v>
                </c:pt>
                <c:pt idx="57">
                  <c:v>0.28913075835710306</c:v>
                </c:pt>
                <c:pt idx="58">
                  <c:v>0.28163982459438708</c:v>
                </c:pt>
                <c:pt idx="59">
                  <c:v>0.27434296941727798</c:v>
                </c:pt>
                <c:pt idx="60">
                  <c:v>0.26723516454778212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F7-4AED-B917-AEFB68C43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531483032"/>
        <c:axId val="531483688"/>
      </c:lineChart>
      <c:catAx>
        <c:axId val="531483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1483688"/>
        <c:crosses val="autoZero"/>
        <c:auto val="1"/>
        <c:lblAlgn val="ctr"/>
        <c:lblOffset val="100"/>
        <c:noMultiLvlLbl val="0"/>
      </c:catAx>
      <c:valAx>
        <c:axId val="531483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Ratio World Bank GDP constant</a:t>
                </a:r>
                <a:r>
                  <a:rPr lang="en-GB" baseline="0"/>
                  <a:t> $2010US/$2017Int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1483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3.xml"/><Relationship Id="rId7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10" Type="http://schemas.openxmlformats.org/officeDocument/2006/relationships/image" Target="../media/image7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chart" Target="../charts/chart6.xml"/><Relationship Id="rId7" Type="http://schemas.openxmlformats.org/officeDocument/2006/relationships/image" Target="../media/image3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image" Target="../media/image8.emf"/><Relationship Id="rId9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10.png"/><Relationship Id="rId7" Type="http://schemas.openxmlformats.org/officeDocument/2006/relationships/image" Target="../media/image13.png"/><Relationship Id="rId2" Type="http://schemas.openxmlformats.org/officeDocument/2006/relationships/image" Target="../media/image9.png"/><Relationship Id="rId1" Type="http://schemas.openxmlformats.org/officeDocument/2006/relationships/chart" Target="../charts/chart7.xml"/><Relationship Id="rId6" Type="http://schemas.openxmlformats.org/officeDocument/2006/relationships/image" Target="cid:image002.png@01D6F8C1.E0E79BE0" TargetMode="External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284048</xdr:colOff>
      <xdr:row>20</xdr:row>
      <xdr:rowOff>176892</xdr:rowOff>
    </xdr:from>
    <xdr:to>
      <xdr:col>19</xdr:col>
      <xdr:colOff>345042</xdr:colOff>
      <xdr:row>30</xdr:row>
      <xdr:rowOff>163285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189525</xdr:colOff>
      <xdr:row>13</xdr:row>
      <xdr:rowOff>4931</xdr:rowOff>
    </xdr:from>
    <xdr:to>
      <xdr:col>60</xdr:col>
      <xdr:colOff>550522</xdr:colOff>
      <xdr:row>27</xdr:row>
      <xdr:rowOff>396309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305629</xdr:colOff>
      <xdr:row>96</xdr:row>
      <xdr:rowOff>94780</xdr:rowOff>
    </xdr:from>
    <xdr:to>
      <xdr:col>17</xdr:col>
      <xdr:colOff>449035</xdr:colOff>
      <xdr:row>133</xdr:row>
      <xdr:rowOff>146277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13</xdr:col>
      <xdr:colOff>381000</xdr:colOff>
      <xdr:row>147</xdr:row>
      <xdr:rowOff>68036</xdr:rowOff>
    </xdr:from>
    <xdr:to>
      <xdr:col>22</xdr:col>
      <xdr:colOff>390205</xdr:colOff>
      <xdr:row>169</xdr:row>
      <xdr:rowOff>92911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87393" y="37433250"/>
          <a:ext cx="5792241" cy="4107018"/>
        </a:xfrm>
        <a:prstGeom prst="rect">
          <a:avLst/>
        </a:prstGeom>
      </xdr:spPr>
    </xdr:pic>
    <xdr:clientData/>
  </xdr:twoCellAnchor>
  <xdr:twoCellAnchor editAs="oneCell">
    <xdr:from>
      <xdr:col>13</xdr:col>
      <xdr:colOff>254415</xdr:colOff>
      <xdr:row>172</xdr:row>
      <xdr:rowOff>87387</xdr:rowOff>
    </xdr:from>
    <xdr:to>
      <xdr:col>22</xdr:col>
      <xdr:colOff>54427</xdr:colOff>
      <xdr:row>197</xdr:row>
      <xdr:rowOff>40130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60808" y="41861316"/>
          <a:ext cx="5583048" cy="4034887"/>
        </a:xfrm>
        <a:prstGeom prst="rect">
          <a:avLst/>
        </a:prstGeom>
      </xdr:spPr>
    </xdr:pic>
    <xdr:clientData/>
  </xdr:twoCellAnchor>
  <xdr:twoCellAnchor editAs="oneCell">
    <xdr:from>
      <xdr:col>1</xdr:col>
      <xdr:colOff>437131</xdr:colOff>
      <xdr:row>193</xdr:row>
      <xdr:rowOff>151834</xdr:rowOff>
    </xdr:from>
    <xdr:to>
      <xdr:col>10</xdr:col>
      <xdr:colOff>476251</xdr:colOff>
      <xdr:row>209</xdr:row>
      <xdr:rowOff>135728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2444" y="45967084"/>
          <a:ext cx="5396932" cy="2650894"/>
        </a:xfrm>
        <a:prstGeom prst="rect">
          <a:avLst/>
        </a:prstGeom>
      </xdr:spPr>
    </xdr:pic>
    <xdr:clientData/>
  </xdr:twoCellAnchor>
  <xdr:twoCellAnchor editAs="oneCell">
    <xdr:from>
      <xdr:col>1</xdr:col>
      <xdr:colOff>537482</xdr:colOff>
      <xdr:row>216</xdr:row>
      <xdr:rowOff>127567</xdr:rowOff>
    </xdr:from>
    <xdr:to>
      <xdr:col>12</xdr:col>
      <xdr:colOff>170633</xdr:colOff>
      <xdr:row>222</xdr:row>
      <xdr:rowOff>100353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2795" y="49776630"/>
          <a:ext cx="6181588" cy="972911"/>
        </a:xfrm>
        <a:prstGeom prst="rect">
          <a:avLst/>
        </a:prstGeom>
      </xdr:spPr>
    </xdr:pic>
    <xdr:clientData/>
  </xdr:twoCellAnchor>
  <xdr:twoCellAnchor editAs="oneCell">
    <xdr:from>
      <xdr:col>2</xdr:col>
      <xdr:colOff>15309</xdr:colOff>
      <xdr:row>224</xdr:row>
      <xdr:rowOff>127565</xdr:rowOff>
    </xdr:from>
    <xdr:to>
      <xdr:col>11</xdr:col>
      <xdr:colOff>484286</xdr:colOff>
      <xdr:row>229</xdr:row>
      <xdr:rowOff>100351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05934" y="51110128"/>
          <a:ext cx="5826790" cy="806224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146</xdr:row>
      <xdr:rowOff>136072</xdr:rowOff>
    </xdr:from>
    <xdr:to>
      <xdr:col>11</xdr:col>
      <xdr:colOff>122464</xdr:colOff>
      <xdr:row>168</xdr:row>
      <xdr:rowOff>76464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2821" y="37338001"/>
          <a:ext cx="5755822" cy="4022534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170</xdr:row>
      <xdr:rowOff>19656</xdr:rowOff>
    </xdr:from>
    <xdr:to>
      <xdr:col>11</xdr:col>
      <xdr:colOff>136072</xdr:colOff>
      <xdr:row>194</xdr:row>
      <xdr:rowOff>77163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42346" y="40987739"/>
          <a:ext cx="5913059" cy="38675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199573</xdr:colOff>
      <xdr:row>13</xdr:row>
      <xdr:rowOff>136074</xdr:rowOff>
    </xdr:from>
    <xdr:to>
      <xdr:col>61</xdr:col>
      <xdr:colOff>473077</xdr:colOff>
      <xdr:row>51</xdr:row>
      <xdr:rowOff>136073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176893</xdr:colOff>
      <xdr:row>93</xdr:row>
      <xdr:rowOff>49705</xdr:rowOff>
    </xdr:from>
    <xdr:to>
      <xdr:col>17</xdr:col>
      <xdr:colOff>313380</xdr:colOff>
      <xdr:row>128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308429</xdr:colOff>
      <xdr:row>12</xdr:row>
      <xdr:rowOff>27215</xdr:rowOff>
    </xdr:from>
    <xdr:to>
      <xdr:col>18</xdr:col>
      <xdr:colOff>317500</xdr:colOff>
      <xdr:row>51</xdr:row>
      <xdr:rowOff>9073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326571</xdr:colOff>
      <xdr:row>206</xdr:row>
      <xdr:rowOff>108861</xdr:rowOff>
    </xdr:from>
    <xdr:to>
      <xdr:col>13</xdr:col>
      <xdr:colOff>133349</xdr:colOff>
      <xdr:row>231</xdr:row>
      <xdr:rowOff>80713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85" y="37691790"/>
          <a:ext cx="10066564" cy="4053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503464</xdr:colOff>
      <xdr:row>152</xdr:row>
      <xdr:rowOff>244929</xdr:rowOff>
    </xdr:from>
    <xdr:to>
      <xdr:col>13</xdr:col>
      <xdr:colOff>32359</xdr:colOff>
      <xdr:row>172</xdr:row>
      <xdr:rowOff>149678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04857" y="29799643"/>
          <a:ext cx="5162252" cy="3660321"/>
        </a:xfrm>
        <a:prstGeom prst="rect">
          <a:avLst/>
        </a:prstGeom>
      </xdr:spPr>
    </xdr:pic>
    <xdr:clientData/>
  </xdr:twoCellAnchor>
  <xdr:twoCellAnchor editAs="oneCell">
    <xdr:from>
      <xdr:col>7</xdr:col>
      <xdr:colOff>585107</xdr:colOff>
      <xdr:row>142</xdr:row>
      <xdr:rowOff>73780</xdr:rowOff>
    </xdr:from>
    <xdr:to>
      <xdr:col>13</xdr:col>
      <xdr:colOff>109982</xdr:colOff>
      <xdr:row>152</xdr:row>
      <xdr:rowOff>262618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86500" y="26049816"/>
          <a:ext cx="5158232" cy="3767516"/>
        </a:xfrm>
        <a:prstGeom prst="rect">
          <a:avLst/>
        </a:prstGeom>
      </xdr:spPr>
    </xdr:pic>
    <xdr:clientData/>
  </xdr:twoCellAnchor>
  <xdr:twoCellAnchor editAs="oneCell">
    <xdr:from>
      <xdr:col>10</xdr:col>
      <xdr:colOff>557894</xdr:colOff>
      <xdr:row>177</xdr:row>
      <xdr:rowOff>108857</xdr:rowOff>
    </xdr:from>
    <xdr:to>
      <xdr:col>17</xdr:col>
      <xdr:colOff>83293</xdr:colOff>
      <xdr:row>194</xdr:row>
      <xdr:rowOff>149679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075965" y="34235571"/>
          <a:ext cx="5743864" cy="2816679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144</xdr:row>
      <xdr:rowOff>1</xdr:rowOff>
    </xdr:from>
    <xdr:to>
      <xdr:col>6</xdr:col>
      <xdr:colOff>816429</xdr:colOff>
      <xdr:row>152</xdr:row>
      <xdr:rowOff>181864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3142" y="26302608"/>
          <a:ext cx="4925787" cy="3433970"/>
        </a:xfrm>
        <a:prstGeom prst="rect">
          <a:avLst/>
        </a:prstGeom>
      </xdr:spPr>
    </xdr:pic>
    <xdr:clientData/>
  </xdr:twoCellAnchor>
  <xdr:twoCellAnchor editAs="oneCell">
    <xdr:from>
      <xdr:col>0</xdr:col>
      <xdr:colOff>557893</xdr:colOff>
      <xdr:row>152</xdr:row>
      <xdr:rowOff>359835</xdr:rowOff>
    </xdr:from>
    <xdr:to>
      <xdr:col>6</xdr:col>
      <xdr:colOff>925286</xdr:colOff>
      <xdr:row>172</xdr:row>
      <xdr:rowOff>109117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7893" y="29914549"/>
          <a:ext cx="5129893" cy="3504854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0.06227</cdr:x>
      <cdr:y>0.20677</cdr:y>
    </cdr:from>
    <cdr:to>
      <cdr:x>0.70564</cdr:x>
      <cdr:y>0.20845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6530A123-D9FE-A349-8EA1-651ACD1802D1}"/>
            </a:ext>
          </a:extLst>
        </cdr:cNvPr>
        <cdr:cNvCxnSpPr/>
      </cdr:nvCxnSpPr>
      <cdr:spPr>
        <a:xfrm xmlns:a="http://schemas.openxmlformats.org/drawingml/2006/main" flipV="1">
          <a:off x="647273" y="1309687"/>
          <a:ext cx="6686977" cy="1067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885825</xdr:colOff>
      <xdr:row>37</xdr:row>
      <xdr:rowOff>80961</xdr:rowOff>
    </xdr:from>
    <xdr:to>
      <xdr:col>35</xdr:col>
      <xdr:colOff>571500</xdr:colOff>
      <xdr:row>61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138</xdr:row>
      <xdr:rowOff>0</xdr:rowOff>
    </xdr:from>
    <xdr:to>
      <xdr:col>3</xdr:col>
      <xdr:colOff>489963</xdr:colOff>
      <xdr:row>157</xdr:row>
      <xdr:rowOff>101907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3212425"/>
          <a:ext cx="4600000" cy="3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165</xdr:row>
      <xdr:rowOff>76200</xdr:rowOff>
    </xdr:from>
    <xdr:to>
      <xdr:col>3</xdr:col>
      <xdr:colOff>394764</xdr:colOff>
      <xdr:row>173</xdr:row>
      <xdr:rowOff>104610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4325" y="27660600"/>
          <a:ext cx="4190476" cy="13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3</xdr:col>
      <xdr:colOff>347106</xdr:colOff>
      <xdr:row>181</xdr:row>
      <xdr:rowOff>85593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9203650"/>
          <a:ext cx="4457143" cy="1057143"/>
        </a:xfrm>
        <a:prstGeom prst="rect">
          <a:avLst/>
        </a:prstGeom>
      </xdr:spPr>
    </xdr:pic>
    <xdr:clientData/>
  </xdr:twoCellAnchor>
  <xdr:twoCellAnchor>
    <xdr:from>
      <xdr:col>4</xdr:col>
      <xdr:colOff>845343</xdr:colOff>
      <xdr:row>184</xdr:row>
      <xdr:rowOff>178594</xdr:rowOff>
    </xdr:from>
    <xdr:to>
      <xdr:col>11</xdr:col>
      <xdr:colOff>392905</xdr:colOff>
      <xdr:row>195</xdr:row>
      <xdr:rowOff>19050</xdr:rowOff>
    </xdr:to>
    <xdr:pic>
      <xdr:nvPicPr>
        <xdr:cNvPr id="8" name="Picture 5" descr="cid:image002.png@01D6F8C1.E0E79BE0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499" y="31849219"/>
          <a:ext cx="6048375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119063</xdr:colOff>
      <xdr:row>140</xdr:row>
      <xdr:rowOff>119062</xdr:rowOff>
    </xdr:from>
    <xdr:to>
      <xdr:col>14</xdr:col>
      <xdr:colOff>346974</xdr:colOff>
      <xdr:row>165</xdr:row>
      <xdr:rowOff>6545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32219" y="24788812"/>
          <a:ext cx="5514286" cy="4780952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762000</xdr:colOff>
      <xdr:row>95</xdr:row>
      <xdr:rowOff>154782</xdr:rowOff>
    </xdr:from>
    <xdr:to>
      <xdr:col>15</xdr:col>
      <xdr:colOff>857250</xdr:colOff>
      <xdr:row>112</xdr:row>
      <xdr:rowOff>48567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656219" y="16490157"/>
          <a:ext cx="5381625" cy="27274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210609</xdr:colOff>
      <xdr:row>179</xdr:row>
      <xdr:rowOff>101600</xdr:rowOff>
    </xdr:from>
    <xdr:to>
      <xdr:col>3</xdr:col>
      <xdr:colOff>473549</xdr:colOff>
      <xdr:row>199</xdr:row>
      <xdr:rowOff>69456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209" y="41335325"/>
          <a:ext cx="4673015" cy="3206357"/>
        </a:xfrm>
        <a:prstGeom prst="rect">
          <a:avLst/>
        </a:prstGeom>
      </xdr:spPr>
    </xdr:pic>
    <xdr:clientData/>
  </xdr:twoCellAnchor>
  <xdr:twoCellAnchor editAs="oneCell">
    <xdr:from>
      <xdr:col>3</xdr:col>
      <xdr:colOff>541867</xdr:colOff>
      <xdr:row>179</xdr:row>
      <xdr:rowOff>148167</xdr:rowOff>
    </xdr:from>
    <xdr:to>
      <xdr:col>7</xdr:col>
      <xdr:colOff>664051</xdr:colOff>
      <xdr:row>200</xdr:row>
      <xdr:rowOff>14418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61542" y="41381892"/>
          <a:ext cx="4656084" cy="32666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3</xdr:col>
      <xdr:colOff>592522</xdr:colOff>
      <xdr:row>215</xdr:row>
      <xdr:rowOff>106205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6136" y="46793727"/>
          <a:ext cx="5000000" cy="24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a.org/reports/energy-efficiency-2018" TargetMode="External"/><Relationship Id="rId13" Type="http://schemas.openxmlformats.org/officeDocument/2006/relationships/hyperlink" Target="https://data.ene.iiasa.ac.at/iamc-1.5c-explorer/" TargetMode="External"/><Relationship Id="rId3" Type="http://schemas.openxmlformats.org/officeDocument/2006/relationships/hyperlink" Target="https://www.iea.org/reports/world-energy-balances-overview" TargetMode="External"/><Relationship Id="rId7" Type="http://schemas.openxmlformats.org/officeDocument/2006/relationships/hyperlink" Target="https://www.eia.gov/outlooks/aeo/data/browser/" TargetMode="External"/><Relationship Id="rId12" Type="http://schemas.openxmlformats.org/officeDocument/2006/relationships/hyperlink" Target="https://data.ene.iiasa.ac.at/iamc-1.5c-explorer/" TargetMode="External"/><Relationship Id="rId2" Type="http://schemas.openxmlformats.org/officeDocument/2006/relationships/hyperlink" Target="https://data.oecd.org/gdp/real-gdp-long-term-forecast.htm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s://data.worldbank.org/indicator/NY.GDP.MKTP.KD" TargetMode="External"/><Relationship Id="rId6" Type="http://schemas.openxmlformats.org/officeDocument/2006/relationships/hyperlink" Target="https://www.irena.org/Statistics/View-Data-by-Topic/Energy-Transition/REmap-Energy-Demand-and-Supply-by-Sector" TargetMode="External"/><Relationship Id="rId11" Type="http://schemas.openxmlformats.org/officeDocument/2006/relationships/hyperlink" Target="https://data.ene.iiasa.ac.at/iamc-1.5c-explorer/" TargetMode="External"/><Relationship Id="rId5" Type="http://schemas.openxmlformats.org/officeDocument/2006/relationships/hyperlink" Target="https://www.bp.com/en/global/corporate/energy-economics/energy-outlook/energy-outlook-downloads.html" TargetMode="External"/><Relationship Id="rId15" Type="http://schemas.openxmlformats.org/officeDocument/2006/relationships/hyperlink" Target="https://www.eia.gov/outlooks/aeo/data/browser/" TargetMode="External"/><Relationship Id="rId10" Type="http://schemas.openxmlformats.org/officeDocument/2006/relationships/hyperlink" Target="https://data.ene.iiasa.ac.at/iamc-1.5c-explorer/" TargetMode="External"/><Relationship Id="rId4" Type="http://schemas.openxmlformats.org/officeDocument/2006/relationships/hyperlink" Target="https://data.ene.iiasa.ac.at/iamc-1.5c-explorer/" TargetMode="External"/><Relationship Id="rId9" Type="http://schemas.openxmlformats.org/officeDocument/2006/relationships/hyperlink" Target="https://data.ene.iiasa.ac.at/iamc-1.5c-explorer/" TargetMode="External"/><Relationship Id="rId14" Type="http://schemas.openxmlformats.org/officeDocument/2006/relationships/hyperlink" Target="https://www.iea.org/reports/energy-efficiency-2018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storage.googleapis.com/planet4-canada-stateless/2018/06/Energy-Revolution-2015-Full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eia.gov/outlooks/aeo/data/browser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ia.gov/outlooks/aeo/data/browser/" TargetMode="External"/><Relationship Id="rId2" Type="http://schemas.openxmlformats.org/officeDocument/2006/relationships/hyperlink" Target="https://data.worldbank.org/indicator/NY.GDP.MKTP.PP.KD" TargetMode="External"/><Relationship Id="rId1" Type="http://schemas.openxmlformats.org/officeDocument/2006/relationships/hyperlink" Target="https://data.worldbank.org/indicator/NY.GDP.MKTP.KD?end=2018&amp;start=1970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www.eia.gov/outlooks/aeo/data/browser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ea.org/t&amp;c/termsandconditions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75"/>
  <sheetViews>
    <sheetView tabSelected="1" zoomScale="90" zoomScaleNormal="90" workbookViewId="0">
      <selection activeCell="B19" sqref="B19"/>
    </sheetView>
  </sheetViews>
  <sheetFormatPr defaultColWidth="8.85546875" defaultRowHeight="12.75"/>
  <cols>
    <col min="2" max="2" width="39.5703125" style="51" customWidth="1"/>
    <col min="3" max="4" width="51.42578125" style="51" customWidth="1"/>
    <col min="5" max="5" width="58.85546875" style="51" customWidth="1"/>
  </cols>
  <sheetData>
    <row r="1" spans="1:5">
      <c r="A1" s="181" t="s">
        <v>619</v>
      </c>
      <c r="B1" s="182"/>
    </row>
    <row r="4" spans="1:5">
      <c r="A4" s="184" t="s">
        <v>762</v>
      </c>
      <c r="B4" s="184"/>
      <c r="C4" s="184"/>
      <c r="D4" s="184"/>
    </row>
    <row r="5" spans="1:5">
      <c r="A5" s="184"/>
      <c r="B5" s="184"/>
      <c r="C5" s="184"/>
      <c r="D5" s="184"/>
    </row>
    <row r="7" spans="1:5">
      <c r="A7" s="169">
        <v>1</v>
      </c>
      <c r="B7" s="159" t="s">
        <v>584</v>
      </c>
      <c r="C7" s="183" t="s">
        <v>585</v>
      </c>
      <c r="D7" s="183"/>
    </row>
    <row r="8" spans="1:5">
      <c r="A8" s="169">
        <v>2</v>
      </c>
      <c r="B8" s="159" t="s">
        <v>618</v>
      </c>
      <c r="C8" s="183" t="s">
        <v>586</v>
      </c>
      <c r="D8" s="183"/>
    </row>
    <row r="9" spans="1:5">
      <c r="A9" s="169">
        <v>3</v>
      </c>
      <c r="B9" s="159" t="s">
        <v>587</v>
      </c>
      <c r="C9" s="183" t="s">
        <v>588</v>
      </c>
      <c r="D9" s="183"/>
    </row>
    <row r="10" spans="1:5">
      <c r="A10" s="169">
        <v>4</v>
      </c>
      <c r="B10" s="159" t="s">
        <v>646</v>
      </c>
      <c r="C10" s="183" t="s">
        <v>647</v>
      </c>
      <c r="D10" s="183"/>
    </row>
    <row r="11" spans="1:5">
      <c r="A11" s="169">
        <v>5</v>
      </c>
      <c r="B11" s="159" t="s">
        <v>743</v>
      </c>
      <c r="C11" s="183" t="s">
        <v>744</v>
      </c>
      <c r="D11" s="183"/>
      <c r="E11" s="160"/>
    </row>
    <row r="12" spans="1:5">
      <c r="A12" s="169">
        <v>6</v>
      </c>
      <c r="B12" s="159" t="s">
        <v>742</v>
      </c>
      <c r="C12" s="183" t="s">
        <v>745</v>
      </c>
      <c r="D12" s="183"/>
    </row>
    <row r="15" spans="1:5">
      <c r="A15" s="181" t="s">
        <v>739</v>
      </c>
      <c r="B15" s="182"/>
    </row>
    <row r="16" spans="1:5">
      <c r="A16" s="6" t="s">
        <v>740</v>
      </c>
    </row>
    <row r="17" spans="1:5">
      <c r="A17" t="s">
        <v>741</v>
      </c>
    </row>
    <row r="21" spans="1:5">
      <c r="A21" s="181" t="s">
        <v>738</v>
      </c>
      <c r="B21" s="182"/>
    </row>
    <row r="23" spans="1:5" s="2" customFormat="1" ht="25.5">
      <c r="B23" s="161" t="s">
        <v>104</v>
      </c>
      <c r="C23" s="161" t="s">
        <v>102</v>
      </c>
      <c r="D23" s="161" t="s">
        <v>725</v>
      </c>
      <c r="E23" s="161" t="s">
        <v>110</v>
      </c>
    </row>
    <row r="24" spans="1:5" ht="25.5">
      <c r="B24" s="159" t="s">
        <v>103</v>
      </c>
      <c r="C24" s="159" t="s">
        <v>645</v>
      </c>
      <c r="D24" s="159" t="s">
        <v>726</v>
      </c>
      <c r="E24" s="162" t="s">
        <v>590</v>
      </c>
    </row>
    <row r="25" spans="1:5">
      <c r="B25" s="159" t="s">
        <v>105</v>
      </c>
      <c r="C25" s="159" t="s">
        <v>636</v>
      </c>
      <c r="D25" s="159"/>
      <c r="E25" s="159"/>
    </row>
    <row r="26" spans="1:5" ht="25.5">
      <c r="B26" s="159" t="s">
        <v>106</v>
      </c>
      <c r="C26" s="159" t="s">
        <v>648</v>
      </c>
      <c r="D26" s="159" t="s">
        <v>727</v>
      </c>
      <c r="E26" s="159" t="s">
        <v>649</v>
      </c>
    </row>
    <row r="27" spans="1:5" ht="25.5">
      <c r="B27" s="159" t="s">
        <v>643</v>
      </c>
      <c r="C27" s="159" t="s">
        <v>563</v>
      </c>
      <c r="D27" s="159" t="s">
        <v>728</v>
      </c>
      <c r="E27" s="159" t="s">
        <v>635</v>
      </c>
    </row>
    <row r="28" spans="1:5" ht="25.5">
      <c r="B28" s="159" t="s">
        <v>644</v>
      </c>
      <c r="C28" s="159" t="s">
        <v>648</v>
      </c>
      <c r="D28" s="159" t="s">
        <v>727</v>
      </c>
      <c r="E28" s="159" t="s">
        <v>635</v>
      </c>
    </row>
    <row r="29" spans="1:5" ht="25.5">
      <c r="B29" s="159" t="s">
        <v>107</v>
      </c>
      <c r="C29" s="159" t="s">
        <v>116</v>
      </c>
      <c r="D29" s="159" t="s">
        <v>721</v>
      </c>
      <c r="E29" s="162" t="s">
        <v>634</v>
      </c>
    </row>
    <row r="30" spans="1:5" ht="38.25">
      <c r="B30" s="159" t="s">
        <v>689</v>
      </c>
      <c r="C30" s="159" t="s">
        <v>734</v>
      </c>
      <c r="D30" s="159" t="s">
        <v>735</v>
      </c>
      <c r="E30" s="162" t="s">
        <v>624</v>
      </c>
    </row>
    <row r="31" spans="1:5" ht="25.5">
      <c r="B31" s="159" t="s">
        <v>108</v>
      </c>
      <c r="C31" s="159" t="s">
        <v>678</v>
      </c>
      <c r="D31" s="159" t="s">
        <v>724</v>
      </c>
      <c r="E31" s="162" t="s">
        <v>113</v>
      </c>
    </row>
    <row r="32" spans="1:5" ht="25.5">
      <c r="B32" s="159" t="s">
        <v>109</v>
      </c>
      <c r="C32" s="159" t="s">
        <v>678</v>
      </c>
      <c r="D32" s="159" t="s">
        <v>724</v>
      </c>
      <c r="E32" s="162" t="s">
        <v>113</v>
      </c>
    </row>
    <row r="33" spans="2:5" ht="25.5">
      <c r="B33" s="159" t="s">
        <v>683</v>
      </c>
      <c r="C33" s="159" t="s">
        <v>678</v>
      </c>
      <c r="D33" s="159" t="s">
        <v>724</v>
      </c>
      <c r="E33" s="162" t="s">
        <v>113</v>
      </c>
    </row>
    <row r="34" spans="2:5" ht="38.25">
      <c r="B34" s="159" t="s">
        <v>682</v>
      </c>
      <c r="C34" s="159" t="s">
        <v>615</v>
      </c>
      <c r="D34" s="159" t="s">
        <v>730</v>
      </c>
      <c r="E34" s="162" t="s">
        <v>623</v>
      </c>
    </row>
    <row r="35" spans="2:5" ht="51">
      <c r="B35" s="159" t="s">
        <v>613</v>
      </c>
      <c r="C35" s="159" t="s">
        <v>625</v>
      </c>
      <c r="D35" s="159" t="s">
        <v>729</v>
      </c>
      <c r="E35" s="159" t="s">
        <v>681</v>
      </c>
    </row>
    <row r="36" spans="2:5" ht="25.5">
      <c r="B36" s="159" t="s">
        <v>731</v>
      </c>
      <c r="C36" s="159" t="s">
        <v>616</v>
      </c>
      <c r="D36" s="159" t="s">
        <v>736</v>
      </c>
      <c r="E36" s="162" t="s">
        <v>614</v>
      </c>
    </row>
    <row r="37" spans="2:5" ht="38.25">
      <c r="B37" s="159" t="s">
        <v>449</v>
      </c>
      <c r="C37" s="159" t="s">
        <v>626</v>
      </c>
      <c r="D37" s="159" t="s">
        <v>737</v>
      </c>
      <c r="E37" s="162" t="s">
        <v>433</v>
      </c>
    </row>
    <row r="40" spans="2:5">
      <c r="B40" s="161" t="s">
        <v>111</v>
      </c>
      <c r="C40" s="161" t="s">
        <v>102</v>
      </c>
      <c r="D40" s="161"/>
      <c r="E40" s="161" t="s">
        <v>110</v>
      </c>
    </row>
    <row r="41" spans="2:5">
      <c r="B41" s="159" t="s">
        <v>103</v>
      </c>
      <c r="C41" s="159" t="s">
        <v>112</v>
      </c>
      <c r="D41" s="159" t="s">
        <v>722</v>
      </c>
      <c r="E41" s="162" t="s">
        <v>114</v>
      </c>
    </row>
    <row r="42" spans="2:5" ht="25.5">
      <c r="B42" s="159" t="s">
        <v>105</v>
      </c>
      <c r="C42" s="159" t="s">
        <v>617</v>
      </c>
      <c r="D42" s="159" t="s">
        <v>723</v>
      </c>
      <c r="E42" s="162" t="s">
        <v>115</v>
      </c>
    </row>
    <row r="43" spans="2:5" ht="25.5">
      <c r="B43" s="159" t="s">
        <v>106</v>
      </c>
      <c r="C43" s="159" t="s">
        <v>719</v>
      </c>
      <c r="D43" s="159" t="s">
        <v>727</v>
      </c>
      <c r="E43" s="159" t="s">
        <v>718</v>
      </c>
    </row>
    <row r="44" spans="2:5" ht="25.5">
      <c r="B44" s="159" t="s">
        <v>643</v>
      </c>
      <c r="C44" s="159" t="s">
        <v>720</v>
      </c>
      <c r="D44" s="159" t="s">
        <v>728</v>
      </c>
      <c r="E44" s="159" t="s">
        <v>637</v>
      </c>
    </row>
    <row r="45" spans="2:5" ht="25.5">
      <c r="B45" s="159" t="s">
        <v>644</v>
      </c>
      <c r="C45" s="159" t="s">
        <v>719</v>
      </c>
      <c r="D45" s="159" t="s">
        <v>727</v>
      </c>
      <c r="E45" s="159" t="s">
        <v>718</v>
      </c>
    </row>
    <row r="46" spans="2:5" ht="25.5">
      <c r="B46" s="159" t="s">
        <v>107</v>
      </c>
      <c r="C46" s="159" t="s">
        <v>116</v>
      </c>
      <c r="D46" s="159" t="s">
        <v>721</v>
      </c>
      <c r="E46" s="151" t="s">
        <v>634</v>
      </c>
    </row>
    <row r="47" spans="2:5" ht="38.25">
      <c r="B47" s="159" t="s">
        <v>689</v>
      </c>
      <c r="C47" s="159" t="s">
        <v>688</v>
      </c>
      <c r="D47" s="159" t="s">
        <v>735</v>
      </c>
      <c r="E47" s="155" t="s">
        <v>690</v>
      </c>
    </row>
    <row r="48" spans="2:5" ht="25.5">
      <c r="B48" s="159" t="s">
        <v>108</v>
      </c>
      <c r="C48" s="159" t="s">
        <v>678</v>
      </c>
      <c r="D48" s="159" t="s">
        <v>724</v>
      </c>
      <c r="E48" s="162" t="s">
        <v>113</v>
      </c>
    </row>
    <row r="49" spans="1:5" ht="25.5">
      <c r="B49" s="159" t="s">
        <v>109</v>
      </c>
      <c r="C49" s="159" t="s">
        <v>678</v>
      </c>
      <c r="D49" s="159" t="s">
        <v>724</v>
      </c>
      <c r="E49" s="162" t="s">
        <v>113</v>
      </c>
    </row>
    <row r="50" spans="1:5" ht="25.5">
      <c r="B50" s="159" t="s">
        <v>683</v>
      </c>
      <c r="C50" s="159" t="s">
        <v>678</v>
      </c>
      <c r="D50" s="159" t="s">
        <v>724</v>
      </c>
      <c r="E50" s="162" t="s">
        <v>113</v>
      </c>
    </row>
    <row r="51" spans="1:5" ht="38.25">
      <c r="B51" s="159" t="s">
        <v>682</v>
      </c>
      <c r="C51" s="159" t="s">
        <v>615</v>
      </c>
      <c r="D51" s="159" t="s">
        <v>730</v>
      </c>
      <c r="E51" s="51" t="s">
        <v>633</v>
      </c>
    </row>
    <row r="52" spans="1:5" ht="51">
      <c r="B52" s="159" t="s">
        <v>613</v>
      </c>
      <c r="C52" s="51" t="s">
        <v>625</v>
      </c>
      <c r="D52" s="159" t="s">
        <v>729</v>
      </c>
      <c r="E52" s="159" t="s">
        <v>681</v>
      </c>
    </row>
    <row r="53" spans="1:5" ht="25.5">
      <c r="B53" s="159" t="s">
        <v>731</v>
      </c>
      <c r="C53" s="159" t="s">
        <v>616</v>
      </c>
      <c r="D53" s="159" t="s">
        <v>736</v>
      </c>
      <c r="E53" s="162" t="s">
        <v>614</v>
      </c>
    </row>
    <row r="54" spans="1:5" ht="51">
      <c r="B54" s="159" t="s">
        <v>449</v>
      </c>
      <c r="C54" s="159" t="s">
        <v>626</v>
      </c>
      <c r="D54" s="159" t="s">
        <v>737</v>
      </c>
      <c r="E54" s="162" t="s">
        <v>523</v>
      </c>
    </row>
    <row r="57" spans="1:5">
      <c r="A57" s="178" t="s">
        <v>748</v>
      </c>
      <c r="B57" s="179"/>
      <c r="C57" s="179"/>
    </row>
    <row r="59" spans="1:5">
      <c r="A59" t="s">
        <v>746</v>
      </c>
    </row>
    <row r="60" spans="1:5">
      <c r="A60" t="s">
        <v>747</v>
      </c>
    </row>
    <row r="61" spans="1:5">
      <c r="A61" t="s">
        <v>749</v>
      </c>
    </row>
    <row r="62" spans="1:5">
      <c r="A62" t="s">
        <v>758</v>
      </c>
    </row>
    <row r="63" spans="1:5">
      <c r="A63" t="s">
        <v>753</v>
      </c>
    </row>
    <row r="65" spans="1:4">
      <c r="A65" s="2">
        <v>1</v>
      </c>
      <c r="B65" s="180" t="s">
        <v>757</v>
      </c>
      <c r="C65" s="180"/>
    </row>
    <row r="66" spans="1:4">
      <c r="B66"/>
      <c r="C66" t="s">
        <v>375</v>
      </c>
    </row>
    <row r="67" spans="1:4">
      <c r="B67" s="30" t="s">
        <v>750</v>
      </c>
      <c r="C67" s="170">
        <v>3.6999999999999998E-2</v>
      </c>
    </row>
    <row r="68" spans="1:4">
      <c r="B68" s="130" t="s">
        <v>751</v>
      </c>
      <c r="C68" s="171">
        <v>2.8580000000000001E-2</v>
      </c>
    </row>
    <row r="69" spans="1:4">
      <c r="B69" s="130" t="s">
        <v>752</v>
      </c>
      <c r="C69" s="172">
        <f>C68/C67</f>
        <v>0.77243243243243254</v>
      </c>
    </row>
    <row r="70" spans="1:4">
      <c r="B70" s="130"/>
      <c r="C70" s="171"/>
    </row>
    <row r="71" spans="1:4">
      <c r="A71" s="2">
        <v>2</v>
      </c>
      <c r="B71" s="2" t="s">
        <v>754</v>
      </c>
    </row>
    <row r="72" spans="1:4">
      <c r="B72" s="151" t="s">
        <v>523</v>
      </c>
      <c r="C72"/>
      <c r="D72"/>
    </row>
    <row r="73" spans="1:4">
      <c r="B73" s="30" t="s">
        <v>628</v>
      </c>
      <c r="C73" s="8">
        <v>0.03</v>
      </c>
      <c r="D73" t="s">
        <v>755</v>
      </c>
    </row>
    <row r="74" spans="1:4">
      <c r="A74" s="151"/>
      <c r="B74"/>
      <c r="C74" s="8">
        <v>2.4E-2</v>
      </c>
      <c r="D74" t="s">
        <v>756</v>
      </c>
    </row>
    <row r="75" spans="1:4">
      <c r="A75" s="151"/>
      <c r="B75"/>
      <c r="C75" s="39">
        <v>0.8</v>
      </c>
      <c r="D75" t="s">
        <v>632</v>
      </c>
    </row>
  </sheetData>
  <mergeCells count="12">
    <mergeCell ref="A57:C57"/>
    <mergeCell ref="B65:C65"/>
    <mergeCell ref="A21:B21"/>
    <mergeCell ref="A1:B1"/>
    <mergeCell ref="A15:B15"/>
    <mergeCell ref="C7:D7"/>
    <mergeCell ref="C8:D8"/>
    <mergeCell ref="C9:D9"/>
    <mergeCell ref="C10:D10"/>
    <mergeCell ref="A4:D5"/>
    <mergeCell ref="C11:D11"/>
    <mergeCell ref="C12:D12"/>
  </mergeCells>
  <hyperlinks>
    <hyperlink ref="E41" r:id="rId1"/>
    <hyperlink ref="E42" r:id="rId2" location="indicator-chart"/>
    <hyperlink ref="E24" r:id="rId3"/>
    <hyperlink ref="E32" r:id="rId4" location="/login?redirect=%2Fworkspaces  "/>
    <hyperlink ref="E34" r:id="rId5"/>
    <hyperlink ref="E30" r:id="rId6"/>
    <hyperlink ref="E37" r:id="rId7" location="/?id=1-IEO2019&amp;region=0-0&amp;cases=Reference&amp;start=2010&amp;end=2050&amp;f=Q&amp;sourcekey=0"/>
    <hyperlink ref="E29" r:id="rId8"/>
    <hyperlink ref="E31" r:id="rId9" location="/login?redirect=%2Fworkspaces  "/>
    <hyperlink ref="E33" r:id="rId10" location="/login?redirect=%2Fworkspaces  "/>
    <hyperlink ref="E49" r:id="rId11" location="/login?redirect=%2Fworkspaces  "/>
    <hyperlink ref="E48" r:id="rId12" location="/login?redirect=%2Fworkspaces  "/>
    <hyperlink ref="E50" r:id="rId13" location="/login?redirect=%2Fworkspaces  "/>
    <hyperlink ref="E46" r:id="rId14"/>
    <hyperlink ref="B72" r:id="rId15" location="/?id=3-IEO2019&amp;region=0-0&amp;cases=Reference&amp;start=2010&amp;end=2050&amp;f=Q&amp;linechart=Reference-d080819.2-3-IEO2019&amp;sourcekey=0"/>
  </hyperlinks>
  <pageMargins left="0.7" right="0.7" top="0.75" bottom="0.75" header="0.3" footer="0.3"/>
  <pageSetup paperSize="9" orientation="portrait"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5:CD362"/>
  <sheetViews>
    <sheetView zoomScale="80" zoomScaleNormal="80" workbookViewId="0">
      <selection activeCell="A41" sqref="A41"/>
    </sheetView>
  </sheetViews>
  <sheetFormatPr defaultColWidth="8.85546875" defaultRowHeight="12.75"/>
  <cols>
    <col min="3" max="3" width="8.85546875" customWidth="1"/>
    <col min="22" max="22" width="16.42578125" style="49" customWidth="1"/>
    <col min="24" max="24" width="19.85546875" style="49" customWidth="1"/>
    <col min="25" max="32" width="14.140625" customWidth="1"/>
    <col min="33" max="34" width="12.85546875" customWidth="1"/>
    <col min="35" max="37" width="11.140625" customWidth="1"/>
    <col min="38" max="38" width="12.85546875" customWidth="1"/>
    <col min="39" max="41" width="11.140625" customWidth="1"/>
  </cols>
  <sheetData>
    <row r="5" spans="1:66">
      <c r="B5" s="36">
        <f>B60^(1/47)-1</f>
        <v>3.0725673793945196E-2</v>
      </c>
      <c r="X5" s="36">
        <f>X60^(1/47)-1</f>
        <v>1.8270202285672665E-2</v>
      </c>
    </row>
    <row r="7" spans="1:66">
      <c r="B7" t="s">
        <v>529</v>
      </c>
    </row>
    <row r="8" spans="1:66" ht="1.5" customHeight="1"/>
    <row r="9" spans="1:66" s="131" customFormat="1" ht="144.75" customHeight="1">
      <c r="B9" s="185" t="s">
        <v>530</v>
      </c>
      <c r="C9" s="185" t="s">
        <v>733</v>
      </c>
      <c r="D9" s="132" t="s">
        <v>700</v>
      </c>
      <c r="E9" s="132" t="s">
        <v>424</v>
      </c>
      <c r="F9" s="132" t="s">
        <v>700</v>
      </c>
      <c r="G9" s="132" t="s">
        <v>386</v>
      </c>
      <c r="H9" s="132" t="s">
        <v>429</v>
      </c>
      <c r="I9" s="132" t="s">
        <v>561</v>
      </c>
      <c r="J9" s="132" t="s">
        <v>448</v>
      </c>
      <c r="K9" s="132" t="s">
        <v>450</v>
      </c>
      <c r="L9" s="133" t="s">
        <v>501</v>
      </c>
      <c r="M9" s="132" t="s">
        <v>502</v>
      </c>
      <c r="N9" s="132" t="s">
        <v>503</v>
      </c>
      <c r="O9" s="132" t="s">
        <v>502</v>
      </c>
      <c r="P9" s="132" t="s">
        <v>501</v>
      </c>
      <c r="Q9" s="132" t="s">
        <v>502</v>
      </c>
      <c r="R9" s="132" t="s">
        <v>504</v>
      </c>
      <c r="S9" s="132" t="s">
        <v>503</v>
      </c>
      <c r="V9" s="185" t="s">
        <v>620</v>
      </c>
      <c r="X9" s="185" t="s">
        <v>417</v>
      </c>
      <c r="Y9" s="185" t="s">
        <v>733</v>
      </c>
      <c r="Z9" s="132" t="s">
        <v>424</v>
      </c>
      <c r="AA9" s="132" t="s">
        <v>700</v>
      </c>
      <c r="AB9" s="132" t="s">
        <v>424</v>
      </c>
      <c r="AC9" s="185" t="s">
        <v>386</v>
      </c>
      <c r="AD9" s="185" t="s">
        <v>429</v>
      </c>
      <c r="AE9" s="132" t="s">
        <v>561</v>
      </c>
      <c r="AF9" s="132" t="s">
        <v>448</v>
      </c>
      <c r="AG9" s="132" t="s">
        <v>450</v>
      </c>
      <c r="AH9" s="187" t="s">
        <v>501</v>
      </c>
      <c r="AI9" s="185" t="s">
        <v>502</v>
      </c>
      <c r="AJ9" s="185" t="s">
        <v>503</v>
      </c>
      <c r="AK9" s="185" t="s">
        <v>502</v>
      </c>
      <c r="AL9" s="185" t="s">
        <v>501</v>
      </c>
      <c r="AM9" s="185" t="s">
        <v>502</v>
      </c>
      <c r="AN9" s="185" t="s">
        <v>504</v>
      </c>
      <c r="AO9" s="185" t="s">
        <v>503</v>
      </c>
      <c r="AR9" s="185" t="s">
        <v>620</v>
      </c>
      <c r="AS9" s="185" t="s">
        <v>733</v>
      </c>
      <c r="AT9" s="132" t="s">
        <v>700</v>
      </c>
      <c r="AU9" s="132" t="s">
        <v>424</v>
      </c>
      <c r="AV9" s="132" t="s">
        <v>700</v>
      </c>
      <c r="AW9" s="185" t="s">
        <v>386</v>
      </c>
      <c r="AX9" s="185" t="s">
        <v>429</v>
      </c>
      <c r="AY9" s="132" t="s">
        <v>561</v>
      </c>
      <c r="AZ9" s="132" t="s">
        <v>448</v>
      </c>
      <c r="BA9" s="132" t="s">
        <v>450</v>
      </c>
      <c r="BB9" s="187" t="s">
        <v>501</v>
      </c>
      <c r="BC9" s="185" t="s">
        <v>502</v>
      </c>
      <c r="BD9" s="185" t="s">
        <v>503</v>
      </c>
      <c r="BE9" s="185" t="s">
        <v>502</v>
      </c>
      <c r="BF9" s="185" t="s">
        <v>501</v>
      </c>
      <c r="BG9" s="185" t="s">
        <v>502</v>
      </c>
      <c r="BH9" s="185" t="s">
        <v>504</v>
      </c>
      <c r="BI9" s="185" t="s">
        <v>503</v>
      </c>
    </row>
    <row r="10" spans="1:66" ht="42.75" customHeight="1">
      <c r="B10" s="185"/>
      <c r="C10" s="185"/>
      <c r="D10" s="48"/>
      <c r="E10" s="48"/>
      <c r="F10" s="48"/>
      <c r="G10" s="48"/>
      <c r="H10" s="48"/>
      <c r="I10" s="48"/>
      <c r="J10" s="48"/>
      <c r="K10" s="48"/>
      <c r="L10" s="101"/>
      <c r="M10" s="48"/>
      <c r="N10" s="48"/>
      <c r="O10" s="48"/>
      <c r="P10" s="48"/>
      <c r="Q10" s="48"/>
      <c r="R10" s="48"/>
      <c r="S10" s="48"/>
      <c r="V10" s="185"/>
      <c r="X10" s="185"/>
      <c r="Y10" s="185"/>
      <c r="Z10" s="132"/>
      <c r="AA10" s="132"/>
      <c r="AB10" s="132"/>
      <c r="AC10" s="185"/>
      <c r="AD10" s="185"/>
      <c r="AE10" s="48"/>
      <c r="AF10" s="48"/>
      <c r="AG10" s="48"/>
      <c r="AH10" s="187"/>
      <c r="AI10" s="185"/>
      <c r="AJ10" s="185"/>
      <c r="AK10" s="185"/>
      <c r="AL10" s="185"/>
      <c r="AM10" s="185"/>
      <c r="AN10" s="185"/>
      <c r="AO10" s="185"/>
      <c r="AR10" s="185"/>
      <c r="AS10" s="185"/>
      <c r="AT10" s="132"/>
      <c r="AU10" s="132"/>
      <c r="AV10" s="132"/>
      <c r="AW10" s="185"/>
      <c r="AX10" s="185"/>
      <c r="AY10" s="48"/>
      <c r="AZ10" s="48"/>
      <c r="BA10" s="48"/>
      <c r="BB10" s="187"/>
      <c r="BC10" s="185"/>
      <c r="BD10" s="185"/>
      <c r="BE10" s="185"/>
      <c r="BF10" s="185"/>
      <c r="BG10" s="185"/>
      <c r="BH10" s="185"/>
      <c r="BI10" s="185"/>
    </row>
    <row r="11" spans="1:66" s="3" customFormat="1" ht="38.25">
      <c r="B11" s="5" t="s">
        <v>419</v>
      </c>
      <c r="V11" s="152" t="s">
        <v>531</v>
      </c>
      <c r="X11" s="153">
        <f>X60^(1/47)-1</f>
        <v>1.8270202285672665E-2</v>
      </c>
      <c r="AR11" s="152" t="s">
        <v>419</v>
      </c>
    </row>
    <row r="12" spans="1:66" s="51" customFormat="1" ht="114.75">
      <c r="A12" s="51" t="s">
        <v>0</v>
      </c>
      <c r="B12" s="52" t="s">
        <v>638</v>
      </c>
      <c r="C12" s="51" t="s">
        <v>732</v>
      </c>
      <c r="D12" s="130" t="s">
        <v>694</v>
      </c>
      <c r="E12" s="130" t="s">
        <v>693</v>
      </c>
      <c r="F12" s="130" t="s">
        <v>695</v>
      </c>
      <c r="G12" s="130" t="s">
        <v>696</v>
      </c>
      <c r="H12" s="51" t="s">
        <v>428</v>
      </c>
      <c r="I12" s="51" t="s">
        <v>697</v>
      </c>
      <c r="J12" s="51" t="s">
        <v>698</v>
      </c>
      <c r="K12" s="51" t="s">
        <v>699</v>
      </c>
      <c r="L12" s="52" t="s">
        <v>493</v>
      </c>
      <c r="M12" s="52" t="s">
        <v>494</v>
      </c>
      <c r="N12" s="52" t="s">
        <v>495</v>
      </c>
      <c r="O12" s="52" t="s">
        <v>496</v>
      </c>
      <c r="P12" s="52" t="s">
        <v>497</v>
      </c>
      <c r="Q12" s="52" t="s">
        <v>498</v>
      </c>
      <c r="R12" s="52" t="s">
        <v>499</v>
      </c>
      <c r="S12" s="52" t="s">
        <v>500</v>
      </c>
      <c r="V12" s="52" t="s">
        <v>638</v>
      </c>
      <c r="W12" s="51" t="s">
        <v>0</v>
      </c>
      <c r="X12" s="52" t="s">
        <v>638</v>
      </c>
      <c r="Y12" s="51" t="s">
        <v>732</v>
      </c>
      <c r="Z12" s="130" t="s">
        <v>694</v>
      </c>
      <c r="AA12" s="130" t="s">
        <v>693</v>
      </c>
      <c r="AB12" s="130" t="s">
        <v>695</v>
      </c>
      <c r="AC12" s="130" t="s">
        <v>696</v>
      </c>
      <c r="AD12" s="51" t="s">
        <v>428</v>
      </c>
      <c r="AE12" s="51" t="s">
        <v>697</v>
      </c>
      <c r="AF12" s="51" t="s">
        <v>698</v>
      </c>
      <c r="AG12" s="51" t="s">
        <v>699</v>
      </c>
      <c r="AH12" s="52" t="s">
        <v>493</v>
      </c>
      <c r="AI12" s="52" t="s">
        <v>494</v>
      </c>
      <c r="AJ12" s="52" t="s">
        <v>495</v>
      </c>
      <c r="AK12" s="52" t="s">
        <v>496</v>
      </c>
      <c r="AL12" s="52" t="s">
        <v>497</v>
      </c>
      <c r="AM12" s="52" t="s">
        <v>498</v>
      </c>
      <c r="AN12" s="52" t="s">
        <v>499</v>
      </c>
      <c r="AO12" s="52" t="s">
        <v>500</v>
      </c>
      <c r="AQ12" s="51" t="s">
        <v>0</v>
      </c>
      <c r="AR12" s="52" t="s">
        <v>638</v>
      </c>
      <c r="AS12" s="51" t="s">
        <v>732</v>
      </c>
      <c r="AT12" s="130" t="s">
        <v>694</v>
      </c>
      <c r="AU12" s="130" t="s">
        <v>693</v>
      </c>
      <c r="AV12" s="130" t="s">
        <v>695</v>
      </c>
      <c r="AW12" s="130" t="s">
        <v>696</v>
      </c>
      <c r="AX12" s="51" t="s">
        <v>428</v>
      </c>
      <c r="AY12" s="51" t="s">
        <v>697</v>
      </c>
      <c r="AZ12" s="51" t="s">
        <v>698</v>
      </c>
      <c r="BA12" s="51" t="s">
        <v>699</v>
      </c>
      <c r="BB12" s="52" t="s">
        <v>493</v>
      </c>
      <c r="BC12" s="52" t="s">
        <v>494</v>
      </c>
      <c r="BD12" s="52" t="s">
        <v>495</v>
      </c>
      <c r="BE12" s="52" t="s">
        <v>496</v>
      </c>
      <c r="BF12" s="52" t="s">
        <v>497</v>
      </c>
      <c r="BG12" s="52" t="s">
        <v>498</v>
      </c>
      <c r="BH12" s="52" t="s">
        <v>499</v>
      </c>
      <c r="BI12" s="52" t="s">
        <v>500</v>
      </c>
    </row>
    <row r="13" spans="1:66" ht="13.5" thickBot="1">
      <c r="A13">
        <v>1971</v>
      </c>
      <c r="B13" s="100">
        <f>'3. GDP data for plots'!C7</f>
        <v>1</v>
      </c>
      <c r="V13" s="50">
        <f>'4. misc energy data for plots'!C57/1000</f>
        <v>4243.4918310000003</v>
      </c>
      <c r="W13">
        <v>1971</v>
      </c>
      <c r="X13" s="53">
        <f t="shared" ref="X13:X60" si="0">V13/V$13</f>
        <v>1</v>
      </c>
      <c r="AQ13">
        <v>1971</v>
      </c>
      <c r="AR13" s="53"/>
    </row>
    <row r="14" spans="1:66" ht="27" customHeight="1">
      <c r="A14">
        <v>1972</v>
      </c>
      <c r="B14" s="100">
        <f>'3. GDP data for plots'!C8</f>
        <v>1.0572531066330542</v>
      </c>
      <c r="V14" s="50">
        <f>'4. misc energy data for plots'!C58/1000</f>
        <v>4445.3298880000002</v>
      </c>
      <c r="W14">
        <v>1972</v>
      </c>
      <c r="X14" s="53">
        <f t="shared" si="0"/>
        <v>1.04756414411488</v>
      </c>
      <c r="AQ14">
        <v>1972</v>
      </c>
      <c r="AR14" s="126">
        <f>((X14/B14)/(X13/B13)-1) * 100</f>
        <v>-0.91642790712905819</v>
      </c>
      <c r="BJ14" s="188" t="s">
        <v>133</v>
      </c>
      <c r="BK14" s="188" t="s">
        <v>87</v>
      </c>
      <c r="BL14" s="188" t="s">
        <v>533</v>
      </c>
      <c r="BM14" s="188"/>
      <c r="BN14" s="188"/>
    </row>
    <row r="15" spans="1:66" ht="17.25" customHeight="1" thickBot="1">
      <c r="A15">
        <v>1973</v>
      </c>
      <c r="B15" s="100">
        <f>'3. GDP data for plots'!C9</f>
        <v>1.1260239292141989</v>
      </c>
      <c r="V15" s="50">
        <f>'4. misc energy data for plots'!C59/1000</f>
        <v>4659.6508389999999</v>
      </c>
      <c r="W15">
        <v>1973</v>
      </c>
      <c r="X15" s="53">
        <f t="shared" si="0"/>
        <v>1.0980699444169613</v>
      </c>
      <c r="AQ15">
        <v>1973</v>
      </c>
      <c r="AR15" s="126">
        <f t="shared" ref="AR15:AR60" si="1">((X15/B15)/(X14/B14)-1) * 100</f>
        <v>-1.5805962606539992</v>
      </c>
      <c r="BJ15" s="189"/>
      <c r="BK15" s="189"/>
      <c r="BL15" s="125" t="s">
        <v>396</v>
      </c>
      <c r="BM15" s="125" t="s">
        <v>377</v>
      </c>
      <c r="BN15" s="125" t="s">
        <v>510</v>
      </c>
    </row>
    <row r="16" spans="1:66" ht="54" customHeight="1" thickBot="1">
      <c r="A16">
        <v>1974</v>
      </c>
      <c r="B16" s="100">
        <f>'3. GDP data for plots'!C10</f>
        <v>1.1484694578677697</v>
      </c>
      <c r="V16" s="50">
        <f>'4. misc energy data for plots'!C60/1000</f>
        <v>4653.9800500000001</v>
      </c>
      <c r="W16">
        <v>1974</v>
      </c>
      <c r="X16" s="53">
        <f t="shared" si="0"/>
        <v>1.0967335947252823</v>
      </c>
      <c r="AQ16">
        <v>1974</v>
      </c>
      <c r="AR16" s="126">
        <f t="shared" si="1"/>
        <v>-2.0737075892765078</v>
      </c>
      <c r="BJ16" s="125" t="s">
        <v>534</v>
      </c>
      <c r="BK16" s="125" t="s">
        <v>535</v>
      </c>
      <c r="BL16" s="177">
        <f>BV49</f>
        <v>-5.3297854842868038</v>
      </c>
      <c r="BM16" s="177">
        <f>BV50</f>
        <v>-2.598819116097256</v>
      </c>
      <c r="BN16" s="177">
        <f>BV51</f>
        <v>-1.1532747572316542</v>
      </c>
    </row>
    <row r="17" spans="1:66" ht="41.25" thickBot="1">
      <c r="A17">
        <v>1975</v>
      </c>
      <c r="B17" s="100">
        <f>'3. GDP data for plots'!C11</f>
        <v>1.1553761619227598</v>
      </c>
      <c r="V17" s="50">
        <f>'4. misc energy data for plots'!C61/1000</f>
        <v>4698.2420219999995</v>
      </c>
      <c r="W17">
        <v>1975</v>
      </c>
      <c r="X17" s="53">
        <f t="shared" si="0"/>
        <v>1.1071641490335649</v>
      </c>
      <c r="AQ17">
        <v>1975</v>
      </c>
      <c r="AR17" s="126">
        <f t="shared" si="1"/>
        <v>0.34758268246031232</v>
      </c>
      <c r="BJ17" s="125" t="s">
        <v>502</v>
      </c>
      <c r="BK17" s="125" t="s">
        <v>536</v>
      </c>
      <c r="BL17" s="177">
        <f>BW49</f>
        <v>-2.7898328366341207</v>
      </c>
      <c r="BM17" s="177">
        <f>BW50</f>
        <v>-2.0930272561741199</v>
      </c>
      <c r="BN17" s="177">
        <f>BW51</f>
        <v>-1.288298496502648</v>
      </c>
    </row>
    <row r="18" spans="1:66" ht="41.25" thickBot="1">
      <c r="A18">
        <v>1976</v>
      </c>
      <c r="B18" s="100">
        <f>'3. GDP data for plots'!C12</f>
        <v>1.2162762652655077</v>
      </c>
      <c r="V18" s="50">
        <f>'4. misc energy data for plots'!C62/1000</f>
        <v>4904.5844219999999</v>
      </c>
      <c r="W18">
        <v>1976</v>
      </c>
      <c r="X18" s="53">
        <f t="shared" si="0"/>
        <v>1.1557897640265304</v>
      </c>
      <c r="AQ18">
        <v>1976</v>
      </c>
      <c r="AR18" s="126">
        <f t="shared" si="1"/>
        <v>-0.83509495980771398</v>
      </c>
      <c r="BJ18" s="125" t="s">
        <v>537</v>
      </c>
      <c r="BK18" s="125" t="s">
        <v>538</v>
      </c>
      <c r="BL18" s="177">
        <f>BX49</f>
        <v>-2.5781429759866463</v>
      </c>
      <c r="BM18" s="177">
        <f>BX50</f>
        <v>-3.4433612075085973</v>
      </c>
      <c r="BN18" s="177">
        <f>BX51</f>
        <v>-1.9376124907463959</v>
      </c>
    </row>
    <row r="19" spans="1:66" ht="41.25" thickBot="1">
      <c r="A19">
        <v>1977</v>
      </c>
      <c r="B19" s="100">
        <f>'3. GDP data for plots'!C13</f>
        <v>1.2641275807144343</v>
      </c>
      <c r="V19" s="50">
        <f>'4. misc energy data for plots'!C63/1000</f>
        <v>5077.0066710000001</v>
      </c>
      <c r="W19">
        <v>1977</v>
      </c>
      <c r="X19" s="53">
        <f t="shared" si="0"/>
        <v>1.1964219263746239</v>
      </c>
      <c r="AQ19">
        <v>1977</v>
      </c>
      <c r="AR19" s="126">
        <f t="shared" si="1"/>
        <v>-0.40286524057733253</v>
      </c>
      <c r="BJ19" s="125" t="s">
        <v>502</v>
      </c>
      <c r="BK19" s="125" t="s">
        <v>539</v>
      </c>
      <c r="BL19" s="177">
        <f>BY49</f>
        <v>-5.2163430386026084</v>
      </c>
      <c r="BM19" s="177">
        <f>BY50</f>
        <v>-3.7119323850634207</v>
      </c>
      <c r="BN19" s="177">
        <f>BY51</f>
        <v>-2.5911517242173883</v>
      </c>
    </row>
    <row r="20" spans="1:66" ht="41.25" thickBot="1">
      <c r="A20">
        <v>1978</v>
      </c>
      <c r="B20" s="100">
        <f>'3. GDP data for plots'!C14</f>
        <v>1.3133393601619527</v>
      </c>
      <c r="V20" s="50">
        <f>'4. misc energy data for plots'!C64/1000</f>
        <v>5262.2145480000008</v>
      </c>
      <c r="W20">
        <v>1978</v>
      </c>
      <c r="X20" s="53">
        <f t="shared" si="0"/>
        <v>1.240067085685878</v>
      </c>
      <c r="AQ20">
        <v>1978</v>
      </c>
      <c r="AR20" s="126">
        <f t="shared" si="1"/>
        <v>-0.23579096521831877</v>
      </c>
      <c r="BJ20" s="125" t="s">
        <v>534</v>
      </c>
      <c r="BK20" s="125" t="s">
        <v>540</v>
      </c>
      <c r="BL20" s="177">
        <f>BZ49</f>
        <v>-2.9165477582878139</v>
      </c>
      <c r="BM20" s="177">
        <f>BZ50</f>
        <v>-2.4314119563265786</v>
      </c>
      <c r="BN20" s="177">
        <f>BZ51</f>
        <v>-1.8180904893414829</v>
      </c>
    </row>
    <row r="21" spans="1:66" ht="41.25" thickBot="1">
      <c r="A21">
        <v>1979</v>
      </c>
      <c r="B21" s="100">
        <f>'3. GDP data for plots'!C15</f>
        <v>1.3675146044214037</v>
      </c>
      <c r="V21" s="50">
        <f>'4. misc energy data for plots'!C65/1000</f>
        <v>5419.3935739999997</v>
      </c>
      <c r="W21">
        <v>1979</v>
      </c>
      <c r="X21" s="53">
        <f t="shared" si="0"/>
        <v>1.2771071065601398</v>
      </c>
      <c r="AQ21">
        <v>1979</v>
      </c>
      <c r="AR21" s="126">
        <f t="shared" si="1"/>
        <v>-1.092977490857483</v>
      </c>
      <c r="BJ21" s="125" t="s">
        <v>502</v>
      </c>
      <c r="BK21" s="125" t="s">
        <v>541</v>
      </c>
      <c r="BL21" s="177">
        <f>CA49</f>
        <v>-1.779019182602982</v>
      </c>
      <c r="BM21" s="177">
        <f>CA50</f>
        <v>-1.499158490184014</v>
      </c>
      <c r="BN21" s="177">
        <f>CA51</f>
        <v>-1.2791217822233381</v>
      </c>
    </row>
    <row r="22" spans="1:66" ht="41.25" thickBot="1">
      <c r="A22">
        <v>1980</v>
      </c>
      <c r="B22" s="100">
        <f>'3. GDP data for plots'!C16</f>
        <v>1.3935355880423723</v>
      </c>
      <c r="V22" s="50">
        <f>'4. misc energy data for plots'!C66/1000</f>
        <v>5369.8900549999998</v>
      </c>
      <c r="W22">
        <v>1980</v>
      </c>
      <c r="X22" s="53">
        <f t="shared" si="0"/>
        <v>1.2654413555768667</v>
      </c>
      <c r="AQ22">
        <v>1980</v>
      </c>
      <c r="AR22" s="126">
        <f t="shared" si="1"/>
        <v>-2.7636583783692936</v>
      </c>
      <c r="BJ22" s="125" t="s">
        <v>542</v>
      </c>
      <c r="BK22" s="125" t="s">
        <v>543</v>
      </c>
      <c r="BL22" s="177">
        <f>CB49</f>
        <v>-2.1163169147770557</v>
      </c>
      <c r="BM22" s="177">
        <f>CB50</f>
        <v>-1.3521467719696758</v>
      </c>
      <c r="BN22" s="177">
        <f>CB51</f>
        <v>-1.0973440129006051</v>
      </c>
    </row>
    <row r="23" spans="1:66" ht="41.25" thickBot="1">
      <c r="A23">
        <v>1981</v>
      </c>
      <c r="B23" s="100">
        <f>'3. GDP data for plots'!C17</f>
        <v>1.4203145153983763</v>
      </c>
      <c r="V23" s="50">
        <f>'4. misc energy data for plots'!C67/1000</f>
        <v>5337.2423220000001</v>
      </c>
      <c r="W23">
        <v>1981</v>
      </c>
      <c r="X23" s="53">
        <f t="shared" si="0"/>
        <v>1.2577477545755642</v>
      </c>
      <c r="AQ23">
        <v>1981</v>
      </c>
      <c r="AR23" s="126">
        <f t="shared" si="1"/>
        <v>-2.4819370863624735</v>
      </c>
      <c r="BJ23" s="125" t="s">
        <v>537</v>
      </c>
      <c r="BK23" s="125" t="s">
        <v>544</v>
      </c>
      <c r="BL23" s="177">
        <f>CC49</f>
        <v>-1.8815674891018874</v>
      </c>
      <c r="BM23" s="177">
        <f>CC50</f>
        <v>-2.6117832761619546</v>
      </c>
      <c r="BN23" s="177">
        <f>CC51</f>
        <v>-1.8716679459328738</v>
      </c>
    </row>
    <row r="24" spans="1:66" ht="54.75" thickBot="1">
      <c r="A24">
        <v>1982</v>
      </c>
      <c r="B24" s="100">
        <f>'3. GDP data for plots'!C18</f>
        <v>1.4264533116911893</v>
      </c>
      <c r="V24" s="50">
        <f>'4. misc energy data for plots'!C68/1000</f>
        <v>5281.7664429999995</v>
      </c>
      <c r="W24">
        <v>1982</v>
      </c>
      <c r="X24" s="53">
        <f t="shared" si="0"/>
        <v>1.2446745871913991</v>
      </c>
      <c r="AQ24">
        <v>1982</v>
      </c>
      <c r="AR24" s="126">
        <f t="shared" si="1"/>
        <v>-1.4652915839627911</v>
      </c>
      <c r="BJ24" s="125" t="s">
        <v>545</v>
      </c>
      <c r="BK24" s="125" t="s">
        <v>546</v>
      </c>
      <c r="BL24" s="177">
        <f>BO49</f>
        <v>-2.4506293240720223</v>
      </c>
      <c r="BM24" s="177">
        <f>BO50</f>
        <v>-2.7346803091499412</v>
      </c>
      <c r="BN24" s="177">
        <f>BO51</f>
        <v>-2.7270949063247785</v>
      </c>
    </row>
    <row r="25" spans="1:66" ht="54.75" thickBot="1">
      <c r="A25">
        <v>1983</v>
      </c>
      <c r="B25" s="100">
        <f>'3. GDP data for plots'!C19</f>
        <v>1.4608749699177539</v>
      </c>
      <c r="V25" s="50">
        <f>'4. misc energy data for plots'!C69/1000</f>
        <v>5331.0820180000001</v>
      </c>
      <c r="W25">
        <v>1983</v>
      </c>
      <c r="X25" s="53">
        <f t="shared" si="0"/>
        <v>1.256296048234339</v>
      </c>
      <c r="AQ25">
        <v>1983</v>
      </c>
      <c r="AR25" s="126">
        <f t="shared" si="1"/>
        <v>-1.4445410623648569</v>
      </c>
      <c r="BJ25" s="125" t="s">
        <v>545</v>
      </c>
      <c r="BK25" s="125" t="s">
        <v>385</v>
      </c>
      <c r="BL25" s="177">
        <f>BP49</f>
        <v>-2.4602412421736322</v>
      </c>
      <c r="BM25" s="177">
        <f>BP50</f>
        <v>-2.1917300638847732</v>
      </c>
      <c r="BN25" s="177">
        <f>BP51</f>
        <v>-2.1599606498629131</v>
      </c>
    </row>
    <row r="26" spans="1:66" ht="54.75" thickBot="1">
      <c r="A26">
        <v>1984</v>
      </c>
      <c r="B26" s="100">
        <f>'3. GDP data for plots'!C20</f>
        <v>1.526642032724294</v>
      </c>
      <c r="V26" s="50">
        <f>'4. misc energy data for plots'!C70/1000</f>
        <v>5531.0138830000005</v>
      </c>
      <c r="W26">
        <v>1984</v>
      </c>
      <c r="X26" s="53">
        <f t="shared" si="0"/>
        <v>1.3034109887037508</v>
      </c>
      <c r="AQ26">
        <v>1984</v>
      </c>
      <c r="AR26" s="126">
        <f t="shared" si="1"/>
        <v>-0.7192116711006058</v>
      </c>
      <c r="BJ26" s="125" t="s">
        <v>547</v>
      </c>
      <c r="BK26" s="125" t="s">
        <v>548</v>
      </c>
      <c r="BL26" s="177">
        <f>BL49</f>
        <v>-2.5875613244048505</v>
      </c>
      <c r="BM26" s="177">
        <f>BL50</f>
        <v>-2.2049847128001625</v>
      </c>
      <c r="BN26" s="177">
        <f>BL51</f>
        <v>-2.6346935910748659</v>
      </c>
    </row>
    <row r="27" spans="1:66" ht="41.25" thickBot="1">
      <c r="A27">
        <v>1985</v>
      </c>
      <c r="B27" s="100">
        <f>'3. GDP data for plots'!C21</f>
        <v>1.5832917285684922</v>
      </c>
      <c r="V27" s="50">
        <f>'4. misc energy data for plots'!C71/1000</f>
        <v>5616.4998430000005</v>
      </c>
      <c r="W27">
        <v>1985</v>
      </c>
      <c r="X27" s="53">
        <f t="shared" si="0"/>
        <v>1.3235561812490739</v>
      </c>
      <c r="AQ27">
        <v>1985</v>
      </c>
      <c r="AR27" s="126">
        <f t="shared" si="1"/>
        <v>-2.0876948833581266</v>
      </c>
      <c r="BJ27" s="125" t="s">
        <v>549</v>
      </c>
      <c r="BK27" s="125" t="s">
        <v>550</v>
      </c>
      <c r="BL27" s="177">
        <f>BU49</f>
        <v>-1.6172156127225505</v>
      </c>
      <c r="BM27" s="177">
        <f>BU50</f>
        <v>-1.3230354289051169</v>
      </c>
      <c r="BN27" s="177">
        <f>BU51</f>
        <v>-1.0843309723942329</v>
      </c>
    </row>
    <row r="28" spans="1:66" ht="41.25" thickBot="1">
      <c r="A28">
        <v>1986</v>
      </c>
      <c r="B28" s="100">
        <f>'3. GDP data for plots'!C22</f>
        <v>1.6371009191794856</v>
      </c>
      <c r="V28" s="50">
        <f>'4. misc energy data for plots'!C72/1000</f>
        <v>5745.5651930000004</v>
      </c>
      <c r="W28">
        <v>1986</v>
      </c>
      <c r="X28" s="53">
        <f t="shared" si="0"/>
        <v>1.3539710742523166</v>
      </c>
      <c r="AQ28">
        <v>1986</v>
      </c>
      <c r="AR28" s="126">
        <f t="shared" si="1"/>
        <v>-1.0644217790986565</v>
      </c>
      <c r="BJ28" s="125" t="s">
        <v>551</v>
      </c>
      <c r="BK28" s="125" t="s">
        <v>552</v>
      </c>
      <c r="BL28" s="177">
        <f>BQ49</f>
        <v>-2.8243740236952828</v>
      </c>
      <c r="BM28" s="177">
        <f>BQ50</f>
        <v>-3.487391653918452</v>
      </c>
      <c r="BN28" s="177">
        <f>BQ51</f>
        <v>-2.8091163920075402</v>
      </c>
    </row>
    <row r="29" spans="1:66" ht="41.25" thickBot="1">
      <c r="A29">
        <v>1987</v>
      </c>
      <c r="B29" s="100">
        <f>'3. GDP data for plots'!C23</f>
        <v>1.6978274203907779</v>
      </c>
      <c r="V29" s="50">
        <f>'4. misc energy data for plots'!C73/1000</f>
        <v>5923.5362439999999</v>
      </c>
      <c r="W29">
        <v>1987</v>
      </c>
      <c r="X29" s="53">
        <f t="shared" si="0"/>
        <v>1.3959108394475426</v>
      </c>
      <c r="AQ29">
        <v>1987</v>
      </c>
      <c r="AR29" s="126">
        <f t="shared" si="1"/>
        <v>-0.58997057403917808</v>
      </c>
      <c r="BJ29" s="125" t="s">
        <v>545</v>
      </c>
      <c r="BK29" s="125" t="s">
        <v>559</v>
      </c>
      <c r="BL29" s="177">
        <f>BM49</f>
        <v>-1.1792120944794406</v>
      </c>
      <c r="BM29" s="177">
        <f>BM50</f>
        <v>-1.4614095597112011</v>
      </c>
      <c r="BN29" s="177">
        <f>BM51</f>
        <v>-1.5192588685579822</v>
      </c>
    </row>
    <row r="30" spans="1:66" ht="54.75" thickBot="1">
      <c r="A30">
        <v>1988</v>
      </c>
      <c r="B30" s="100">
        <f>'3. GDP data for plots'!C24</f>
        <v>1.7762508473111431</v>
      </c>
      <c r="V30" s="50">
        <f>'4. misc energy data for plots'!C74/1000</f>
        <v>6120.9302459999999</v>
      </c>
      <c r="W30">
        <v>1988</v>
      </c>
      <c r="X30" s="53">
        <f t="shared" si="0"/>
        <v>1.442427719852019</v>
      </c>
      <c r="AQ30">
        <v>1988</v>
      </c>
      <c r="AR30" s="126">
        <f t="shared" si="1"/>
        <v>-1.229869995873345</v>
      </c>
      <c r="BJ30" s="125" t="s">
        <v>545</v>
      </c>
      <c r="BK30" s="125" t="s">
        <v>553</v>
      </c>
      <c r="BL30" s="177">
        <f>BN49</f>
        <v>-1.1682204330165959</v>
      </c>
      <c r="BM30" s="177">
        <f>BN50</f>
        <v>-1.1632716176430216</v>
      </c>
      <c r="BN30" s="177">
        <f>BN51</f>
        <v>-1.2121615355930926</v>
      </c>
    </row>
    <row r="31" spans="1:66" ht="68.25" thickBot="1">
      <c r="A31">
        <v>1989</v>
      </c>
      <c r="B31" s="100">
        <f>'3. GDP data for plots'!C25</f>
        <v>1.8415730247962925</v>
      </c>
      <c r="V31" s="50">
        <f>'4. misc energy data for plots'!C75/1000</f>
        <v>6161.9156590000002</v>
      </c>
      <c r="W31">
        <v>1989</v>
      </c>
      <c r="X31" s="53">
        <f t="shared" si="0"/>
        <v>1.4520861367012254</v>
      </c>
      <c r="AQ31">
        <v>1989</v>
      </c>
      <c r="AR31" s="126">
        <f t="shared" si="1"/>
        <v>-2.9012425017018284</v>
      </c>
      <c r="BJ31" s="125" t="s">
        <v>554</v>
      </c>
      <c r="BK31" s="125" t="s">
        <v>555</v>
      </c>
      <c r="BL31" s="177" t="s">
        <v>558</v>
      </c>
      <c r="BM31" s="177" t="s">
        <v>558</v>
      </c>
      <c r="BN31" s="177" t="s">
        <v>558</v>
      </c>
    </row>
    <row r="32" spans="1:66" ht="41.25" thickBot="1">
      <c r="A32">
        <v>1990</v>
      </c>
      <c r="B32" s="100">
        <f>'3. GDP data for plots'!C26</f>
        <v>1.895276894964649</v>
      </c>
      <c r="V32" s="50">
        <f>'4. misc energy data for plots'!C76/1000</f>
        <v>6267.176512</v>
      </c>
      <c r="W32">
        <v>1990</v>
      </c>
      <c r="X32" s="53">
        <f t="shared" si="0"/>
        <v>1.476891381342216</v>
      </c>
      <c r="AQ32">
        <v>1990</v>
      </c>
      <c r="AR32" s="126">
        <f t="shared" si="1"/>
        <v>-1.173718749164343</v>
      </c>
      <c r="BJ32" s="125" t="s">
        <v>556</v>
      </c>
      <c r="BK32" s="125" t="s">
        <v>557</v>
      </c>
      <c r="BL32" s="177" t="s">
        <v>558</v>
      </c>
      <c r="BM32" s="177" t="s">
        <v>558</v>
      </c>
      <c r="BN32" s="177" t="s">
        <v>558</v>
      </c>
    </row>
    <row r="33" spans="1:82">
      <c r="A33">
        <v>1991</v>
      </c>
      <c r="B33" s="100">
        <f>'3. GDP data for plots'!C27</f>
        <v>1.9223418934624816</v>
      </c>
      <c r="V33" s="50">
        <f>'4. misc energy data for plots'!C77/1000</f>
        <v>6333.4896679999993</v>
      </c>
      <c r="W33">
        <v>1991</v>
      </c>
      <c r="X33" s="53">
        <f t="shared" si="0"/>
        <v>1.4925184070655984</v>
      </c>
      <c r="AQ33">
        <v>1991</v>
      </c>
      <c r="AR33" s="126">
        <f t="shared" si="1"/>
        <v>-0.36471269282448704</v>
      </c>
    </row>
    <row r="34" spans="1:82">
      <c r="A34">
        <v>1992</v>
      </c>
      <c r="B34" s="100">
        <f>'3. GDP data for plots'!C28</f>
        <v>1.9563324450962671</v>
      </c>
      <c r="V34" s="50">
        <f>'4. misc energy data for plots'!C78/1000</f>
        <v>6311.525783</v>
      </c>
      <c r="W34">
        <v>1992</v>
      </c>
      <c r="X34" s="53">
        <f t="shared" si="0"/>
        <v>1.4873425080949565</v>
      </c>
      <c r="AQ34">
        <v>1992</v>
      </c>
      <c r="AR34" s="126">
        <f t="shared" si="1"/>
        <v>-2.0782272439578531</v>
      </c>
    </row>
    <row r="35" spans="1:82">
      <c r="A35">
        <v>1993</v>
      </c>
      <c r="B35" s="100">
        <f>'3. GDP data for plots'!C29</f>
        <v>1.9862492032288412</v>
      </c>
      <c r="V35" s="50">
        <f>'4. misc energy data for plots'!C79/1000</f>
        <v>6349.5732149999994</v>
      </c>
      <c r="W35">
        <v>1993</v>
      </c>
      <c r="X35" s="53">
        <f t="shared" si="0"/>
        <v>1.4963085750782958</v>
      </c>
      <c r="AQ35">
        <v>1993</v>
      </c>
      <c r="AR35" s="126">
        <f t="shared" si="1"/>
        <v>-0.91244866271049663</v>
      </c>
    </row>
    <row r="36" spans="1:82">
      <c r="A36">
        <v>1994</v>
      </c>
      <c r="B36" s="100">
        <f>'3. GDP data for plots'!C30</f>
        <v>2.045846295921963</v>
      </c>
      <c r="V36" s="50">
        <f>'4. misc energy data for plots'!C80/1000</f>
        <v>6383.2831179999994</v>
      </c>
      <c r="W36">
        <v>1994</v>
      </c>
      <c r="X36" s="53">
        <f t="shared" si="0"/>
        <v>1.504252481734069</v>
      </c>
      <c r="AQ36">
        <v>1994</v>
      </c>
      <c r="AR36" s="126">
        <f t="shared" si="1"/>
        <v>-2.3976429651397901</v>
      </c>
    </row>
    <row r="37" spans="1:82">
      <c r="A37">
        <v>1995</v>
      </c>
      <c r="B37" s="100">
        <f>'3. GDP data for plots'!C31</f>
        <v>2.107669649617693</v>
      </c>
      <c r="V37" s="50">
        <f>'4. misc energy data for plots'!C81/1000</f>
        <v>6536.2863870000001</v>
      </c>
      <c r="W37">
        <v>1995</v>
      </c>
      <c r="X37" s="53">
        <f t="shared" si="0"/>
        <v>1.5403084646588541</v>
      </c>
      <c r="AQ37">
        <v>1995</v>
      </c>
      <c r="AR37" s="126">
        <f t="shared" si="1"/>
        <v>-0.60662773928235048</v>
      </c>
    </row>
    <row r="38" spans="1:82">
      <c r="A38">
        <v>1996</v>
      </c>
      <c r="B38" s="100">
        <f>'3. GDP data for plots'!C32</f>
        <v>2.1790939703350602</v>
      </c>
      <c r="V38" s="50">
        <f>'4. misc energy data for plots'!C82/1000</f>
        <v>6645.8949359999997</v>
      </c>
      <c r="W38">
        <v>1996</v>
      </c>
      <c r="X38" s="53">
        <f t="shared" si="0"/>
        <v>1.5661382655316343</v>
      </c>
      <c r="AQ38">
        <v>1996</v>
      </c>
      <c r="AR38" s="126">
        <f t="shared" si="1"/>
        <v>-1.6557479847497336</v>
      </c>
    </row>
    <row r="39" spans="1:82">
      <c r="A39">
        <v>1997</v>
      </c>
      <c r="B39" s="100">
        <f>'3. GDP data for plots'!C33</f>
        <v>2.2591566057903152</v>
      </c>
      <c r="V39" s="50">
        <f>'4. misc energy data for plots'!C83/1000</f>
        <v>6729.6505149999994</v>
      </c>
      <c r="W39">
        <v>1997</v>
      </c>
      <c r="X39" s="53">
        <f t="shared" si="0"/>
        <v>1.5858756851699001</v>
      </c>
      <c r="AQ39">
        <v>1997</v>
      </c>
      <c r="AR39" s="126">
        <f t="shared" si="1"/>
        <v>-2.3283192476023507</v>
      </c>
    </row>
    <row r="40" spans="1:82">
      <c r="A40">
        <v>1998</v>
      </c>
      <c r="B40" s="100">
        <f>'3. GDP data for plots'!C34</f>
        <v>2.3169053270179858</v>
      </c>
      <c r="V40" s="50">
        <f>'4. misc energy data for plots'!C84/1000</f>
        <v>6743.12601</v>
      </c>
      <c r="W40">
        <v>1998</v>
      </c>
      <c r="X40" s="53">
        <f t="shared" si="0"/>
        <v>1.5890512527299832</v>
      </c>
      <c r="AQ40">
        <v>1998</v>
      </c>
      <c r="AR40" s="126">
        <f t="shared" si="1"/>
        <v>-2.2972441320144754</v>
      </c>
    </row>
    <row r="41" spans="1:82">
      <c r="A41">
        <v>1999</v>
      </c>
      <c r="B41" s="100">
        <f>'3. GDP data for plots'!C35</f>
        <v>2.3921687221862711</v>
      </c>
      <c r="V41" s="50">
        <f>'4. misc energy data for plots'!C85/1000</f>
        <v>6872.2749659999999</v>
      </c>
      <c r="W41">
        <v>1999</v>
      </c>
      <c r="X41" s="53">
        <f t="shared" si="0"/>
        <v>1.6194858479038272</v>
      </c>
      <c r="AQ41">
        <v>1999</v>
      </c>
      <c r="AR41" s="126">
        <f t="shared" si="1"/>
        <v>-1.2912317276779772</v>
      </c>
    </row>
    <row r="42" spans="1:82">
      <c r="A42">
        <v>2000</v>
      </c>
      <c r="B42" s="100">
        <f>'3. GDP data for plots'!C36</f>
        <v>2.4970576280989669</v>
      </c>
      <c r="V42" s="50">
        <f>'4. misc energy data for plots'!C86/1000</f>
        <v>7032.0313470000001</v>
      </c>
      <c r="W42">
        <v>2000</v>
      </c>
      <c r="X42" s="53">
        <f t="shared" si="0"/>
        <v>1.6571332353296568</v>
      </c>
      <c r="AQ42">
        <v>2000</v>
      </c>
      <c r="AR42" s="126">
        <f t="shared" si="1"/>
        <v>-1.9734963616849122</v>
      </c>
    </row>
    <row r="43" spans="1:82">
      <c r="A43">
        <v>2001</v>
      </c>
      <c r="B43" s="100">
        <f>'3. GDP data for plots'!C37</f>
        <v>2.5460111976559863</v>
      </c>
      <c r="V43" s="50">
        <f>'4. misc energy data for plots'!C87/1000</f>
        <v>7069.5709879999995</v>
      </c>
      <c r="W43">
        <v>2001</v>
      </c>
      <c r="X43" s="53">
        <f t="shared" si="0"/>
        <v>1.6659796388329606</v>
      </c>
      <c r="AQ43">
        <v>2001</v>
      </c>
      <c r="AR43" s="126">
        <f t="shared" si="1"/>
        <v>-1.3991820711087843</v>
      </c>
    </row>
    <row r="44" spans="1:82">
      <c r="A44">
        <v>2002</v>
      </c>
      <c r="B44" s="100">
        <f>'3. GDP data for plots'!C38</f>
        <v>2.6015670326945548</v>
      </c>
      <c r="V44" s="50">
        <f>'4. misc energy data for plots'!C88/1000</f>
        <v>7187.9110520000004</v>
      </c>
      <c r="W44">
        <v>2002</v>
      </c>
      <c r="X44" s="53">
        <f t="shared" si="0"/>
        <v>1.6938670647343117</v>
      </c>
      <c r="AQ44">
        <v>2002</v>
      </c>
      <c r="AR44" s="126">
        <f t="shared" si="1"/>
        <v>-0.49728673570149651</v>
      </c>
    </row>
    <row r="45" spans="1:82">
      <c r="A45">
        <v>2003</v>
      </c>
      <c r="B45" s="100">
        <f>'3. GDP data for plots'!C39</f>
        <v>2.6786700749239007</v>
      </c>
      <c r="V45" s="50">
        <f>'4. misc energy data for plots'!C89/1000</f>
        <v>7409.5274129999998</v>
      </c>
      <c r="W45">
        <v>2003</v>
      </c>
      <c r="X45" s="53">
        <f t="shared" si="0"/>
        <v>1.7460920647640099</v>
      </c>
      <c r="AQ45">
        <v>2003</v>
      </c>
      <c r="AR45" s="126">
        <f t="shared" si="1"/>
        <v>0.11602763215188272</v>
      </c>
    </row>
    <row r="46" spans="1:82">
      <c r="A46">
        <v>2004</v>
      </c>
      <c r="B46" s="100">
        <f>'3. GDP data for plots'!C40</f>
        <v>2.7967314172384929</v>
      </c>
      <c r="V46" s="50">
        <f>'4. misc energy data for plots'!C90/1000</f>
        <v>7745.0715110000001</v>
      </c>
      <c r="W46">
        <v>2004</v>
      </c>
      <c r="X46" s="53">
        <f t="shared" si="0"/>
        <v>1.8251647038459915</v>
      </c>
      <c r="AQ46">
        <v>2004</v>
      </c>
      <c r="AR46" s="126">
        <f t="shared" si="1"/>
        <v>0.11597650102670443</v>
      </c>
    </row>
    <row r="47" spans="1:82">
      <c r="A47">
        <v>2005</v>
      </c>
      <c r="B47" s="100">
        <f>'3. GDP data for plots'!C41</f>
        <v>2.9062228628584803</v>
      </c>
      <c r="V47" s="50">
        <f>'4. misc energy data for plots'!C91/1000</f>
        <v>7979.8509439999998</v>
      </c>
      <c r="W47">
        <v>2005</v>
      </c>
      <c r="X47" s="53">
        <f t="shared" si="0"/>
        <v>1.8804916473986726</v>
      </c>
      <c r="AQ47">
        <v>2005</v>
      </c>
      <c r="AR47" s="126">
        <f t="shared" si="1"/>
        <v>-0.85034820278041545</v>
      </c>
    </row>
    <row r="48" spans="1:82" ht="114.75">
      <c r="A48">
        <v>2006</v>
      </c>
      <c r="B48" s="100">
        <f>'3. GDP data for plots'!C42</f>
        <v>3.0335115008423932</v>
      </c>
      <c r="V48" s="50">
        <f>'4. misc energy data for plots'!C92/1000</f>
        <v>8180.5953509999999</v>
      </c>
      <c r="W48">
        <v>2006</v>
      </c>
      <c r="X48" s="53">
        <f t="shared" si="0"/>
        <v>1.927798067440182</v>
      </c>
      <c r="AQ48">
        <v>2006</v>
      </c>
      <c r="AR48" s="126">
        <f t="shared" si="1"/>
        <v>-1.7859995681515084</v>
      </c>
      <c r="BL48" s="51" t="s">
        <v>505</v>
      </c>
      <c r="BM48" s="38" t="s">
        <v>420</v>
      </c>
      <c r="BN48" s="38" t="s">
        <v>421</v>
      </c>
      <c r="BO48" s="38" t="s">
        <v>422</v>
      </c>
      <c r="BP48" s="38" t="s">
        <v>423</v>
      </c>
      <c r="BQ48" s="51" t="s">
        <v>428</v>
      </c>
      <c r="BR48" s="51" t="s">
        <v>431</v>
      </c>
      <c r="BS48" s="38" t="s">
        <v>560</v>
      </c>
      <c r="BT48" s="51" t="s">
        <v>449</v>
      </c>
      <c r="BU48" s="51" t="s">
        <v>451</v>
      </c>
      <c r="BV48" s="52" t="s">
        <v>493</v>
      </c>
      <c r="BW48" s="52" t="s">
        <v>494</v>
      </c>
      <c r="BX48" s="52" t="s">
        <v>495</v>
      </c>
      <c r="BY48" s="52" t="s">
        <v>496</v>
      </c>
      <c r="BZ48" s="52" t="s">
        <v>497</v>
      </c>
      <c r="CA48" s="52" t="s">
        <v>498</v>
      </c>
      <c r="CB48" s="52" t="s">
        <v>499</v>
      </c>
      <c r="CC48" s="52" t="s">
        <v>500</v>
      </c>
      <c r="CD48" s="52" t="s">
        <v>560</v>
      </c>
    </row>
    <row r="49" spans="1:82">
      <c r="A49">
        <v>2007</v>
      </c>
      <c r="B49" s="100">
        <f>'3. GDP data for plots'!C43</f>
        <v>3.1646725485803766</v>
      </c>
      <c r="V49" s="50">
        <f>'4. misc energy data for plots'!C93/1000</f>
        <v>8408.5203389999988</v>
      </c>
      <c r="W49">
        <v>2007</v>
      </c>
      <c r="X49" s="53">
        <f t="shared" si="0"/>
        <v>1.9815097268653132</v>
      </c>
      <c r="AQ49">
        <v>2007</v>
      </c>
      <c r="AR49" s="126">
        <f t="shared" si="1"/>
        <v>-1.4738451742001835</v>
      </c>
      <c r="BK49" t="s">
        <v>396</v>
      </c>
      <c r="BL49" s="174">
        <f>AVERAGE(AS62:AS72)</f>
        <v>-2.5875613244048505</v>
      </c>
      <c r="BM49" s="174">
        <f t="shared" ref="BM49:BQ49" si="2">AVERAGE(AT62:AT72)</f>
        <v>-1.1792120944794406</v>
      </c>
      <c r="BN49" s="174">
        <f t="shared" si="2"/>
        <v>-1.1682204330165959</v>
      </c>
      <c r="BO49" s="175">
        <f t="shared" si="2"/>
        <v>-2.4506293240720223</v>
      </c>
      <c r="BP49" s="174">
        <f t="shared" si="2"/>
        <v>-2.4602412421736322</v>
      </c>
      <c r="BQ49" s="174">
        <f t="shared" si="2"/>
        <v>-2.8243740236952828</v>
      </c>
      <c r="BR49" s="174">
        <f>AVERAGE(BL49:BQ49)</f>
        <v>-2.1117064069736373</v>
      </c>
      <c r="BS49" s="174">
        <f>AVERAGE(BL49:BR49)</f>
        <v>-2.1117064069736373</v>
      </c>
      <c r="BT49" s="174"/>
      <c r="BU49" s="174">
        <f t="shared" ref="BU49:CC49" si="3">AVERAGE(BA62:BA72)</f>
        <v>-1.6172156127225505</v>
      </c>
      <c r="BV49" s="175">
        <f t="shared" si="3"/>
        <v>-5.3297854842868038</v>
      </c>
      <c r="BW49" s="175">
        <f t="shared" si="3"/>
        <v>-2.7898328366341207</v>
      </c>
      <c r="BX49" s="175">
        <f t="shared" si="3"/>
        <v>-2.5781429759866463</v>
      </c>
      <c r="BY49" s="175">
        <f t="shared" si="3"/>
        <v>-5.2163430386026084</v>
      </c>
      <c r="BZ49" s="175">
        <f t="shared" si="3"/>
        <v>-2.9165477582878139</v>
      </c>
      <c r="CA49" s="175">
        <f t="shared" si="3"/>
        <v>-1.779019182602982</v>
      </c>
      <c r="CB49" s="175">
        <f t="shared" si="3"/>
        <v>-2.1163169147770557</v>
      </c>
      <c r="CC49" s="175">
        <f t="shared" si="3"/>
        <v>-1.8815674891018874</v>
      </c>
      <c r="CD49" s="175">
        <f>AVERAGE(BU49:CC49)</f>
        <v>-2.913863477000274</v>
      </c>
    </row>
    <row r="50" spans="1:82">
      <c r="A50">
        <v>2008</v>
      </c>
      <c r="B50" s="100">
        <f>'3. GDP data for plots'!C44</f>
        <v>3.2233285852453251</v>
      </c>
      <c r="V50" s="50">
        <f>'4. misc energy data for plots'!C94/1000</f>
        <v>8478.5647229999995</v>
      </c>
      <c r="W50">
        <v>2008</v>
      </c>
      <c r="X50" s="53">
        <f t="shared" si="0"/>
        <v>1.9980160350637421</v>
      </c>
      <c r="AQ50">
        <v>2008</v>
      </c>
      <c r="AR50" s="126">
        <f t="shared" si="1"/>
        <v>-1.0018768787027121</v>
      </c>
      <c r="BK50" t="s">
        <v>377</v>
      </c>
      <c r="BL50" s="174">
        <f>AVERAGE(AS72:AS82)</f>
        <v>-2.2049847128001625</v>
      </c>
      <c r="BM50" s="174">
        <f t="shared" ref="BM50:BQ50" si="4">AVERAGE(AT72:AT82)</f>
        <v>-1.4614095597112011</v>
      </c>
      <c r="BN50" s="174">
        <f t="shared" si="4"/>
        <v>-1.1632716176430216</v>
      </c>
      <c r="BO50" s="175">
        <f t="shared" si="4"/>
        <v>-2.7346803091499412</v>
      </c>
      <c r="BP50" s="174">
        <f t="shared" si="4"/>
        <v>-2.1917300638847732</v>
      </c>
      <c r="BQ50" s="174">
        <f t="shared" si="4"/>
        <v>-3.487391653918452</v>
      </c>
      <c r="BR50" s="174">
        <f t="shared" ref="BR50:BR51" si="5">AVERAGE(BL50:BQ50)</f>
        <v>-2.2072446528512586</v>
      </c>
      <c r="BS50" s="174">
        <f t="shared" ref="BS50:BS51" si="6">AVERAGE(BL50:BR50)</f>
        <v>-2.2072446528512586</v>
      </c>
      <c r="BT50" s="174"/>
      <c r="BU50" s="174">
        <f t="shared" ref="BU50:CC50" si="7">AVERAGE(BA72:BA82)</f>
        <v>-1.3230354289051169</v>
      </c>
      <c r="BV50" s="175">
        <f t="shared" si="7"/>
        <v>-2.598819116097256</v>
      </c>
      <c r="BW50" s="175">
        <f t="shared" si="7"/>
        <v>-2.0930272561741199</v>
      </c>
      <c r="BX50" s="175">
        <f t="shared" si="7"/>
        <v>-3.4433612075085973</v>
      </c>
      <c r="BY50" s="175">
        <f t="shared" si="7"/>
        <v>-3.7119323850634207</v>
      </c>
      <c r="BZ50" s="175">
        <f t="shared" si="7"/>
        <v>-2.4314119563265786</v>
      </c>
      <c r="CA50" s="175">
        <f t="shared" si="7"/>
        <v>-1.499158490184014</v>
      </c>
      <c r="CB50" s="175">
        <f t="shared" si="7"/>
        <v>-1.3521467719696758</v>
      </c>
      <c r="CC50" s="175">
        <f t="shared" si="7"/>
        <v>-2.6117832761619546</v>
      </c>
      <c r="CD50" s="175">
        <f t="shared" ref="CD50:CD51" si="8">AVERAGE(BU50:CC50)</f>
        <v>-2.3405195431545263</v>
      </c>
    </row>
    <row r="51" spans="1:82">
      <c r="A51">
        <v>2009</v>
      </c>
      <c r="B51" s="100">
        <f>'3. GDP data for plots'!C45</f>
        <v>3.1693693987955158</v>
      </c>
      <c r="V51" s="50">
        <f>'4. misc energy data for plots'!C95/1000</f>
        <v>8378.3710630000005</v>
      </c>
      <c r="W51">
        <v>2009</v>
      </c>
      <c r="X51" s="53">
        <f t="shared" si="0"/>
        <v>1.9744048997086427</v>
      </c>
      <c r="AQ51">
        <v>2009</v>
      </c>
      <c r="AR51" s="126">
        <f t="shared" si="1"/>
        <v>0.50067300713680929</v>
      </c>
      <c r="BK51" t="s">
        <v>510</v>
      </c>
      <c r="BL51" s="174">
        <f>AVERAGE(AS82:AS92)</f>
        <v>-2.6346935910748659</v>
      </c>
      <c r="BM51" s="174">
        <f t="shared" ref="BM51:BQ51" si="9">AVERAGE(AT82:AT92)</f>
        <v>-1.5192588685579822</v>
      </c>
      <c r="BN51" s="174">
        <f t="shared" si="9"/>
        <v>-1.2121615355930926</v>
      </c>
      <c r="BO51" s="175">
        <f t="shared" si="9"/>
        <v>-2.7270949063247785</v>
      </c>
      <c r="BP51" s="174">
        <f t="shared" si="9"/>
        <v>-2.1599606498629131</v>
      </c>
      <c r="BQ51" s="174">
        <f t="shared" si="9"/>
        <v>-2.8091163920075402</v>
      </c>
      <c r="BR51" s="174">
        <f t="shared" si="5"/>
        <v>-2.1770476572368622</v>
      </c>
      <c r="BS51" s="174">
        <f t="shared" si="6"/>
        <v>-2.1770476572368622</v>
      </c>
      <c r="BT51" s="174"/>
      <c r="BU51" s="174">
        <f t="shared" ref="BU51:CC51" si="10">AVERAGE(BA82:BA92)</f>
        <v>-1.0843309723942329</v>
      </c>
      <c r="BV51" s="175">
        <f t="shared" si="10"/>
        <v>-1.1532747572316542</v>
      </c>
      <c r="BW51" s="175">
        <f t="shared" si="10"/>
        <v>-1.288298496502648</v>
      </c>
      <c r="BX51" s="175">
        <f t="shared" si="10"/>
        <v>-1.9376124907463959</v>
      </c>
      <c r="BY51" s="175">
        <f t="shared" si="10"/>
        <v>-2.5911517242173883</v>
      </c>
      <c r="BZ51" s="175">
        <f t="shared" si="10"/>
        <v>-1.8180904893414829</v>
      </c>
      <c r="CA51" s="175">
        <f t="shared" si="10"/>
        <v>-1.2791217822233381</v>
      </c>
      <c r="CB51" s="175">
        <f t="shared" si="10"/>
        <v>-1.0973440129006051</v>
      </c>
      <c r="CC51" s="175">
        <f t="shared" si="10"/>
        <v>-1.8716679459328738</v>
      </c>
      <c r="CD51" s="175">
        <f t="shared" si="8"/>
        <v>-1.5689880746100688</v>
      </c>
    </row>
    <row r="52" spans="1:82">
      <c r="A52">
        <v>2010</v>
      </c>
      <c r="B52" s="100">
        <f>'3. GDP data for plots'!C46</f>
        <v>3.3056729432219325</v>
      </c>
      <c r="L52" s="100">
        <f t="shared" ref="L52:S60" si="11">$B52</f>
        <v>3.3056729432219325</v>
      </c>
      <c r="M52" s="100">
        <f t="shared" si="11"/>
        <v>3.3056729432219325</v>
      </c>
      <c r="N52" s="100">
        <f t="shared" si="11"/>
        <v>3.3056729432219325</v>
      </c>
      <c r="O52" s="100">
        <f t="shared" si="11"/>
        <v>3.3056729432219325</v>
      </c>
      <c r="P52" s="100">
        <f t="shared" si="11"/>
        <v>3.3056729432219325</v>
      </c>
      <c r="Q52" s="100">
        <f t="shared" si="11"/>
        <v>3.3056729432219325</v>
      </c>
      <c r="R52" s="100">
        <f t="shared" si="11"/>
        <v>3.3056729432219325</v>
      </c>
      <c r="S52" s="100">
        <f t="shared" si="11"/>
        <v>3.3056729432219325</v>
      </c>
      <c r="V52" s="50">
        <f>'4. misc energy data for plots'!C96/1000</f>
        <v>8837.7313979999999</v>
      </c>
      <c r="W52">
        <v>2010</v>
      </c>
      <c r="X52" s="53">
        <f t="shared" si="0"/>
        <v>2.0826554521532668</v>
      </c>
      <c r="AH52" s="54">
        <f>D354</f>
        <v>2.0826554521532668</v>
      </c>
      <c r="AI52" s="54">
        <f>D355</f>
        <v>2.0826554521532668</v>
      </c>
      <c r="AJ52" s="54">
        <f>D356</f>
        <v>2.0826554521532668</v>
      </c>
      <c r="AK52" s="54">
        <f>D357</f>
        <v>2.0826554521532668</v>
      </c>
      <c r="AL52" s="54">
        <f>D358</f>
        <v>2.0826554521532668</v>
      </c>
      <c r="AM52" s="54">
        <f>D359</f>
        <v>2.0826554521532668</v>
      </c>
      <c r="AN52" s="54">
        <f>D360</f>
        <v>2.0826554521532668</v>
      </c>
      <c r="AO52" s="54">
        <f>D361</f>
        <v>2.0826554521532668</v>
      </c>
      <c r="AQ52">
        <v>2010</v>
      </c>
      <c r="AR52" s="126">
        <f t="shared" si="1"/>
        <v>1.1333014336299518</v>
      </c>
      <c r="BB52" s="124"/>
      <c r="BC52" s="54"/>
      <c r="BD52" s="54"/>
      <c r="BE52" s="54"/>
      <c r="BF52" s="54"/>
      <c r="BG52" s="54"/>
      <c r="BH52" s="54"/>
      <c r="BI52" s="54"/>
    </row>
    <row r="53" spans="1:82">
      <c r="A53">
        <v>2011</v>
      </c>
      <c r="B53" s="100">
        <f>'3. GDP data for plots'!C47</f>
        <v>3.4094802155973842</v>
      </c>
      <c r="L53" s="100">
        <f t="shared" si="11"/>
        <v>3.4094802155973842</v>
      </c>
      <c r="M53" s="100">
        <f t="shared" si="11"/>
        <v>3.4094802155973842</v>
      </c>
      <c r="N53" s="100">
        <f t="shared" si="11"/>
        <v>3.4094802155973842</v>
      </c>
      <c r="O53" s="100">
        <f t="shared" si="11"/>
        <v>3.4094802155973842</v>
      </c>
      <c r="P53" s="100">
        <f t="shared" si="11"/>
        <v>3.4094802155973842</v>
      </c>
      <c r="Q53" s="100">
        <f t="shared" si="11"/>
        <v>3.4094802155973842</v>
      </c>
      <c r="R53" s="100">
        <f t="shared" si="11"/>
        <v>3.4094802155973842</v>
      </c>
      <c r="S53" s="100">
        <f t="shared" si="11"/>
        <v>3.4094802155973842</v>
      </c>
      <c r="V53" s="50">
        <f>'4. misc energy data for plots'!C97/1000</f>
        <v>8951.9165629999989</v>
      </c>
      <c r="W53">
        <v>2011</v>
      </c>
      <c r="X53" s="53">
        <f t="shared" si="0"/>
        <v>2.109563755396799</v>
      </c>
      <c r="AH53" s="55">
        <f>AH52+(AH62-AH52)/10</f>
        <v>2.0709398530256937</v>
      </c>
      <c r="AI53" s="55">
        <f t="shared" ref="AI53:AO53" si="12">AI52+(AI62-AI52)/10</f>
        <v>2.1270092753167589</v>
      </c>
      <c r="AJ53" s="55">
        <f t="shared" si="12"/>
        <v>2.137818941121636</v>
      </c>
      <c r="AK53" s="55">
        <f t="shared" si="12"/>
        <v>2.1147573229621028</v>
      </c>
      <c r="AL53" s="55">
        <f t="shared" si="12"/>
        <v>2.0928214738117501</v>
      </c>
      <c r="AM53" s="55">
        <f t="shared" si="12"/>
        <v>2.1268026090747743</v>
      </c>
      <c r="AN53" s="55">
        <f t="shared" si="12"/>
        <v>2.1249511462360267</v>
      </c>
      <c r="AO53" s="55">
        <f t="shared" si="12"/>
        <v>2.137818941121636</v>
      </c>
      <c r="AQ53">
        <v>2011</v>
      </c>
      <c r="AR53" s="126">
        <f t="shared" si="1"/>
        <v>-1.7919843331150598</v>
      </c>
      <c r="BB53" s="126">
        <f t="shared" ref="BB53:BI53" si="13">((AH53/L53)/(AH52/L52)-1)*100</f>
        <v>-3.5900702167361853</v>
      </c>
      <c r="BC53" s="126">
        <f t="shared" si="13"/>
        <v>-0.97983068796766437</v>
      </c>
      <c r="BD53" s="126">
        <f t="shared" si="13"/>
        <v>-0.47660065948269548</v>
      </c>
      <c r="BE53" s="126">
        <f t="shared" si="13"/>
        <v>-1.5502045037472434</v>
      </c>
      <c r="BF53" s="126">
        <f t="shared" si="13"/>
        <v>-2.5713996259676963</v>
      </c>
      <c r="BG53" s="126">
        <f t="shared" si="13"/>
        <v>-0.98945176790833367</v>
      </c>
      <c r="BH53" s="126">
        <f t="shared" si="13"/>
        <v>-1.0756442287947254</v>
      </c>
      <c r="BI53" s="126">
        <f t="shared" si="13"/>
        <v>-0.47660065948269548</v>
      </c>
    </row>
    <row r="54" spans="1:82">
      <c r="A54">
        <v>2012</v>
      </c>
      <c r="B54" s="100">
        <f>'3. GDP data for plots'!C48</f>
        <v>3.4952955660890228</v>
      </c>
      <c r="H54" s="100">
        <f t="shared" ref="H54:H60" si="14">$B54</f>
        <v>3.4952955660890228</v>
      </c>
      <c r="L54" s="100">
        <f t="shared" si="11"/>
        <v>3.4952955660890228</v>
      </c>
      <c r="M54" s="100">
        <f t="shared" si="11"/>
        <v>3.4952955660890228</v>
      </c>
      <c r="N54" s="100">
        <f t="shared" si="11"/>
        <v>3.4952955660890228</v>
      </c>
      <c r="O54" s="100">
        <f t="shared" si="11"/>
        <v>3.4952955660890228</v>
      </c>
      <c r="P54" s="100">
        <f t="shared" si="11"/>
        <v>3.4952955660890228</v>
      </c>
      <c r="Q54" s="100">
        <f t="shared" si="11"/>
        <v>3.4952955660890228</v>
      </c>
      <c r="R54" s="100">
        <f t="shared" si="11"/>
        <v>3.4952955660890228</v>
      </c>
      <c r="S54" s="100">
        <f t="shared" si="11"/>
        <v>3.4952955660890228</v>
      </c>
      <c r="V54" s="50">
        <f>'4. misc energy data for plots'!C98/1000</f>
        <v>9052.3500039999999</v>
      </c>
      <c r="W54">
        <v>2012</v>
      </c>
      <c r="X54" s="53">
        <f t="shared" si="0"/>
        <v>2.1332313963396432</v>
      </c>
      <c r="AD54" s="54">
        <f>X54</f>
        <v>2.1332313963396432</v>
      </c>
      <c r="AH54" s="55">
        <f>AH52+(AH62-AH52)*2/10</f>
        <v>2.0592242538981202</v>
      </c>
      <c r="AI54" s="55">
        <f t="shared" ref="AI54:AO54" si="15">AI52+(AI62-AI52)*2/10</f>
        <v>2.1713630984802506</v>
      </c>
      <c r="AJ54" s="55">
        <f t="shared" si="15"/>
        <v>2.1929824300900056</v>
      </c>
      <c r="AK54" s="55">
        <f t="shared" si="15"/>
        <v>2.1468591937709394</v>
      </c>
      <c r="AL54" s="55">
        <f t="shared" si="15"/>
        <v>2.1029874954702334</v>
      </c>
      <c r="AM54" s="55">
        <f t="shared" si="15"/>
        <v>2.1709497659962818</v>
      </c>
      <c r="AN54" s="55">
        <f t="shared" si="15"/>
        <v>2.1672468403187866</v>
      </c>
      <c r="AO54" s="55">
        <f t="shared" si="15"/>
        <v>2.1929824300900056</v>
      </c>
      <c r="AQ54">
        <v>2012</v>
      </c>
      <c r="AR54" s="126">
        <f t="shared" si="1"/>
        <v>-1.3607911424765251</v>
      </c>
      <c r="AX54" s="124"/>
      <c r="BB54" s="126">
        <f t="shared" ref="BB54:BB92" si="16">((AH54/L54)/(AH53/L53)-1)*100</f>
        <v>-3.0069920966773966</v>
      </c>
      <c r="BC54" s="126">
        <f t="shared" ref="BC54:BC92" si="17">((AI54/M54)/(AI53/M53)-1)*100</f>
        <v>-0.42109696735580515</v>
      </c>
      <c r="BD54" s="126">
        <f t="shared" ref="BD54:BD92" si="18">((AJ54/N54)/(AJ53/N53)-1)*100</f>
        <v>6.1843568034247731E-2</v>
      </c>
      <c r="BE54" s="126">
        <f t="shared" ref="BE54:BE92" si="19">((AK54/O54)/(AK53/O53)-1)*100</f>
        <v>-0.97444334874852157</v>
      </c>
      <c r="BF54" s="126">
        <f t="shared" ref="BF54:BF92" si="20">((AL54/P54)/(AL53/P53)-1)*100</f>
        <v>-1.9813365925192228</v>
      </c>
      <c r="BG54" s="126">
        <f t="shared" ref="BG54:BG92" si="21">((AM54/Q54)/(AM53/Q53)-1)*100</f>
        <v>-0.43037796517015892</v>
      </c>
      <c r="BH54" s="126">
        <f t="shared" ref="BH54:BH92" si="22">((AN54/R54)/(AN53/R53)-1)*100</f>
        <v>-0.51360426018756122</v>
      </c>
      <c r="BI54" s="126">
        <f t="shared" ref="BI54:BI92" si="23">((AO54/S54)/(AO53/S53)-1)*100</f>
        <v>6.1843568034247731E-2</v>
      </c>
    </row>
    <row r="55" spans="1:82">
      <c r="A55">
        <v>2013</v>
      </c>
      <c r="B55" s="100">
        <f>'3. GDP data for plots'!C49</f>
        <v>3.5883730492756682</v>
      </c>
      <c r="H55" s="100">
        <f t="shared" si="14"/>
        <v>3.5883730492756682</v>
      </c>
      <c r="L55" s="100">
        <f t="shared" si="11"/>
        <v>3.5883730492756682</v>
      </c>
      <c r="M55" s="100">
        <f t="shared" si="11"/>
        <v>3.5883730492756682</v>
      </c>
      <c r="N55" s="100">
        <f t="shared" si="11"/>
        <v>3.5883730492756682</v>
      </c>
      <c r="O55" s="100">
        <f t="shared" si="11"/>
        <v>3.5883730492756682</v>
      </c>
      <c r="P55" s="100">
        <f t="shared" si="11"/>
        <v>3.5883730492756682</v>
      </c>
      <c r="Q55" s="100">
        <f t="shared" si="11"/>
        <v>3.5883730492756682</v>
      </c>
      <c r="R55" s="100">
        <f t="shared" si="11"/>
        <v>3.5883730492756682</v>
      </c>
      <c r="S55" s="100">
        <f t="shared" si="11"/>
        <v>3.5883730492756682</v>
      </c>
      <c r="V55" s="50">
        <f>'4. misc energy data for plots'!C99/1000</f>
        <v>9209.8783839999996</v>
      </c>
      <c r="W55">
        <v>2013</v>
      </c>
      <c r="X55" s="53">
        <f t="shared" si="0"/>
        <v>2.1703537442252236</v>
      </c>
      <c r="AD55" s="55">
        <f>AD54+(AD62-AD54)/8</f>
        <v>2.1563782939347624</v>
      </c>
      <c r="AH55" s="55">
        <f>AH52+(AH62-AH52)*3/10</f>
        <v>2.0475086547705472</v>
      </c>
      <c r="AI55" s="55">
        <f t="shared" ref="AI55:AO55" si="24">AI52+(AI62-AI52)*3/10</f>
        <v>2.2157169216437427</v>
      </c>
      <c r="AJ55" s="55">
        <f t="shared" si="24"/>
        <v>2.2481459190583748</v>
      </c>
      <c r="AK55" s="55">
        <f t="shared" si="24"/>
        <v>2.1789610645797755</v>
      </c>
      <c r="AL55" s="55">
        <f t="shared" si="24"/>
        <v>2.1131535171287168</v>
      </c>
      <c r="AM55" s="55">
        <f t="shared" si="24"/>
        <v>2.2150969229177893</v>
      </c>
      <c r="AN55" s="55">
        <f t="shared" si="24"/>
        <v>2.209542534401546</v>
      </c>
      <c r="AO55" s="55">
        <f t="shared" si="24"/>
        <v>2.2481459190583748</v>
      </c>
      <c r="AQ55">
        <v>2013</v>
      </c>
      <c r="AR55" s="126">
        <f t="shared" si="1"/>
        <v>-0.89880808593920669</v>
      </c>
      <c r="AX55" s="126">
        <f>((AD55/H55)/(AD54/H54)-1)*100</f>
        <v>-1.5369454333672539</v>
      </c>
      <c r="BB55" s="126">
        <f t="shared" si="16"/>
        <v>-3.148038382370244</v>
      </c>
      <c r="BC55" s="126">
        <f t="shared" si="17"/>
        <v>-0.60417530895116034</v>
      </c>
      <c r="BD55" s="126">
        <f t="shared" si="18"/>
        <v>-0.14365540038645541</v>
      </c>
      <c r="BE55" s="126">
        <f t="shared" si="19"/>
        <v>-1.1373543049918444</v>
      </c>
      <c r="BF55" s="126">
        <f t="shared" si="20"/>
        <v>-2.1229934576964649</v>
      </c>
      <c r="BG55" s="126">
        <f t="shared" si="21"/>
        <v>-0.61306918479574479</v>
      </c>
      <c r="BH55" s="126">
        <f t="shared" si="22"/>
        <v>-0.69289816738209442</v>
      </c>
      <c r="BI55" s="126">
        <f t="shared" si="23"/>
        <v>-0.14365540038645541</v>
      </c>
    </row>
    <row r="56" spans="1:82">
      <c r="A56">
        <v>2014</v>
      </c>
      <c r="B56" s="100">
        <f>'3. GDP data for plots'!C50</f>
        <v>3.6905505110448376</v>
      </c>
      <c r="H56" s="100">
        <f t="shared" si="14"/>
        <v>3.6905505110448376</v>
      </c>
      <c r="L56" s="100">
        <f t="shared" si="11"/>
        <v>3.6905505110448376</v>
      </c>
      <c r="M56" s="100">
        <f t="shared" si="11"/>
        <v>3.6905505110448376</v>
      </c>
      <c r="N56" s="100">
        <f t="shared" si="11"/>
        <v>3.6905505110448376</v>
      </c>
      <c r="O56" s="100">
        <f t="shared" si="11"/>
        <v>3.6905505110448376</v>
      </c>
      <c r="P56" s="100">
        <f t="shared" si="11"/>
        <v>3.6905505110448376</v>
      </c>
      <c r="Q56" s="100">
        <f t="shared" si="11"/>
        <v>3.6905505110448376</v>
      </c>
      <c r="R56" s="100">
        <f t="shared" si="11"/>
        <v>3.6905505110448376</v>
      </c>
      <c r="S56" s="100">
        <f t="shared" si="11"/>
        <v>3.6905505110448376</v>
      </c>
      <c r="V56" s="50">
        <f>'4. misc energy data for plots'!C100/1000</f>
        <v>9304.6010239999996</v>
      </c>
      <c r="W56">
        <v>2014</v>
      </c>
      <c r="X56" s="53">
        <f t="shared" si="0"/>
        <v>2.1926756064491641</v>
      </c>
      <c r="AD56" s="55">
        <f>AD54+(AD62-AD55)*2/8</f>
        <v>2.173738467131102</v>
      </c>
      <c r="AH56" s="55">
        <f>AH52+(AH62-AH52)*4/10</f>
        <v>2.0357930556429742</v>
      </c>
      <c r="AI56" s="55">
        <f t="shared" ref="AI56:AO56" si="25">AI52+(AI62-AI52)*4/10</f>
        <v>2.2600707448072348</v>
      </c>
      <c r="AJ56" s="55">
        <f t="shared" si="25"/>
        <v>2.3033094080267444</v>
      </c>
      <c r="AK56" s="55">
        <f t="shared" si="25"/>
        <v>2.211062935388612</v>
      </c>
      <c r="AL56" s="55">
        <f t="shared" si="25"/>
        <v>2.1233195387872001</v>
      </c>
      <c r="AM56" s="55">
        <f t="shared" si="25"/>
        <v>2.2592440798392968</v>
      </c>
      <c r="AN56" s="55">
        <f t="shared" si="25"/>
        <v>2.2518382284843059</v>
      </c>
      <c r="AO56" s="55">
        <f t="shared" si="25"/>
        <v>2.3033094080267444</v>
      </c>
      <c r="AQ56">
        <v>2014</v>
      </c>
      <c r="AR56" s="126">
        <f t="shared" si="1"/>
        <v>-1.7686092760315741</v>
      </c>
      <c r="AX56" s="126">
        <f t="shared" ref="AX56:AX92" si="26">((AD56/H56)/(AD55/H55)-1)*100</f>
        <v>-1.9858513988389337</v>
      </c>
      <c r="BB56" s="126">
        <f t="shared" si="16"/>
        <v>-3.3249701344400862</v>
      </c>
      <c r="BC56" s="126">
        <f t="shared" si="17"/>
        <v>-0.82226363856022777</v>
      </c>
      <c r="BD56" s="126">
        <f t="shared" si="18"/>
        <v>-0.38282589426401614</v>
      </c>
      <c r="BE56" s="126">
        <f t="shared" si="19"/>
        <v>-1.3361480159719386</v>
      </c>
      <c r="BF56" s="126">
        <f t="shared" si="20"/>
        <v>-2.3008602631740649</v>
      </c>
      <c r="BG56" s="126">
        <f t="shared" si="21"/>
        <v>-0.83079044479716924</v>
      </c>
      <c r="BH56" s="126">
        <f t="shared" si="22"/>
        <v>-0.90739308875158464</v>
      </c>
      <c r="BI56" s="126">
        <f t="shared" si="23"/>
        <v>-0.38282589426401614</v>
      </c>
    </row>
    <row r="57" spans="1:82">
      <c r="A57">
        <v>2015</v>
      </c>
      <c r="B57" s="100">
        <f>'3. GDP data for plots'!C51</f>
        <v>3.7968070867367518</v>
      </c>
      <c r="H57" s="100">
        <f t="shared" si="14"/>
        <v>3.7968070867367518</v>
      </c>
      <c r="K57" s="100">
        <f>$B57</f>
        <v>3.7968070867367518</v>
      </c>
      <c r="L57" s="100">
        <f t="shared" si="11"/>
        <v>3.7968070867367518</v>
      </c>
      <c r="M57" s="100">
        <f t="shared" si="11"/>
        <v>3.7968070867367518</v>
      </c>
      <c r="N57" s="100">
        <f t="shared" si="11"/>
        <v>3.7968070867367518</v>
      </c>
      <c r="O57" s="100">
        <f t="shared" si="11"/>
        <v>3.7968070867367518</v>
      </c>
      <c r="P57" s="100">
        <f t="shared" si="11"/>
        <v>3.7968070867367518</v>
      </c>
      <c r="Q57" s="100">
        <f t="shared" si="11"/>
        <v>3.7968070867367518</v>
      </c>
      <c r="R57" s="100">
        <f t="shared" si="11"/>
        <v>3.7968070867367518</v>
      </c>
      <c r="S57" s="100">
        <f t="shared" si="11"/>
        <v>3.7968070867367518</v>
      </c>
      <c r="V57" s="50">
        <f>'4. misc energy data for plots'!C101/1000</f>
        <v>9407.9855779999998</v>
      </c>
      <c r="W57">
        <v>2015</v>
      </c>
      <c r="X57" s="53">
        <f t="shared" si="0"/>
        <v>2.2170386918791265</v>
      </c>
      <c r="AD57" s="55">
        <f>AD54+(AD62-AD54)*3/8</f>
        <v>2.2026720891250009</v>
      </c>
      <c r="AG57" s="54">
        <f>X57</f>
        <v>2.2170386918791265</v>
      </c>
      <c r="AH57" s="55">
        <f>AH52+(AH62-AH52)*5/10</f>
        <v>2.0240774565154007</v>
      </c>
      <c r="AI57" s="55">
        <f t="shared" ref="AI57:AO57" si="27">AI52+(AI62-AI52)*5/10</f>
        <v>2.3044245679707265</v>
      </c>
      <c r="AJ57" s="55">
        <f t="shared" si="27"/>
        <v>2.3584728969951136</v>
      </c>
      <c r="AK57" s="55">
        <f t="shared" si="27"/>
        <v>2.2431648061974481</v>
      </c>
      <c r="AL57" s="55">
        <f t="shared" si="27"/>
        <v>2.1334855604456839</v>
      </c>
      <c r="AM57" s="55">
        <f t="shared" si="27"/>
        <v>2.3033912367608043</v>
      </c>
      <c r="AN57" s="55">
        <f t="shared" si="27"/>
        <v>2.2941339225670658</v>
      </c>
      <c r="AO57" s="55">
        <f t="shared" si="27"/>
        <v>2.3584728969951136</v>
      </c>
      <c r="AQ57">
        <v>2015</v>
      </c>
      <c r="AR57" s="126">
        <f t="shared" si="1"/>
        <v>-1.7185603184715292</v>
      </c>
      <c r="AX57" s="126">
        <f t="shared" si="26"/>
        <v>-1.5047742105821382</v>
      </c>
      <c r="BA57" s="124"/>
      <c r="BB57" s="126">
        <f t="shared" si="16"/>
        <v>-3.3579527253659203</v>
      </c>
      <c r="BC57" s="126">
        <f t="shared" si="17"/>
        <v>-0.8910020344126135</v>
      </c>
      <c r="BD57" s="126">
        <f t="shared" si="18"/>
        <v>-0.4706356280518631</v>
      </c>
      <c r="BE57" s="126">
        <f t="shared" si="19"/>
        <v>-1.3873339596905288</v>
      </c>
      <c r="BF57" s="126">
        <f t="shared" si="20"/>
        <v>-2.3331965304517865</v>
      </c>
      <c r="BG57" s="126">
        <f t="shared" si="21"/>
        <v>-0.89919562775463424</v>
      </c>
      <c r="BH57" s="126">
        <f t="shared" si="22"/>
        <v>-0.97286800924680783</v>
      </c>
      <c r="BI57" s="126">
        <f t="shared" si="23"/>
        <v>-0.4706356280518631</v>
      </c>
    </row>
    <row r="58" spans="1:82">
      <c r="A58">
        <v>2016</v>
      </c>
      <c r="B58" s="100">
        <f>'3. GDP data for plots'!C52</f>
        <v>3.895226845098033</v>
      </c>
      <c r="H58" s="100">
        <f t="shared" si="14"/>
        <v>3.895226845098033</v>
      </c>
      <c r="K58" s="100">
        <f>$B58</f>
        <v>3.895226845098033</v>
      </c>
      <c r="L58" s="100">
        <f t="shared" si="11"/>
        <v>3.895226845098033</v>
      </c>
      <c r="M58" s="100">
        <f t="shared" si="11"/>
        <v>3.895226845098033</v>
      </c>
      <c r="N58" s="100">
        <f t="shared" si="11"/>
        <v>3.895226845098033</v>
      </c>
      <c r="O58" s="100">
        <f t="shared" si="11"/>
        <v>3.895226845098033</v>
      </c>
      <c r="P58" s="100">
        <f t="shared" si="11"/>
        <v>3.895226845098033</v>
      </c>
      <c r="Q58" s="100">
        <f t="shared" si="11"/>
        <v>3.895226845098033</v>
      </c>
      <c r="R58" s="100">
        <f t="shared" si="11"/>
        <v>3.895226845098033</v>
      </c>
      <c r="S58" s="100">
        <f t="shared" si="11"/>
        <v>3.895226845098033</v>
      </c>
      <c r="V58" s="50">
        <f>'4. misc energy data for plots'!C102/1000</f>
        <v>9529.7978399999993</v>
      </c>
      <c r="W58">
        <v>2016</v>
      </c>
      <c r="X58" s="53">
        <f t="shared" si="0"/>
        <v>2.2457443585449894</v>
      </c>
      <c r="AD58" s="55">
        <f>AD54+(AD62-AD54)*4/8</f>
        <v>2.2258189867201201</v>
      </c>
      <c r="AG58" s="55">
        <f>AG57+(AG62-AG57)*1/5</f>
        <v>2.2470367377393141</v>
      </c>
      <c r="AH58" s="55">
        <f>AH52+(AH62-AH52)*6/10</f>
        <v>2.0123618573878277</v>
      </c>
      <c r="AI58" s="55">
        <f t="shared" ref="AI58:AO58" si="28">AI52+(AI62-AI52)*6/10</f>
        <v>2.3487783911342186</v>
      </c>
      <c r="AJ58" s="55">
        <f t="shared" si="28"/>
        <v>2.4136363859634828</v>
      </c>
      <c r="AK58" s="55">
        <f t="shared" si="28"/>
        <v>2.2752666770062842</v>
      </c>
      <c r="AL58" s="55">
        <f t="shared" si="28"/>
        <v>2.1436515821041673</v>
      </c>
      <c r="AM58" s="55">
        <f t="shared" si="28"/>
        <v>2.3475383936823122</v>
      </c>
      <c r="AN58" s="55">
        <f t="shared" si="28"/>
        <v>2.3364296166498257</v>
      </c>
      <c r="AO58" s="55">
        <f t="shared" si="28"/>
        <v>2.4136363859634828</v>
      </c>
      <c r="AQ58">
        <v>2016</v>
      </c>
      <c r="AR58" s="126">
        <f t="shared" si="1"/>
        <v>-1.2646155053386621</v>
      </c>
      <c r="AX58" s="126">
        <f t="shared" si="26"/>
        <v>-1.5023722650764126</v>
      </c>
      <c r="BA58" s="126">
        <f>((AG58/K58)/(AG57/K57)-1)*100</f>
        <v>-1.2077953440504774</v>
      </c>
      <c r="BB58" s="126">
        <f t="shared" si="16"/>
        <v>-3.0908630108222312</v>
      </c>
      <c r="BC58" s="126">
        <f t="shared" si="17"/>
        <v>-0.65058300665767899</v>
      </c>
      <c r="BD58" s="126">
        <f t="shared" si="18"/>
        <v>-0.24682412821027677</v>
      </c>
      <c r="BE58" s="126">
        <f t="shared" si="19"/>
        <v>-1.1317378086792118</v>
      </c>
      <c r="BF58" s="126">
        <f t="shared" si="20"/>
        <v>-2.062217213515094</v>
      </c>
      <c r="BG58" s="126">
        <f t="shared" si="21"/>
        <v>-0.658486926730939</v>
      </c>
      <c r="BH58" s="126">
        <f t="shared" si="22"/>
        <v>-0.72961347401654386</v>
      </c>
      <c r="BI58" s="126">
        <f t="shared" si="23"/>
        <v>-0.24682412821027677</v>
      </c>
    </row>
    <row r="59" spans="1:82">
      <c r="A59">
        <v>2017</v>
      </c>
      <c r="B59" s="100">
        <f>'3. GDP data for plots'!C53</f>
        <v>4.0222880283798439</v>
      </c>
      <c r="C59" s="100">
        <f>B59</f>
        <v>4.0222880283798439</v>
      </c>
      <c r="H59" s="100">
        <f t="shared" si="14"/>
        <v>4.0222880283798439</v>
      </c>
      <c r="I59" s="100">
        <f>$B59</f>
        <v>4.0222880283798439</v>
      </c>
      <c r="J59" s="100">
        <f>$B59</f>
        <v>4.0222880283798439</v>
      </c>
      <c r="K59" s="100">
        <f>$B59</f>
        <v>4.0222880283798439</v>
      </c>
      <c r="L59" s="100">
        <f t="shared" si="11"/>
        <v>4.0222880283798439</v>
      </c>
      <c r="M59" s="100">
        <f t="shared" si="11"/>
        <v>4.0222880283798439</v>
      </c>
      <c r="N59" s="100">
        <f t="shared" si="11"/>
        <v>4.0222880283798439</v>
      </c>
      <c r="O59" s="100">
        <f t="shared" si="11"/>
        <v>4.0222880283798439</v>
      </c>
      <c r="P59" s="100">
        <f t="shared" si="11"/>
        <v>4.0222880283798439</v>
      </c>
      <c r="Q59" s="100">
        <f t="shared" si="11"/>
        <v>4.0222880283798439</v>
      </c>
      <c r="R59" s="100">
        <f t="shared" si="11"/>
        <v>4.0222880283798439</v>
      </c>
      <c r="S59" s="100">
        <f t="shared" si="11"/>
        <v>4.0222880283798439</v>
      </c>
      <c r="V59" s="50">
        <f>'4. misc energy data for plots'!C103/1000</f>
        <v>9716.4999159999988</v>
      </c>
      <c r="W59">
        <v>2017</v>
      </c>
      <c r="X59" s="53">
        <f t="shared" si="0"/>
        <v>2.2897416332978437</v>
      </c>
      <c r="Y59" s="54">
        <f>X59</f>
        <v>2.2897416332978437</v>
      </c>
      <c r="Z59" s="55"/>
      <c r="AA59" s="55"/>
      <c r="AB59" s="55"/>
      <c r="AC59" s="55"/>
      <c r="AD59" s="55">
        <f>AD54+(AD62-AD54)*5/8</f>
        <v>2.2489658843152398</v>
      </c>
      <c r="AE59" s="54"/>
      <c r="AF59" s="54"/>
      <c r="AG59" s="55">
        <f>AG57+(AG62-AG57)*2/5</f>
        <v>2.2770347835995013</v>
      </c>
      <c r="AH59" s="55">
        <f>AH52+(AH62-AH52)*7/10</f>
        <v>2.0006462582602547</v>
      </c>
      <c r="AI59" s="55">
        <f t="shared" ref="AI59:AO59" si="29">AI52+(AI62-AI52)*7/10</f>
        <v>2.3931322142977107</v>
      </c>
      <c r="AJ59" s="55">
        <f t="shared" si="29"/>
        <v>2.4687998749318525</v>
      </c>
      <c r="AK59" s="55">
        <f t="shared" si="29"/>
        <v>2.3073685478151207</v>
      </c>
      <c r="AL59" s="55">
        <f t="shared" si="29"/>
        <v>2.1538176037626506</v>
      </c>
      <c r="AM59" s="55">
        <f t="shared" si="29"/>
        <v>2.3916855506038197</v>
      </c>
      <c r="AN59" s="55">
        <f t="shared" si="29"/>
        <v>2.3787253107325856</v>
      </c>
      <c r="AO59" s="55">
        <f t="shared" si="29"/>
        <v>2.4687998749318525</v>
      </c>
      <c r="AQ59">
        <v>2017</v>
      </c>
      <c r="AR59" s="126">
        <f t="shared" si="1"/>
        <v>-1.261675889915248</v>
      </c>
      <c r="AS59" s="124"/>
      <c r="AT59" s="55"/>
      <c r="AU59" s="55"/>
      <c r="AV59" s="55"/>
      <c r="AW59" s="55"/>
      <c r="AX59" s="126">
        <f t="shared" si="26"/>
        <v>-2.1518513413432805</v>
      </c>
      <c r="AY59" s="124"/>
      <c r="AZ59" s="54"/>
      <c r="BA59" s="126">
        <f t="shared" ref="BA59:BA92" si="30">((AG59/K59)/(AG58/K58)-1)*100</f>
        <v>-1.8660951587774033</v>
      </c>
      <c r="BB59" s="126">
        <f t="shared" si="16"/>
        <v>-3.7227188510196796</v>
      </c>
      <c r="BC59" s="126">
        <f t="shared" si="17"/>
        <v>-1.330202153337845</v>
      </c>
      <c r="BD59" s="126">
        <f t="shared" si="18"/>
        <v>-0.9456321586888361</v>
      </c>
      <c r="BE59" s="126">
        <f t="shared" si="19"/>
        <v>-1.7925916560711186</v>
      </c>
      <c r="BF59" s="126">
        <f t="shared" si="20"/>
        <v>-2.6996703407099254</v>
      </c>
      <c r="BG59" s="126">
        <f t="shared" si="21"/>
        <v>-1.3377616314103835</v>
      </c>
      <c r="BH59" s="126">
        <f t="shared" si="22"/>
        <v>-1.4058427384319838</v>
      </c>
      <c r="BI59" s="126">
        <f t="shared" si="23"/>
        <v>-0.9456321586888361</v>
      </c>
    </row>
    <row r="60" spans="1:82">
      <c r="A60">
        <v>2018</v>
      </c>
      <c r="B60" s="100">
        <f>'3. GDP data for plots'!C54</f>
        <v>4.1469176206650031</v>
      </c>
      <c r="C60" s="100">
        <f>$B60</f>
        <v>4.1469176206650031</v>
      </c>
      <c r="D60" s="100">
        <f>$B60</f>
        <v>4.1469176206650031</v>
      </c>
      <c r="E60" s="100">
        <f>$B60</f>
        <v>4.1469176206650031</v>
      </c>
      <c r="F60" s="100">
        <f>$B60</f>
        <v>4.1469176206650031</v>
      </c>
      <c r="G60" s="100">
        <f>$B60</f>
        <v>4.1469176206650031</v>
      </c>
      <c r="H60" s="100">
        <f t="shared" si="14"/>
        <v>4.1469176206650031</v>
      </c>
      <c r="I60" s="100">
        <f>$B60</f>
        <v>4.1469176206650031</v>
      </c>
      <c r="J60" s="100">
        <f>$B60</f>
        <v>4.1469176206650031</v>
      </c>
      <c r="K60" s="100">
        <f>$B60</f>
        <v>4.1469176206650031</v>
      </c>
      <c r="L60" s="100">
        <f t="shared" si="11"/>
        <v>4.1469176206650031</v>
      </c>
      <c r="M60" s="100">
        <f t="shared" si="11"/>
        <v>4.1469176206650031</v>
      </c>
      <c r="N60" s="100">
        <f t="shared" si="11"/>
        <v>4.1469176206650031</v>
      </c>
      <c r="O60" s="100">
        <f t="shared" si="11"/>
        <v>4.1469176206650031</v>
      </c>
      <c r="P60" s="100">
        <f t="shared" si="11"/>
        <v>4.1469176206650031</v>
      </c>
      <c r="Q60" s="100">
        <f t="shared" si="11"/>
        <v>4.1469176206650031</v>
      </c>
      <c r="R60" s="100">
        <f t="shared" si="11"/>
        <v>4.1469176206650031</v>
      </c>
      <c r="S60" s="100">
        <f t="shared" si="11"/>
        <v>4.1469176206650031</v>
      </c>
      <c r="V60" s="50">
        <f>'4. misc energy data for plots'!C104/1000</f>
        <v>9937.703227</v>
      </c>
      <c r="W60">
        <v>2018</v>
      </c>
      <c r="X60" s="53">
        <f t="shared" si="0"/>
        <v>2.3418692960363563</v>
      </c>
      <c r="Y60" s="55">
        <f>Y59+(Y62-Y59)/3</f>
        <v>2.2839651183780374</v>
      </c>
      <c r="Z60" s="54">
        <f>$X60</f>
        <v>2.3418692960363563</v>
      </c>
      <c r="AA60" s="54">
        <f>$X60</f>
        <v>2.3418692960363563</v>
      </c>
      <c r="AB60" s="54">
        <f t="shared" ref="AB60:AC60" si="31">$X60</f>
        <v>2.3418692960363563</v>
      </c>
      <c r="AC60" s="54">
        <f t="shared" si="31"/>
        <v>2.3418692960363563</v>
      </c>
      <c r="AD60" s="55">
        <f>AD54+(AD62-AD54)*6/8</f>
        <v>2.272112781910359</v>
      </c>
      <c r="AE60" s="55"/>
      <c r="AF60" s="55"/>
      <c r="AG60" s="55">
        <f>AG57+(AG62-AG57)*3/5</f>
        <v>2.3070328294596889</v>
      </c>
      <c r="AH60" s="55">
        <f>AH52+(AH62-AH52)*8/10</f>
        <v>1.9889306591326814</v>
      </c>
      <c r="AI60" s="55">
        <f t="shared" ref="AI60:AO60" si="32">AI52+(AI62-AI52)*8/10</f>
        <v>2.4374860374612028</v>
      </c>
      <c r="AJ60" s="55">
        <f t="shared" si="32"/>
        <v>2.5239633639002217</v>
      </c>
      <c r="AK60" s="55">
        <f t="shared" si="32"/>
        <v>2.3394704186239568</v>
      </c>
      <c r="AL60" s="55">
        <f t="shared" si="32"/>
        <v>2.163983625421134</v>
      </c>
      <c r="AM60" s="55">
        <f t="shared" si="32"/>
        <v>2.4358327075253272</v>
      </c>
      <c r="AN60" s="55">
        <f t="shared" si="32"/>
        <v>2.4210210048153451</v>
      </c>
      <c r="AO60" s="55">
        <f t="shared" si="32"/>
        <v>2.5239633639002217</v>
      </c>
      <c r="AQ60">
        <v>2018</v>
      </c>
      <c r="AR60" s="126">
        <f t="shared" si="1"/>
        <v>-0.79720003545415974</v>
      </c>
      <c r="AS60" s="126">
        <f>((Y60/C60)/(Y59/C59)-1) * 100</f>
        <v>-3.2500510818690764</v>
      </c>
      <c r="AT60" s="124"/>
      <c r="AU60" s="124"/>
      <c r="AV60" s="124"/>
      <c r="AW60" s="124"/>
      <c r="AX60" s="126">
        <f t="shared" si="26"/>
        <v>-2.0070627015295051</v>
      </c>
      <c r="AY60" s="124"/>
      <c r="AZ60" s="124"/>
      <c r="BA60" s="126">
        <f t="shared" si="30"/>
        <v>-1.7275308579263293</v>
      </c>
      <c r="BB60" s="126">
        <f t="shared" si="16"/>
        <v>-3.5733465640618967</v>
      </c>
      <c r="BC60" s="126">
        <f t="shared" si="17"/>
        <v>-1.2076759882740595</v>
      </c>
      <c r="BD60" s="126">
        <f t="shared" si="18"/>
        <v>-0.83808202115742692</v>
      </c>
      <c r="BE60" s="126">
        <f t="shared" si="19"/>
        <v>-1.6558914395465862</v>
      </c>
      <c r="BF60" s="126">
        <f t="shared" si="20"/>
        <v>-2.5475400684987104</v>
      </c>
      <c r="BG60" s="126">
        <f t="shared" si="21"/>
        <v>-1.2149699579856121</v>
      </c>
      <c r="BH60" s="126">
        <f t="shared" si="22"/>
        <v>-1.2807102777320334</v>
      </c>
      <c r="BI60" s="126">
        <f t="shared" si="23"/>
        <v>-0.83808202115742692</v>
      </c>
    </row>
    <row r="61" spans="1:82">
      <c r="A61">
        <v>2019</v>
      </c>
      <c r="C61" s="100">
        <f>'3. GDP data for plots'!G55</f>
        <v>4.2490722147096784</v>
      </c>
      <c r="D61" s="100">
        <f>'3. GDP data for plots'!H55</f>
        <v>4.2342517057562086</v>
      </c>
      <c r="E61" s="100">
        <f>'3. GDP data for plots'!I55</f>
        <v>4.2622394090702942</v>
      </c>
      <c r="F61" s="100">
        <f>'3. GDP data for plots'!J55</f>
        <v>4.2342517057562086</v>
      </c>
      <c r="G61" s="100">
        <f>'3. GDP data for plots'!K55</f>
        <v>4.2622394090702942</v>
      </c>
      <c r="H61" s="100">
        <f>'3. GDP data for plots'!L55</f>
        <v>4.256893875965039</v>
      </c>
      <c r="I61" s="100">
        <f>'3. GDP data for plots'!M55</f>
        <v>4.2310171100120897</v>
      </c>
      <c r="J61" s="100">
        <f>'3. GDP data for plots'!N55</f>
        <v>4.2589456368828227</v>
      </c>
      <c r="K61" s="100">
        <f>'3. GDP data for plots'!O55</f>
        <v>4.2586840615069299</v>
      </c>
      <c r="L61" s="100">
        <f>'3. GDP data for plots'!P55</f>
        <v>4.2778748455877578</v>
      </c>
      <c r="M61" s="100">
        <f>'3. GDP data for plots'!Q55</f>
        <v>4.2795610390280254</v>
      </c>
      <c r="N61" s="100">
        <f>'3. GDP data for plots'!R55</f>
        <v>4.2825712552191808</v>
      </c>
      <c r="O61" s="100">
        <f>'3. GDP data for plots'!S55</f>
        <v>4.2801752764912404</v>
      </c>
      <c r="P61" s="100">
        <f>'3. GDP data for plots'!T55</f>
        <v>4.2778748455877578</v>
      </c>
      <c r="Q61" s="100">
        <f>'3. GDP data for plots'!U55</f>
        <v>4.2801140706528447</v>
      </c>
      <c r="R61" s="100">
        <f>'3. GDP data for plots'!V55</f>
        <v>4.2788560064269712</v>
      </c>
      <c r="S61" s="100">
        <f>'3. GDP data for plots'!W55</f>
        <v>4.2825712552191808</v>
      </c>
      <c r="W61">
        <v>2019</v>
      </c>
      <c r="Y61" s="55">
        <f>Y59+(Y62-Y59)*2/3</f>
        <v>2.278188603458231</v>
      </c>
      <c r="Z61" s="55">
        <f>Z60+(Z67-Z60)/7</f>
        <v>2.3641414596682773</v>
      </c>
      <c r="AA61" s="55">
        <f t="shared" ref="AA61" si="33">AA60+(AA70-AA60)/12</f>
        <v>2.3752317710778406</v>
      </c>
      <c r="AB61" s="55">
        <f>AB60+(AB67-AB60)/7</f>
        <v>2.340861505826767</v>
      </c>
      <c r="AC61" s="55">
        <f>AC60+(AC67-AC60)/7</f>
        <v>2.3491257214754682</v>
      </c>
      <c r="AD61" s="55">
        <f>AD54+(AD62-AD54)*7/8</f>
        <v>2.2952596795054783</v>
      </c>
      <c r="AE61" s="55"/>
      <c r="AF61" s="55"/>
      <c r="AG61" s="55">
        <f>AG57+(AG62-AG57)*4/5</f>
        <v>2.3370308753198761</v>
      </c>
      <c r="AH61" s="55">
        <f>AH52+(AH62-AH52)*9/10</f>
        <v>1.9772150600051084</v>
      </c>
      <c r="AI61" s="55">
        <f t="shared" ref="AI61:AO61" si="34">AI52+(AI62-AI52)*9/10</f>
        <v>2.4818398606246945</v>
      </c>
      <c r="AJ61" s="55">
        <f t="shared" si="34"/>
        <v>2.5791268528685913</v>
      </c>
      <c r="AK61" s="55">
        <f t="shared" si="34"/>
        <v>2.3715722894327933</v>
      </c>
      <c r="AL61" s="55">
        <f t="shared" si="34"/>
        <v>2.1741496470796173</v>
      </c>
      <c r="AM61" s="55">
        <f t="shared" si="34"/>
        <v>2.4799798644468347</v>
      </c>
      <c r="AN61" s="55">
        <f t="shared" si="34"/>
        <v>2.463316698898105</v>
      </c>
      <c r="AO61" s="55">
        <f t="shared" si="34"/>
        <v>2.5791268528685913</v>
      </c>
      <c r="AQ61">
        <v>2019</v>
      </c>
      <c r="AR61" s="49"/>
      <c r="AS61" s="126">
        <f t="shared" ref="AS61:AS92" si="35">((Y61/C61)/(Y60/C60)-1) * 100</f>
        <v>-2.6509979028520037</v>
      </c>
      <c r="AT61" s="126">
        <f>((Z61/D61)/(Z60/D60)-1)*100</f>
        <v>-1.1311361429540479</v>
      </c>
      <c r="AU61" s="126">
        <f>((AA61/E61)/(AA60/E60)-1)*100</f>
        <v>-1.3195982554252916</v>
      </c>
      <c r="AV61" s="126">
        <f>((AB61/F61)/(AB60/F60)-1)*100</f>
        <v>-2.1047084211871736</v>
      </c>
      <c r="AW61" s="126">
        <f>((AC61/G61)/(AC60/G60)-1)*100</f>
        <v>-2.4041894494698623</v>
      </c>
      <c r="AX61" s="126">
        <f t="shared" si="26"/>
        <v>-1.5910659931587467</v>
      </c>
      <c r="AY61" s="124"/>
      <c r="AZ61" s="124"/>
      <c r="BA61" s="126">
        <f>((AG61/K61)/(AG60/K60)-1)*100</f>
        <v>-1.3582743653121621</v>
      </c>
      <c r="BB61" s="126">
        <f t="shared" si="16"/>
        <v>-3.6322762632834849</v>
      </c>
      <c r="BC61" s="126">
        <f t="shared" si="17"/>
        <v>-1.3362082417858301</v>
      </c>
      <c r="BD61" s="126">
        <f t="shared" si="18"/>
        <v>-1.0512147538231487</v>
      </c>
      <c r="BE61" s="126">
        <f t="shared" si="19"/>
        <v>-1.7839049575467336</v>
      </c>
      <c r="BF61" s="126">
        <f t="shared" si="20"/>
        <v>-2.6058668275835029</v>
      </c>
      <c r="BG61" s="126">
        <f t="shared" si="21"/>
        <v>-1.3559802702333257</v>
      </c>
      <c r="BH61" s="126">
        <f t="shared" si="22"/>
        <v>-1.390347135618808</v>
      </c>
      <c r="BI61" s="126">
        <f t="shared" si="23"/>
        <v>-1.0512147538231487</v>
      </c>
    </row>
    <row r="62" spans="1:82">
      <c r="A62">
        <v>2020</v>
      </c>
      <c r="C62" s="100">
        <f>'3. GDP data for plots'!G56</f>
        <v>4.3537432708688728</v>
      </c>
      <c r="D62" s="100">
        <f>'3. GDP data for plots'!H56</f>
        <v>4.3234250466794348</v>
      </c>
      <c r="E62" s="100">
        <f>'3. GDP data for plots'!I56</f>
        <v>4.3807681854356844</v>
      </c>
      <c r="F62" s="100">
        <f>'3. GDP data for plots'!J56</f>
        <v>4.3234250466794348</v>
      </c>
      <c r="G62" s="100">
        <f>'3. GDP data for plots'!K56</f>
        <v>4.3807681854356844</v>
      </c>
      <c r="H62" s="100">
        <f>'3. GDP data for plots'!L56</f>
        <v>4.3697867015556326</v>
      </c>
      <c r="I62" s="100">
        <f>'3. GDP data for plots'!M56</f>
        <v>4.3168221370031352</v>
      </c>
      <c r="J62" s="100">
        <f>'3. GDP data for plots'!N56</f>
        <v>4.3740000639353207</v>
      </c>
      <c r="K62" s="100">
        <f>'3. GDP data for plots'!O56</f>
        <v>4.3734627968869066</v>
      </c>
      <c r="L62" s="100">
        <f>'3. GDP data for plots'!P56</f>
        <v>4.4129676228238761</v>
      </c>
      <c r="M62" s="100">
        <f>'3. GDP data for plots'!Q56</f>
        <v>4.4164471933324014</v>
      </c>
      <c r="N62" s="100">
        <f>'3. GDP data for plots'!R56</f>
        <v>4.4226623805197525</v>
      </c>
      <c r="O62" s="100">
        <f>'3. GDP data for plots'!S56</f>
        <v>4.4177150532710785</v>
      </c>
      <c r="P62" s="100">
        <f>'3. GDP data for plots'!T56</f>
        <v>4.4129676228238761</v>
      </c>
      <c r="Q62" s="100">
        <f>'3. GDP data for plots'!U56</f>
        <v>4.4175887089029642</v>
      </c>
      <c r="R62" s="100">
        <f>'3. GDP data for plots'!V56</f>
        <v>4.4149921456120422</v>
      </c>
      <c r="S62" s="100">
        <f>'3. GDP data for plots'!W56</f>
        <v>4.4226623805197525</v>
      </c>
      <c r="W62">
        <v>2020</v>
      </c>
      <c r="Y62" s="54">
        <f>Y136/Y135*Y$59</f>
        <v>2.2724120885384247</v>
      </c>
      <c r="Z62" s="55">
        <f>Z60+(Z67-Z60)*2/7</f>
        <v>2.3864136233001982</v>
      </c>
      <c r="AA62" s="55">
        <f>AA60+(AA71-AA60)*2/12</f>
        <v>2.4152667411276214</v>
      </c>
      <c r="AB62" s="55">
        <f>AB60+(AB67-AB60)*2/7</f>
        <v>2.3398537156171781</v>
      </c>
      <c r="AC62" s="55">
        <f>AC60+(AC67-AC60)*2/7</f>
        <v>2.3563821469145805</v>
      </c>
      <c r="AD62" s="54">
        <f>AD$54*(S223/S$222)</f>
        <v>2.3184065771005975</v>
      </c>
      <c r="AE62" s="55"/>
      <c r="AF62" s="54"/>
      <c r="AG62" s="100">
        <f>$AG57*M271/L271</f>
        <v>2.3670289211800637</v>
      </c>
      <c r="AH62" s="54">
        <f>E354</f>
        <v>1.9654994608775351</v>
      </c>
      <c r="AI62" s="54">
        <f>E355</f>
        <v>2.5261936837881867</v>
      </c>
      <c r="AJ62" s="54">
        <f>E356</f>
        <v>2.6342903418369605</v>
      </c>
      <c r="AK62" s="54">
        <f>E357</f>
        <v>2.4036741602416294</v>
      </c>
      <c r="AL62" s="54">
        <f>E358</f>
        <v>2.1843156687381007</v>
      </c>
      <c r="AM62" s="54">
        <f>E359</f>
        <v>2.5241270213683422</v>
      </c>
      <c r="AN62" s="54">
        <f>E360</f>
        <v>2.5056123929808649</v>
      </c>
      <c r="AO62" s="54">
        <f>E361</f>
        <v>2.6342903418369605</v>
      </c>
      <c r="AQ62">
        <v>2020</v>
      </c>
      <c r="AR62" s="49"/>
      <c r="AS62" s="126">
        <f t="shared" si="35"/>
        <v>-2.6516237725896619</v>
      </c>
      <c r="AT62" s="126">
        <f t="shared" ref="AT62:AT82" si="36">((Z62/D62)/(Z61/D61)-1)*100</f>
        <v>-1.1399109473149815</v>
      </c>
      <c r="AU62" s="126">
        <f t="shared" ref="AU62:AU82" si="37">((AA62/E62)/(AA61/E61)-1)*100</f>
        <v>-1.0657478824585787</v>
      </c>
      <c r="AV62" s="126">
        <f t="shared" ref="AV62:AV82" si="38">((AB62/F62)/(AB61/F61)-1)*100</f>
        <v>-2.1047265659223213</v>
      </c>
      <c r="AW62" s="126">
        <f t="shared" ref="AW62:AW82" si="39">((AC62/G62)/(AC61/G61)-1)*100</f>
        <v>-2.4051206948459747</v>
      </c>
      <c r="AX62" s="126">
        <f t="shared" si="26"/>
        <v>-1.6010742041582704</v>
      </c>
      <c r="AY62" s="124"/>
      <c r="AZ62" s="124"/>
      <c r="BA62" s="126">
        <f t="shared" si="30"/>
        <v>-1.3745267723482724</v>
      </c>
      <c r="BB62" s="126">
        <f t="shared" si="16"/>
        <v>-3.6356596589396717</v>
      </c>
      <c r="BC62" s="126">
        <f t="shared" si="17"/>
        <v>-1.367719983797866</v>
      </c>
      <c r="BD62" s="126">
        <f t="shared" si="18"/>
        <v>-1.0964803780306509</v>
      </c>
      <c r="BE62" s="126">
        <f t="shared" si="19"/>
        <v>-1.8019007350074778</v>
      </c>
      <c r="BF62" s="126">
        <f t="shared" si="20"/>
        <v>-2.6079962214127783</v>
      </c>
      <c r="BG62" s="126">
        <f t="shared" si="21"/>
        <v>-1.3872396194633319</v>
      </c>
      <c r="BH62" s="126">
        <f t="shared" si="22"/>
        <v>-1.4194188899841365</v>
      </c>
      <c r="BI62" s="126">
        <f t="shared" si="23"/>
        <v>-1.0964803780306509</v>
      </c>
    </row>
    <row r="63" spans="1:82">
      <c r="A63">
        <v>2021</v>
      </c>
      <c r="C63" s="100">
        <f>'3. GDP data for plots'!G57</f>
        <v>4.460992779321618</v>
      </c>
      <c r="D63" s="100">
        <f>'3. GDP data for plots'!H57</f>
        <v>4.4144763781625045</v>
      </c>
      <c r="E63" s="100">
        <f>'3. GDP data for plots'!I57</f>
        <v>4.5025931330102233</v>
      </c>
      <c r="F63" s="100">
        <f>'3. GDP data for plots'!J57</f>
        <v>4.4144763781625045</v>
      </c>
      <c r="G63" s="100">
        <f>'3. GDP data for plots'!K57</f>
        <v>4.5025931330102233</v>
      </c>
      <c r="H63" s="100">
        <f>'3. GDP data for plots'!L57</f>
        <v>4.4856734448808888</v>
      </c>
      <c r="I63" s="100">
        <f>'3. GDP data for plots'!M57</f>
        <v>4.4414056238770465</v>
      </c>
      <c r="J63" s="100">
        <f>'3. GDP data for plots'!N57</f>
        <v>4.4872930160434104</v>
      </c>
      <c r="K63" s="100">
        <f>'3. GDP data for plots'!O57</f>
        <v>4.4945800330292354</v>
      </c>
      <c r="L63" s="100">
        <f>'3. GDP data for plots'!P57</f>
        <v>4.5626852297535452</v>
      </c>
      <c r="M63" s="100">
        <f>'3. GDP data for plots'!Q57</f>
        <v>4.534126710697997</v>
      </c>
      <c r="N63" s="100">
        <f>'3. GDP data for plots'!R57</f>
        <v>4.5881364713060515</v>
      </c>
      <c r="O63" s="100">
        <f>'3. GDP data for plots'!S57</f>
        <v>4.5393732791431214</v>
      </c>
      <c r="P63" s="100">
        <f>'3. GDP data for plots'!T57</f>
        <v>4.5626852297535452</v>
      </c>
      <c r="Q63" s="100">
        <f>'3. GDP data for plots'!U57</f>
        <v>4.5378820205232229</v>
      </c>
      <c r="R63" s="100">
        <f>'3. GDP data for plots'!V57</f>
        <v>4.537224085299675</v>
      </c>
      <c r="S63" s="100">
        <f>'3. GDP data for plots'!W57</f>
        <v>4.5923336316483345</v>
      </c>
      <c r="W63">
        <v>2021</v>
      </c>
      <c r="Y63" s="55">
        <f>Y62+(Y72-Y62)/10</f>
        <v>2.2683244760608816</v>
      </c>
      <c r="Z63" s="55">
        <f>Z60+(Z67-Z60)*3/7</f>
        <v>2.4086857869321192</v>
      </c>
      <c r="AA63" s="55">
        <f>AA60+(AA72-AA60)*3/12</f>
        <v>2.4619742061856993</v>
      </c>
      <c r="AB63" s="55">
        <f>AB60+(AB67-AB60)*3/7</f>
        <v>2.3388459254075888</v>
      </c>
      <c r="AC63" s="55">
        <f>AC60+(AC67-AC60)*3/7</f>
        <v>2.3636385723536923</v>
      </c>
      <c r="AD63" s="55">
        <f>AD62+(AD67-AD62)*1/5</f>
        <v>2.3129387109446911</v>
      </c>
      <c r="AE63" s="55"/>
      <c r="AF63" s="55"/>
      <c r="AG63" s="55">
        <f>AG62+(AG67-AG62)*1/5</f>
        <v>2.3996068602471619</v>
      </c>
      <c r="AH63" s="55">
        <f>AH62+(AH72-AH62)/10</f>
        <v>1.9248043742446435</v>
      </c>
      <c r="AI63" s="55">
        <f t="shared" ref="AI63:AO63" si="40">AI62+(AI72-AI62)/10</f>
        <v>2.5175977807827357</v>
      </c>
      <c r="AJ63" s="55">
        <f t="shared" si="40"/>
        <v>2.6593593426499167</v>
      </c>
      <c r="AK63" s="55">
        <f t="shared" si="40"/>
        <v>2.341341387377982</v>
      </c>
      <c r="AL63" s="55">
        <f t="shared" si="40"/>
        <v>2.1919758380727585</v>
      </c>
      <c r="AM63" s="55">
        <f t="shared" si="40"/>
        <v>2.5465672361483445</v>
      </c>
      <c r="AN63" s="55">
        <f t="shared" si="40"/>
        <v>2.5190042160832946</v>
      </c>
      <c r="AO63" s="55">
        <f t="shared" si="40"/>
        <v>2.6857723691474833</v>
      </c>
      <c r="AQ63">
        <v>2021</v>
      </c>
      <c r="AR63" s="49"/>
      <c r="AS63" s="126">
        <f t="shared" si="35"/>
        <v>-2.5797176316431525</v>
      </c>
      <c r="AT63" s="126">
        <f t="shared" si="36"/>
        <v>-1.1485219629037702</v>
      </c>
      <c r="AU63" s="126">
        <f t="shared" si="37"/>
        <v>-0.82414223861509983</v>
      </c>
      <c r="AV63" s="126">
        <f t="shared" si="38"/>
        <v>-2.1047447262876551</v>
      </c>
      <c r="AW63" s="126">
        <f t="shared" si="39"/>
        <v>-2.4060462047239994</v>
      </c>
      <c r="AX63" s="126">
        <f t="shared" si="26"/>
        <v>-2.8132387773657563</v>
      </c>
      <c r="AY63" s="124"/>
      <c r="AZ63" s="124"/>
      <c r="BA63" s="126">
        <f t="shared" si="30"/>
        <v>-1.3555061071839569</v>
      </c>
      <c r="BB63" s="126">
        <f t="shared" si="16"/>
        <v>-5.2838797300118534</v>
      </c>
      <c r="BC63" s="126">
        <f t="shared" si="17"/>
        <v>-2.9268569722979643</v>
      </c>
      <c r="BD63" s="126">
        <f t="shared" si="18"/>
        <v>-2.6892443104596597</v>
      </c>
      <c r="BE63" s="126">
        <f t="shared" si="19"/>
        <v>-5.2037952070395406</v>
      </c>
      <c r="BF63" s="126">
        <f t="shared" si="20"/>
        <v>-2.9421662623955958</v>
      </c>
      <c r="BG63" s="126">
        <f t="shared" si="21"/>
        <v>-1.7854073287118188</v>
      </c>
      <c r="BH63" s="126">
        <f t="shared" si="22"/>
        <v>-2.1739062130508469</v>
      </c>
      <c r="BI63" s="126">
        <f t="shared" si="23"/>
        <v>-1.8125644575463395</v>
      </c>
    </row>
    <row r="64" spans="1:82">
      <c r="A64">
        <v>2022</v>
      </c>
      <c r="C64" s="100">
        <f>'3. GDP data for plots'!G58</f>
        <v>4.570884257304427</v>
      </c>
      <c r="D64" s="100">
        <f>'3. GDP data for plots'!H58</f>
        <v>4.5074452506866072</v>
      </c>
      <c r="E64" s="100">
        <f>'3. GDP data for plots'!I58</f>
        <v>4.6278059151432949</v>
      </c>
      <c r="F64" s="100">
        <f>'3. GDP data for plots'!J58</f>
        <v>4.5074452506866072</v>
      </c>
      <c r="G64" s="100">
        <f>'3. GDP data for plots'!K58</f>
        <v>4.6278059151432949</v>
      </c>
      <c r="H64" s="100">
        <f>'3. GDP data for plots'!L58</f>
        <v>4.6046335046391302</v>
      </c>
      <c r="I64" s="100">
        <f>'3. GDP data for plots'!M58</f>
        <v>4.5695845901821386</v>
      </c>
      <c r="J64" s="100">
        <f>'3. GDP data for plots'!N58</f>
        <v>4.6035204200970306</v>
      </c>
      <c r="K64" s="100">
        <f>'3. GDP data for plots'!O58</f>
        <v>4.6190514499596569</v>
      </c>
      <c r="L64" s="100">
        <f>'3. GDP data for plots'!P58</f>
        <v>4.7174822670667078</v>
      </c>
      <c r="M64" s="100">
        <f>'3. GDP data for plots'!Q58</f>
        <v>4.654941886252443</v>
      </c>
      <c r="N64" s="100">
        <f>'3. GDP data for plots'!R58</f>
        <v>4.7598017818522314</v>
      </c>
      <c r="O64" s="100">
        <f>'3. GDP data for plots'!S58</f>
        <v>4.6643818170529165</v>
      </c>
      <c r="P64" s="100">
        <f>'3. GDP data for plots'!T58</f>
        <v>4.7174822670667078</v>
      </c>
      <c r="Q64" s="100">
        <f>'3. GDP data for plots'!U58</f>
        <v>4.6614509835845963</v>
      </c>
      <c r="R64" s="100">
        <f>'3. GDP data for plots'!V58</f>
        <v>4.6628400960313874</v>
      </c>
      <c r="S64" s="100">
        <f>'3. GDP data for plots'!W58</f>
        <v>4.7685141595388831</v>
      </c>
      <c r="W64">
        <v>2022</v>
      </c>
      <c r="Y64" s="55">
        <f>Y62+(Y72-Y62)*2/10</f>
        <v>2.2642368635833385</v>
      </c>
      <c r="Z64" s="55">
        <f>Z60+(Z67-Z60)*4/7</f>
        <v>2.4309579505640402</v>
      </c>
      <c r="AA64" s="55">
        <f>AA60+(AA72-AA60)*4/12</f>
        <v>2.5020091762354801</v>
      </c>
      <c r="AB64" s="55">
        <f>AB60+(AB67-AB60)*4/7</f>
        <v>2.3378381351979995</v>
      </c>
      <c r="AC64" s="55">
        <f>AC60+(AC67-AC60)*4/7</f>
        <v>2.3708949977928042</v>
      </c>
      <c r="AD64" s="55">
        <f>AD62+(AD67-AD62)*2/5</f>
        <v>2.3074708447887851</v>
      </c>
      <c r="AE64" s="55"/>
      <c r="AF64" s="55"/>
      <c r="AG64" s="55">
        <f>AG62+(AG67-AG62)*2/5</f>
        <v>2.4321847993142605</v>
      </c>
      <c r="AH64" s="55">
        <f>AH62+(AH72-AH62)*2/10</f>
        <v>1.8841092876117518</v>
      </c>
      <c r="AI64" s="55">
        <f t="shared" ref="AI64:AO64" si="41">AI62+(AI72-AI62)*2/10</f>
        <v>2.5090018777772847</v>
      </c>
      <c r="AJ64" s="55">
        <f t="shared" si="41"/>
        <v>2.6844283434628724</v>
      </c>
      <c r="AK64" s="55">
        <f t="shared" si="41"/>
        <v>2.2790086145143347</v>
      </c>
      <c r="AL64" s="55">
        <f t="shared" si="41"/>
        <v>2.1996360074074164</v>
      </c>
      <c r="AM64" s="55">
        <f t="shared" si="41"/>
        <v>2.5690074509283467</v>
      </c>
      <c r="AN64" s="55">
        <f t="shared" si="41"/>
        <v>2.5323960391857243</v>
      </c>
      <c r="AO64" s="55">
        <f t="shared" si="41"/>
        <v>2.7372543964580056</v>
      </c>
      <c r="AQ64">
        <v>2022</v>
      </c>
      <c r="AR64" s="49"/>
      <c r="AS64" s="126">
        <f t="shared" si="35"/>
        <v>-2.5800339893787827</v>
      </c>
      <c r="AT64" s="126">
        <f t="shared" si="36"/>
        <v>-1.1569737331901808</v>
      </c>
      <c r="AU64" s="126">
        <f t="shared" si="37"/>
        <v>-1.1235267723300746</v>
      </c>
      <c r="AV64" s="126">
        <f t="shared" si="38"/>
        <v>-2.1047629023032588</v>
      </c>
      <c r="AW64" s="126">
        <f t="shared" si="39"/>
        <v>-2.4069660319282815</v>
      </c>
      <c r="AX64" s="126">
        <f t="shared" si="26"/>
        <v>-2.8137819208952752</v>
      </c>
      <c r="AY64" s="124"/>
      <c r="AZ64" s="124"/>
      <c r="BA64" s="126">
        <f t="shared" si="30"/>
        <v>-1.3736880326265744</v>
      </c>
      <c r="BB64" s="126">
        <f t="shared" si="16"/>
        <v>-5.3262181514040385</v>
      </c>
      <c r="BC64" s="126">
        <f t="shared" si="17"/>
        <v>-2.9279886152161261</v>
      </c>
      <c r="BD64" s="126">
        <f t="shared" si="18"/>
        <v>-2.6978916167963773</v>
      </c>
      <c r="BE64" s="126">
        <f t="shared" si="19"/>
        <v>-5.270983616457892</v>
      </c>
      <c r="BF64" s="126">
        <f t="shared" si="20"/>
        <v>-2.943351582932352</v>
      </c>
      <c r="BG64" s="126">
        <f t="shared" si="21"/>
        <v>-1.7930337315930744</v>
      </c>
      <c r="BH64" s="126">
        <f t="shared" si="22"/>
        <v>-2.1766710933341926</v>
      </c>
      <c r="BI64" s="126">
        <f t="shared" si="23"/>
        <v>-1.8486413228951615</v>
      </c>
    </row>
    <row r="65" spans="1:61">
      <c r="A65">
        <v>2023</v>
      </c>
      <c r="C65" s="100">
        <f>'3. GDP data for plots'!G59</f>
        <v>4.6834827867286153</v>
      </c>
      <c r="D65" s="100">
        <f>'3. GDP data for plots'!H59</f>
        <v>4.6023720476660674</v>
      </c>
      <c r="E65" s="100">
        <f>'3. GDP data for plots'!I59</f>
        <v>4.7565007442538203</v>
      </c>
      <c r="F65" s="100">
        <f>'3. GDP data for plots'!J59</f>
        <v>4.6023720476660674</v>
      </c>
      <c r="G65" s="100">
        <f>'3. GDP data for plots'!K59</f>
        <v>4.7565007442538203</v>
      </c>
      <c r="H65" s="100">
        <f>'3. GDP data for plots'!L59</f>
        <v>4.7267483851821606</v>
      </c>
      <c r="I65" s="100">
        <f>'3. GDP data for plots'!M59</f>
        <v>4.7014628014547952</v>
      </c>
      <c r="J65" s="100">
        <f>'3. GDP data for plots'!N59</f>
        <v>4.7227582826619949</v>
      </c>
      <c r="K65" s="100">
        <f>'3. GDP data for plots'!O59</f>
        <v>4.7469699372545646</v>
      </c>
      <c r="L65" s="100">
        <f>'3. GDP data for plots'!P59</f>
        <v>4.8775310632793616</v>
      </c>
      <c r="M65" s="100">
        <f>'3. GDP data for plots'!Q59</f>
        <v>4.7789762719383155</v>
      </c>
      <c r="N65" s="100">
        <f>'3. GDP data for plots'!R59</f>
        <v>4.9378899568945336</v>
      </c>
      <c r="O65" s="100">
        <f>'3. GDP data for plots'!S59</f>
        <v>4.7928329303116355</v>
      </c>
      <c r="P65" s="100">
        <f>'3. GDP data for plots'!T59</f>
        <v>4.8775310632793616</v>
      </c>
      <c r="Q65" s="100">
        <f>'3. GDP data for plots'!U59</f>
        <v>4.7883847958339842</v>
      </c>
      <c r="R65" s="100">
        <f>'3. GDP data for plots'!V59</f>
        <v>4.791933868023178</v>
      </c>
      <c r="S65" s="100">
        <f>'3. GDP data for plots'!W59</f>
        <v>4.9514536864259071</v>
      </c>
      <c r="W65">
        <v>2023</v>
      </c>
      <c r="Y65" s="55">
        <f>Y62+(Y72-Y62)*3/10</f>
        <v>2.2601492511057955</v>
      </c>
      <c r="Z65" s="55">
        <f>Z60+(Z67-Z60)*5/7</f>
        <v>2.4532301141959612</v>
      </c>
      <c r="AA65" s="55">
        <f>AA60+(AA72-AA60)*5/12</f>
        <v>2.5420441462852614</v>
      </c>
      <c r="AB65" s="55">
        <f>AB60+(AB67-AB60)*5/7</f>
        <v>2.3368303449884102</v>
      </c>
      <c r="AC65" s="55">
        <f>AC60+(AC67-AC60)*5/7</f>
        <v>2.3781514232319161</v>
      </c>
      <c r="AD65" s="55">
        <f>AD62+(AD67-AD62)*3/5</f>
        <v>2.3020029786328786</v>
      </c>
      <c r="AE65" s="55"/>
      <c r="AF65" s="55"/>
      <c r="AG65" s="55">
        <f>AG62+(AG67-AG62)*3/5</f>
        <v>2.4647627383813586</v>
      </c>
      <c r="AH65" s="55">
        <f>AH62+(AH72-AH62)*3/10</f>
        <v>1.8434142009788601</v>
      </c>
      <c r="AI65" s="55">
        <f t="shared" ref="AI65:AO65" si="42">AI62+(AI72-AI62)*3/10</f>
        <v>2.5004059747718332</v>
      </c>
      <c r="AJ65" s="55">
        <f t="shared" si="42"/>
        <v>2.7094973442758286</v>
      </c>
      <c r="AK65" s="55">
        <f t="shared" si="42"/>
        <v>2.2166758416506873</v>
      </c>
      <c r="AL65" s="55">
        <f t="shared" si="42"/>
        <v>2.2072961767420738</v>
      </c>
      <c r="AM65" s="55">
        <f t="shared" si="42"/>
        <v>2.5914476657083494</v>
      </c>
      <c r="AN65" s="55">
        <f t="shared" si="42"/>
        <v>2.545787862288154</v>
      </c>
      <c r="AO65" s="55">
        <f t="shared" si="42"/>
        <v>2.7887364237685284</v>
      </c>
      <c r="AQ65">
        <v>2023</v>
      </c>
      <c r="AR65" s="49"/>
      <c r="AS65" s="126">
        <f t="shared" si="35"/>
        <v>-2.5803514893516399</v>
      </c>
      <c r="AT65" s="126">
        <f t="shared" si="36"/>
        <v>-1.165270635136928</v>
      </c>
      <c r="AU65" s="126">
        <f t="shared" si="37"/>
        <v>-1.1488427198660611</v>
      </c>
      <c r="AV65" s="126">
        <f t="shared" si="38"/>
        <v>-2.1047810939894385</v>
      </c>
      <c r="AW65" s="126">
        <f t="shared" si="39"/>
        <v>-2.407880228636472</v>
      </c>
      <c r="AX65" s="126">
        <f t="shared" si="26"/>
        <v>-2.8143276385298455</v>
      </c>
      <c r="AY65" s="124"/>
      <c r="AZ65" s="124"/>
      <c r="BA65" s="126">
        <f t="shared" si="30"/>
        <v>-1.3913828818738816</v>
      </c>
      <c r="BB65" s="126">
        <f t="shared" si="16"/>
        <v>-5.3703855173673265</v>
      </c>
      <c r="BC65" s="126">
        <f t="shared" si="17"/>
        <v>-2.9291280122079932</v>
      </c>
      <c r="BD65" s="126">
        <f t="shared" si="18"/>
        <v>-2.7063774143856856</v>
      </c>
      <c r="BE65" s="126">
        <f t="shared" si="19"/>
        <v>-5.3418473431494089</v>
      </c>
      <c r="BF65" s="126">
        <f t="shared" si="20"/>
        <v>-2.9445286477795762</v>
      </c>
      <c r="BG65" s="126">
        <f t="shared" si="21"/>
        <v>-1.8005269016037051</v>
      </c>
      <c r="BH65" s="126">
        <f t="shared" si="22"/>
        <v>-2.1794067311237675</v>
      </c>
      <c r="BI65" s="126">
        <f t="shared" si="23"/>
        <v>-1.8833611275559936</v>
      </c>
    </row>
    <row r="66" spans="1:61">
      <c r="A66">
        <v>2024</v>
      </c>
      <c r="C66" s="100">
        <f>'3. GDP data for plots'!G60</f>
        <v>4.7988550527242841</v>
      </c>
      <c r="D66" s="100">
        <f>'3. GDP data for plots'!H60</f>
        <v>4.6992980029899156</v>
      </c>
      <c r="E66" s="100">
        <f>'3. GDP data for plots'!I60</f>
        <v>4.8887744527174304</v>
      </c>
      <c r="F66" s="100">
        <f>'3. GDP data for plots'!J60</f>
        <v>4.6992980029899156</v>
      </c>
      <c r="G66" s="100">
        <f>'3. GDP data for plots'!K60</f>
        <v>4.8887744527174304</v>
      </c>
      <c r="H66" s="100">
        <f>'3. GDP data for plots'!L60</f>
        <v>4.8521017523571919</v>
      </c>
      <c r="I66" s="100">
        <f>'3. GDP data for plots'!M60</f>
        <v>4.8371470179047815</v>
      </c>
      <c r="J66" s="100">
        <f>'3. GDP data for plots'!N60</f>
        <v>4.8450845789845234</v>
      </c>
      <c r="K66" s="100">
        <f>'3. GDP data for plots'!O60</f>
        <v>4.8784309569436415</v>
      </c>
      <c r="L66" s="100">
        <f>'3. GDP data for plots'!P60</f>
        <v>5.0430097934523275</v>
      </c>
      <c r="M66" s="100">
        <f>'3. GDP data for plots'!Q60</f>
        <v>4.9063156460017892</v>
      </c>
      <c r="N66" s="100">
        <f>'3. GDP data for plots'!R60</f>
        <v>5.1226413081663207</v>
      </c>
      <c r="O66" s="100">
        <f>'3. GDP data for plots'!S60</f>
        <v>4.9248214230441114</v>
      </c>
      <c r="P66" s="100">
        <f>'3. GDP data for plots'!T60</f>
        <v>5.0430097934523275</v>
      </c>
      <c r="Q66" s="100">
        <f>'3. GDP data for plots'!U60</f>
        <v>4.91877508392081</v>
      </c>
      <c r="R66" s="100">
        <f>'3. GDP data for plots'!V60</f>
        <v>4.9246016853658379</v>
      </c>
      <c r="S66" s="100">
        <f>'3. GDP data for plots'!W60</f>
        <v>5.1414115149007964</v>
      </c>
      <c r="W66">
        <v>2024</v>
      </c>
      <c r="Y66" s="55">
        <f>Y62+(Y72-Y62)*4/10</f>
        <v>2.2560616386282524</v>
      </c>
      <c r="Z66" s="55">
        <f>Z60+(Z67-Z60)*6/7</f>
        <v>2.4755022778278821</v>
      </c>
      <c r="AA66" s="55">
        <f>AA60+(AA72-AA60)*6/12</f>
        <v>2.5820791163350423</v>
      </c>
      <c r="AB66" s="55">
        <f>AB60+(AB67-AB60)*6/7</f>
        <v>2.3358225547788214</v>
      </c>
      <c r="AC66" s="55">
        <f>AC60+(AC67-AC60)*6/7</f>
        <v>2.3854078486710284</v>
      </c>
      <c r="AD66" s="55">
        <f>AD62+(AD67-AD62)*4/5</f>
        <v>2.2965351124769726</v>
      </c>
      <c r="AE66" s="55"/>
      <c r="AF66" s="55"/>
      <c r="AG66" s="55">
        <f>AG62+(AG67-AG62)*4/5</f>
        <v>2.4973406774484572</v>
      </c>
      <c r="AH66" s="55">
        <f>AH62+(AH72-AH62)*4/10</f>
        <v>1.8027191143459684</v>
      </c>
      <c r="AI66" s="55">
        <f t="shared" ref="AI66:AO66" si="43">AI62+(AI72-AI62)*4/10</f>
        <v>2.4918100717663823</v>
      </c>
      <c r="AJ66" s="55">
        <f t="shared" si="43"/>
        <v>2.7345663450887843</v>
      </c>
      <c r="AK66" s="55">
        <f t="shared" si="43"/>
        <v>2.1543430687870395</v>
      </c>
      <c r="AL66" s="55">
        <f t="shared" si="43"/>
        <v>2.2149563460767316</v>
      </c>
      <c r="AM66" s="55">
        <f t="shared" si="43"/>
        <v>2.6138878804883516</v>
      </c>
      <c r="AN66" s="55">
        <f t="shared" si="43"/>
        <v>2.5591796853905837</v>
      </c>
      <c r="AO66" s="55">
        <f t="shared" si="43"/>
        <v>2.8402184510790511</v>
      </c>
      <c r="AQ66">
        <v>2024</v>
      </c>
      <c r="AR66" s="49"/>
      <c r="AS66" s="126">
        <f t="shared" si="35"/>
        <v>-2.5806701377591668</v>
      </c>
      <c r="AT66" s="126">
        <f t="shared" si="36"/>
        <v>-1.1734168867580497</v>
      </c>
      <c r="AU66" s="126">
        <f t="shared" si="37"/>
        <v>-1.1733612593768594</v>
      </c>
      <c r="AV66" s="126">
        <f t="shared" si="38"/>
        <v>-2.1047993013664112</v>
      </c>
      <c r="AW66" s="126">
        <f t="shared" si="39"/>
        <v>-2.4087888463893314</v>
      </c>
      <c r="AX66" s="126">
        <f t="shared" si="26"/>
        <v>-2.8148759486119279</v>
      </c>
      <c r="AY66" s="124"/>
      <c r="AZ66" s="124"/>
      <c r="BA66" s="126">
        <f t="shared" si="30"/>
        <v>-1.4086099686776876</v>
      </c>
      <c r="BB66" s="126">
        <f t="shared" si="16"/>
        <v>-5.416502954869884</v>
      </c>
      <c r="BC66" s="126">
        <f t="shared" si="17"/>
        <v>-2.9302752432445178</v>
      </c>
      <c r="BD66" s="126">
        <f t="shared" si="18"/>
        <v>-2.7147061861952149</v>
      </c>
      <c r="BE66" s="126">
        <f t="shared" si="19"/>
        <v>-5.4166964361242691</v>
      </c>
      <c r="BF66" s="126">
        <f t="shared" si="20"/>
        <v>-2.945697542888448</v>
      </c>
      <c r="BG66" s="126">
        <f t="shared" si="21"/>
        <v>-1.8078902998681312</v>
      </c>
      <c r="BH66" s="126">
        <f t="shared" si="22"/>
        <v>-2.1821135878999365</v>
      </c>
      <c r="BI66" s="126">
        <f t="shared" si="23"/>
        <v>-1.9167990284008063</v>
      </c>
    </row>
    <row r="67" spans="1:61">
      <c r="A67">
        <v>2025</v>
      </c>
      <c r="C67" s="100">
        <f>'3. GDP data for plots'!G61</f>
        <v>4.9170693831337893</v>
      </c>
      <c r="D67" s="100">
        <f>'3. GDP data for plots'!H61</f>
        <v>4.798265218932884</v>
      </c>
      <c r="E67" s="100">
        <f>'3. GDP data for plots'!I61</f>
        <v>5.0247265657249383</v>
      </c>
      <c r="F67" s="100">
        <f>'3. GDP data for plots'!J61</f>
        <v>4.798265218932884</v>
      </c>
      <c r="G67" s="100">
        <f>'3. GDP data for plots'!K61</f>
        <v>5.0247265657249383</v>
      </c>
      <c r="H67" s="100">
        <f>'3. GDP data for plots'!L61</f>
        <v>4.9807794908297049</v>
      </c>
      <c r="I67" s="100">
        <f>'3. GDP data for plots'!M61</f>
        <v>4.9767470808415144</v>
      </c>
      <c r="J67" s="100">
        <f>'3. GDP data for plots'!N61</f>
        <v>4.9705793039829214</v>
      </c>
      <c r="K67" s="100">
        <f>'3. GDP data for plots'!O61</f>
        <v>5.0135326147505337</v>
      </c>
      <c r="L67" s="100">
        <f>'3. GDP data for plots'!P61</f>
        <v>5.2141026775454629</v>
      </c>
      <c r="M67" s="100">
        <f>'3. GDP data for plots'!Q61</f>
        <v>5.0370480723141497</v>
      </c>
      <c r="N67" s="100">
        <f>'3. GDP data for plots'!R61</f>
        <v>5.3143051386741211</v>
      </c>
      <c r="O67" s="100">
        <f>'3. GDP data for plots'!S61</f>
        <v>5.0604447101595946</v>
      </c>
      <c r="P67" s="100">
        <f>'3. GDP data for plots'!T61</f>
        <v>5.2141026775454629</v>
      </c>
      <c r="Q67" s="100">
        <f>'3. GDP data for plots'!U61</f>
        <v>5.0527159695373411</v>
      </c>
      <c r="R67" s="100">
        <f>'3. GDP data for plots'!V61</f>
        <v>5.0609424978380666</v>
      </c>
      <c r="S67" s="100">
        <f>'3. GDP data for plots'!W61</f>
        <v>5.3386568954531324</v>
      </c>
      <c r="W67">
        <v>2025</v>
      </c>
      <c r="Y67" s="55">
        <f>Y62+(Y72-Y62)*5/10</f>
        <v>2.2519740261507089</v>
      </c>
      <c r="Z67" s="54">
        <f>$Z60*(Z155/Z154)</f>
        <v>2.4977744414598031</v>
      </c>
      <c r="AA67" s="55">
        <f>AA60+(AA72-AA60)*7/12</f>
        <v>2.6221140863848231</v>
      </c>
      <c r="AB67" s="54">
        <f>$Z60*(AB155/AB154)</f>
        <v>2.3348147645692321</v>
      </c>
      <c r="AC67" s="54">
        <f>$Z60*(AC155/AC154)</f>
        <v>2.3926642741101403</v>
      </c>
      <c r="AD67" s="54">
        <f>AD$54*(S224/S$222)</f>
        <v>2.2910672463210662</v>
      </c>
      <c r="AE67" s="55"/>
      <c r="AF67" s="54"/>
      <c r="AG67" s="100">
        <f>AG62*N271/M271</f>
        <v>2.5299186165155554</v>
      </c>
      <c r="AH67" s="55">
        <f>AH62+(AH72-AH62)*5/10</f>
        <v>1.762024027713077</v>
      </c>
      <c r="AI67" s="55">
        <f t="shared" ref="AI67:AO67" si="44">AI62+(AI72-AI62)*5/10</f>
        <v>2.4832141687609313</v>
      </c>
      <c r="AJ67" s="55">
        <f t="shared" si="44"/>
        <v>2.7596353459017404</v>
      </c>
      <c r="AK67" s="55">
        <f t="shared" si="44"/>
        <v>2.0920102959233922</v>
      </c>
      <c r="AL67" s="55">
        <f t="shared" si="44"/>
        <v>2.2226165154113895</v>
      </c>
      <c r="AM67" s="55">
        <f t="shared" si="44"/>
        <v>2.6363280952683539</v>
      </c>
      <c r="AN67" s="55">
        <f t="shared" si="44"/>
        <v>2.5725715084930134</v>
      </c>
      <c r="AO67" s="55">
        <f t="shared" si="44"/>
        <v>2.8917004783895734</v>
      </c>
      <c r="AQ67">
        <v>2025</v>
      </c>
      <c r="AR67" s="49"/>
      <c r="AS67" s="126">
        <f t="shared" si="35"/>
        <v>-2.5809899408436476</v>
      </c>
      <c r="AT67" s="126">
        <f t="shared" si="36"/>
        <v>-1.1814165542691546</v>
      </c>
      <c r="AU67" s="126">
        <f t="shared" si="37"/>
        <v>-1.1971194821422726</v>
      </c>
      <c r="AV67" s="126">
        <f t="shared" si="38"/>
        <v>-2.1048175244545719</v>
      </c>
      <c r="AW67" s="126">
        <f t="shared" si="39"/>
        <v>-2.4096919361005775</v>
      </c>
      <c r="AX67" s="126">
        <f t="shared" si="26"/>
        <v>-2.8154268696588103</v>
      </c>
      <c r="AY67" s="124"/>
      <c r="AZ67" s="124"/>
      <c r="BA67" s="126">
        <f t="shared" si="30"/>
        <v>-1.4253875989942322</v>
      </c>
      <c r="BB67" s="126">
        <f t="shared" si="16"/>
        <v>-5.4647025282964385</v>
      </c>
      <c r="BC67" s="126">
        <f t="shared" si="17"/>
        <v>-2.9314303894001248</v>
      </c>
      <c r="BD67" s="126">
        <f t="shared" si="18"/>
        <v>-2.7228822508029937</v>
      </c>
      <c r="BE67" s="126">
        <f t="shared" si="19"/>
        <v>-5.4958768276550334</v>
      </c>
      <c r="BF67" s="126">
        <f t="shared" si="20"/>
        <v>-2.9468583530213532</v>
      </c>
      <c r="BG67" s="126">
        <f t="shared" si="21"/>
        <v>-1.8151272686557474</v>
      </c>
      <c r="BH67" s="126">
        <f t="shared" si="22"/>
        <v>-2.1847921154834693</v>
      </c>
      <c r="BI67" s="126">
        <f t="shared" si="23"/>
        <v>-1.9490247331035437</v>
      </c>
    </row>
    <row r="68" spans="1:61">
      <c r="A68">
        <v>2026</v>
      </c>
      <c r="C68" s="100">
        <f>'3. GDP data for plots'!G62</f>
        <v>5.0381957889780864</v>
      </c>
      <c r="D68" s="100">
        <f>'3. GDP data for plots'!H62</f>
        <v>4.9142872719266819</v>
      </c>
      <c r="E68" s="100">
        <f>'3. GDP data for plots'!I62</f>
        <v>5.1644593761669393</v>
      </c>
      <c r="F68" s="100">
        <f>'3. GDP data for plots'!J62</f>
        <v>4.9142872719266819</v>
      </c>
      <c r="G68" s="100">
        <f>'3. GDP data for plots'!K62</f>
        <v>5.1644593761669393</v>
      </c>
      <c r="H68" s="100">
        <f>'3. GDP data for plots'!L62</f>
        <v>5.1128697629265094</v>
      </c>
      <c r="I68" s="100">
        <f>'3. GDP data for plots'!M62</f>
        <v>5.1203760015946012</v>
      </c>
      <c r="J68" s="100">
        <f>'3. GDP data for plots'!N62</f>
        <v>5.0932390141779242</v>
      </c>
      <c r="K68" s="100">
        <f>'3. GDP data for plots'!O62</f>
        <v>5.1399684011555928</v>
      </c>
      <c r="L68" s="100">
        <f>'3. GDP data for plots'!P62</f>
        <v>5.3910001855013787</v>
      </c>
      <c r="M68" s="100">
        <f>'3. GDP data for plots'!Q62</f>
        <v>5.1712639612739748</v>
      </c>
      <c r="N68" s="100">
        <f>'3. GDP data for plots'!R62</f>
        <v>5.5131400791064751</v>
      </c>
      <c r="O68" s="100">
        <f>'3. GDP data for plots'!S62</f>
        <v>5.1998028892494226</v>
      </c>
      <c r="P68" s="100">
        <f>'3. GDP data for plots'!T62</f>
        <v>5.3910001855013787</v>
      </c>
      <c r="Q68" s="100">
        <f>'3. GDP data for plots'!U62</f>
        <v>5.1903041373600427</v>
      </c>
      <c r="R68" s="100">
        <f>'3. GDP data for plots'!V62</f>
        <v>5.2010579947077824</v>
      </c>
      <c r="S68" s="100">
        <f>'3. GDP data for plots'!W62</f>
        <v>5.5434694081123768</v>
      </c>
      <c r="W68">
        <v>2026</v>
      </c>
      <c r="Y68" s="55">
        <f>Y62+(Y72-Y62)*6/10</f>
        <v>2.2478864136731658</v>
      </c>
      <c r="Z68" s="55">
        <f>Z67+(Z72-Z67)*1/5</f>
        <v>2.5281559569782184</v>
      </c>
      <c r="AA68" s="55">
        <f>AA60+(AA72-AA60)*8/12</f>
        <v>2.6621490564346044</v>
      </c>
      <c r="AB68" s="55">
        <f>AB67+(AB72-AB67)*1/5</f>
        <v>2.3228690912849017</v>
      </c>
      <c r="AC68" s="55">
        <f>AC67+(AC72-AC67)*1/5</f>
        <v>2.3971575403526009</v>
      </c>
      <c r="AD68" s="55">
        <f>AD67+(AD72-AD67)*1/5</f>
        <v>2.2795297746208858</v>
      </c>
      <c r="AE68" s="55"/>
      <c r="AF68" s="55"/>
      <c r="AG68" s="55">
        <f>AG67+(AG72-AG67)*1/5</f>
        <v>2.5448182511688811</v>
      </c>
      <c r="AH68" s="55">
        <f>AH62+(AH72-AH62)*6/10</f>
        <v>1.7213289410801853</v>
      </c>
      <c r="AI68" s="55">
        <f t="shared" ref="AI68:AO68" si="45">AI62+(AI72-AI62)*6/10</f>
        <v>2.4746182657554803</v>
      </c>
      <c r="AJ68" s="55">
        <f t="shared" si="45"/>
        <v>2.7847043467146966</v>
      </c>
      <c r="AK68" s="55">
        <f t="shared" si="45"/>
        <v>2.0296775230597448</v>
      </c>
      <c r="AL68" s="55">
        <f t="shared" si="45"/>
        <v>2.2302766847460473</v>
      </c>
      <c r="AM68" s="55">
        <f t="shared" si="45"/>
        <v>2.6587683100483561</v>
      </c>
      <c r="AN68" s="55">
        <f t="shared" si="45"/>
        <v>2.5859633315954431</v>
      </c>
      <c r="AO68" s="55">
        <f t="shared" si="45"/>
        <v>2.9431825057000962</v>
      </c>
      <c r="AQ68">
        <v>2026</v>
      </c>
      <c r="AR68" s="49"/>
      <c r="AS68" s="126">
        <f t="shared" si="35"/>
        <v>-2.5813109048927307</v>
      </c>
      <c r="AT68" s="126">
        <f t="shared" si="36"/>
        <v>-1.1732864944177579</v>
      </c>
      <c r="AU68" s="126">
        <f t="shared" si="37"/>
        <v>-1.2201522141734533</v>
      </c>
      <c r="AV68" s="126">
        <f t="shared" si="38"/>
        <v>-2.860466511159121</v>
      </c>
      <c r="AW68" s="126">
        <f t="shared" si="39"/>
        <v>-2.5229495427262605</v>
      </c>
      <c r="AX68" s="126">
        <f t="shared" si="26"/>
        <v>-3.0740609349001247</v>
      </c>
      <c r="AY68" s="124"/>
      <c r="AZ68" s="124"/>
      <c r="BA68" s="126">
        <f t="shared" si="30"/>
        <v>-1.8854050201957406</v>
      </c>
      <c r="BB68" s="126">
        <f t="shared" si="16"/>
        <v>-5.5151285024819918</v>
      </c>
      <c r="BC68" s="126">
        <f t="shared" si="17"/>
        <v>-2.9325935328718078</v>
      </c>
      <c r="BD68" s="126">
        <f t="shared" si="18"/>
        <v>-2.730909769864287</v>
      </c>
      <c r="BE68" s="126">
        <f t="shared" si="19"/>
        <v>-5.5797756790998516</v>
      </c>
      <c r="BF68" s="126">
        <f t="shared" si="20"/>
        <v>-2.9480111617719573</v>
      </c>
      <c r="BG68" s="126">
        <f t="shared" si="21"/>
        <v>-1.822241036439487</v>
      </c>
      <c r="BH68" s="126">
        <f t="shared" si="22"/>
        <v>-2.18744275628725</v>
      </c>
      <c r="BI68" s="126">
        <f t="shared" si="23"/>
        <v>-1.980102985210852</v>
      </c>
    </row>
    <row r="69" spans="1:61">
      <c r="A69">
        <v>2027</v>
      </c>
      <c r="C69" s="100">
        <f>'3. GDP data for plots'!G63</f>
        <v>5.1623060059199215</v>
      </c>
      <c r="D69" s="100">
        <f>'3. GDP data for plots'!H63</f>
        <v>5.0331147381618697</v>
      </c>
      <c r="E69" s="100">
        <f>'3. GDP data for plots'!I63</f>
        <v>5.3080780216008794</v>
      </c>
      <c r="F69" s="100">
        <f>'3. GDP data for plots'!J63</f>
        <v>5.0331147381618697</v>
      </c>
      <c r="G69" s="100">
        <f>'3. GDP data for plots'!K63</f>
        <v>5.3080780216008794</v>
      </c>
      <c r="H69" s="100">
        <f>'3. GDP data for plots'!L63</f>
        <v>5.248463069039321</v>
      </c>
      <c r="I69" s="100">
        <f>'3. GDP data for plots'!M63</f>
        <v>5.268150053000622</v>
      </c>
      <c r="J69" s="100">
        <f>'3. GDP data for plots'!N63</f>
        <v>5.2189256159251993</v>
      </c>
      <c r="K69" s="100">
        <f>'3. GDP data for plots'!O63</f>
        <v>5.2695927592350102</v>
      </c>
      <c r="L69" s="100">
        <f>'3. GDP data for plots'!P63</f>
        <v>5.5738992492869821</v>
      </c>
      <c r="M69" s="100">
        <f>'3. GDP data for plots'!Q63</f>
        <v>5.3090561323320964</v>
      </c>
      <c r="N69" s="100">
        <f>'3. GDP data for plots'!R63</f>
        <v>5.7194144368295348</v>
      </c>
      <c r="O69" s="100">
        <f>'3. GDP data for plots'!S63</f>
        <v>5.3429988144646536</v>
      </c>
      <c r="P69" s="100">
        <f>'3. GDP data for plots'!T63</f>
        <v>5.5738992492869821</v>
      </c>
      <c r="Q69" s="100">
        <f>'3. GDP data for plots'!U63</f>
        <v>5.3316389048410153</v>
      </c>
      <c r="R69" s="100">
        <f>'3. GDP data for plots'!V63</f>
        <v>5.3450526805766678</v>
      </c>
      <c r="S69" s="100">
        <f>'3. GDP data for plots'!W63</f>
        <v>5.7561393587308807</v>
      </c>
      <c r="W69">
        <v>2027</v>
      </c>
      <c r="Y69" s="55">
        <f>Y62+(Y72-Y62)*7/10</f>
        <v>2.2437988011956227</v>
      </c>
      <c r="Z69" s="55">
        <f>Z67+(Z72-Z67)*2/5</f>
        <v>2.5585374724966332</v>
      </c>
      <c r="AA69" s="55">
        <f>AA60+(AA72-AA60)*9/12</f>
        <v>2.7021840264843853</v>
      </c>
      <c r="AB69" s="55">
        <f>AB67+(AB72-AB67)*2/5</f>
        <v>2.3109234180005713</v>
      </c>
      <c r="AC69" s="55">
        <f>AC67+(AC72-AC67)*2/5</f>
        <v>2.401650806595061</v>
      </c>
      <c r="AD69" s="55">
        <f>AD67+(AD72-AD67)*2/5</f>
        <v>2.2679923029207059</v>
      </c>
      <c r="AE69" s="55"/>
      <c r="AF69" s="55"/>
      <c r="AG69" s="55">
        <f>AG67+(AG72-AG67)*2/5</f>
        <v>2.5597178858222067</v>
      </c>
      <c r="AH69" s="55">
        <f>AH62+(AH72-AH62)*7/10</f>
        <v>1.6806338544472936</v>
      </c>
      <c r="AI69" s="55">
        <f t="shared" ref="AI69:AO69" si="46">AI62+(AI72-AI62)*7/10</f>
        <v>2.4660223627500293</v>
      </c>
      <c r="AJ69" s="55">
        <f t="shared" si="46"/>
        <v>2.8097733475276523</v>
      </c>
      <c r="AK69" s="55">
        <f t="shared" si="46"/>
        <v>1.9673447501960974</v>
      </c>
      <c r="AL69" s="55">
        <f t="shared" si="46"/>
        <v>2.2379368540807052</v>
      </c>
      <c r="AM69" s="55">
        <f t="shared" si="46"/>
        <v>2.6812085248283584</v>
      </c>
      <c r="AN69" s="55">
        <f t="shared" si="46"/>
        <v>2.5993551546978728</v>
      </c>
      <c r="AO69" s="55">
        <f t="shared" si="46"/>
        <v>2.994664533010619</v>
      </c>
      <c r="AQ69">
        <v>2027</v>
      </c>
      <c r="AR69" s="49"/>
      <c r="AS69" s="126">
        <f t="shared" si="35"/>
        <v>-2.5816330362398165</v>
      </c>
      <c r="AT69" s="126">
        <f t="shared" si="36"/>
        <v>-1.187558516156817</v>
      </c>
      <c r="AU69" s="126">
        <f t="shared" si="37"/>
        <v>-1.2424921865451077</v>
      </c>
      <c r="AV69" s="126">
        <f t="shared" si="38"/>
        <v>-2.8630355330693025</v>
      </c>
      <c r="AW69" s="126">
        <f t="shared" si="39"/>
        <v>-2.5232920213991705</v>
      </c>
      <c r="AX69" s="126">
        <f t="shared" si="26"/>
        <v>-3.076543900921791</v>
      </c>
      <c r="AY69" s="124"/>
      <c r="AZ69" s="124"/>
      <c r="BA69" s="126">
        <f t="shared" si="30"/>
        <v>-1.8887683643795783</v>
      </c>
      <c r="BB69" s="126">
        <f t="shared" si="16"/>
        <v>-5.5679387849063566</v>
      </c>
      <c r="BC69" s="126">
        <f t="shared" si="17"/>
        <v>-2.9337647569986913</v>
      </c>
      <c r="BD69" s="126">
        <f t="shared" si="18"/>
        <v>-2.7387927551748903</v>
      </c>
      <c r="BE69" s="126">
        <f t="shared" si="19"/>
        <v>-5.6688277117680315</v>
      </c>
      <c r="BF69" s="126">
        <f t="shared" si="20"/>
        <v>-2.9491560515856219</v>
      </c>
      <c r="BG69" s="126">
        <f t="shared" si="21"/>
        <v>-1.829234722697981</v>
      </c>
      <c r="BH69" s="126">
        <f t="shared" si="22"/>
        <v>-2.1900659435595826</v>
      </c>
      <c r="BI69" s="126">
        <f t="shared" si="23"/>
        <v>-2.0100939983034638</v>
      </c>
    </row>
    <row r="70" spans="1:61">
      <c r="A70">
        <v>2028</v>
      </c>
      <c r="C70" s="100">
        <f>'3. GDP data for plots'!G64</f>
        <v>5.2894735367484156</v>
      </c>
      <c r="D70" s="100">
        <f>'3. GDP data for plots'!H64</f>
        <v>5.1548154525306238</v>
      </c>
      <c r="E70" s="100">
        <f>'3. GDP data for plots'!I64</f>
        <v>5.4556905633585018</v>
      </c>
      <c r="F70" s="100">
        <f>'3. GDP data for plots'!J64</f>
        <v>5.1548154525306238</v>
      </c>
      <c r="G70" s="100">
        <f>'3. GDP data for plots'!K64</f>
        <v>5.4556905633585018</v>
      </c>
      <c r="H70" s="100">
        <f>'3. GDP data for plots'!L64</f>
        <v>5.3876523096302442</v>
      </c>
      <c r="I70" s="100">
        <f>'3. GDP data for plots'!M64</f>
        <v>5.4201888635302202</v>
      </c>
      <c r="J70" s="100">
        <f>'3. GDP data for plots'!N64</f>
        <v>5.3477138042689019</v>
      </c>
      <c r="K70" s="100">
        <f>'3. GDP data for plots'!O64</f>
        <v>5.4024861012645475</v>
      </c>
      <c r="L70" s="100">
        <f>'3. GDP data for plots'!P64</f>
        <v>5.763003482128898</v>
      </c>
      <c r="M70" s="100">
        <f>'3. GDP data for plots'!Q64</f>
        <v>5.4505198781825888</v>
      </c>
      <c r="N70" s="100">
        <f>'3. GDP data for plots'!R64</f>
        <v>5.9334065579403434</v>
      </c>
      <c r="O70" s="100">
        <f>'3. GDP data for plots'!S64</f>
        <v>5.4901381724281997</v>
      </c>
      <c r="P70" s="100">
        <f>'3. GDP data for plots'!T64</f>
        <v>5.763003482128898</v>
      </c>
      <c r="Q70" s="100">
        <f>'3. GDP data for plots'!U64</f>
        <v>5.476822293899887</v>
      </c>
      <c r="R70" s="100">
        <f>'3. GDP data for plots'!V64</f>
        <v>5.4930339533245265</v>
      </c>
      <c r="S70" s="100">
        <f>'3. GDP data for plots'!W64</f>
        <v>5.976968190469913</v>
      </c>
      <c r="W70">
        <v>2028</v>
      </c>
      <c r="Y70" s="55">
        <f>Y62+(Y72-Y62)*8/10</f>
        <v>2.2397111887180796</v>
      </c>
      <c r="Z70" s="55">
        <f>Z67+(Z72-Z67)*3/5</f>
        <v>2.5889189880150485</v>
      </c>
      <c r="AA70" s="55">
        <f>AA60+(AA72-AA60)*10/12</f>
        <v>2.7422189965341661</v>
      </c>
      <c r="AB70" s="55">
        <f>AB67+(AB72-AB67)*3/5</f>
        <v>2.2989777447162405</v>
      </c>
      <c r="AC70" s="55">
        <f>AC67+(AC72-AC67)*3/5</f>
        <v>2.4061440728375216</v>
      </c>
      <c r="AD70" s="55">
        <f>AD67+(AD72-AD67)*3/5</f>
        <v>2.2564548312205255</v>
      </c>
      <c r="AE70" s="55"/>
      <c r="AF70" s="55"/>
      <c r="AG70" s="55">
        <f>AG67+(AG72-AG67)*3/5</f>
        <v>2.5746175204755319</v>
      </c>
      <c r="AH70" s="55">
        <f>AH62+(AH72-AH62)*8/10</f>
        <v>1.639938767814402</v>
      </c>
      <c r="AI70" s="55">
        <f t="shared" ref="AI70:AO70" si="47">AI62+(AI72-AI62)*8/10</f>
        <v>2.4574264597445779</v>
      </c>
      <c r="AJ70" s="55">
        <f t="shared" si="47"/>
        <v>2.8348423483406084</v>
      </c>
      <c r="AK70" s="55">
        <f t="shared" si="47"/>
        <v>1.9050119773324501</v>
      </c>
      <c r="AL70" s="55">
        <f t="shared" si="47"/>
        <v>2.2455970234153626</v>
      </c>
      <c r="AM70" s="55">
        <f t="shared" si="47"/>
        <v>2.7036487396083611</v>
      </c>
      <c r="AN70" s="55">
        <f t="shared" si="47"/>
        <v>2.6127469778003025</v>
      </c>
      <c r="AO70" s="55">
        <f t="shared" si="47"/>
        <v>3.0461465603211417</v>
      </c>
      <c r="AQ70">
        <v>2028</v>
      </c>
      <c r="AR70" s="49"/>
      <c r="AS70" s="126">
        <f t="shared" si="35"/>
        <v>-2.5819563412644242</v>
      </c>
      <c r="AT70" s="126">
        <f t="shared" si="36"/>
        <v>-1.2014915898408751</v>
      </c>
      <c r="AU70" s="126">
        <f t="shared" si="37"/>
        <v>-1.2641701905859337</v>
      </c>
      <c r="AV70" s="126">
        <f t="shared" si="38"/>
        <v>-2.8656311146622371</v>
      </c>
      <c r="AW70" s="126">
        <f t="shared" si="39"/>
        <v>-2.5236332185802901</v>
      </c>
      <c r="AX70" s="126">
        <f t="shared" si="26"/>
        <v>-3.0790521290664397</v>
      </c>
      <c r="AY70" s="124"/>
      <c r="AZ70" s="124"/>
      <c r="BA70" s="126">
        <f t="shared" si="30"/>
        <v>-1.8920925537801336</v>
      </c>
      <c r="BB70" s="126">
        <f t="shared" si="16"/>
        <v>-5.6233065774186075</v>
      </c>
      <c r="BC70" s="126">
        <f t="shared" si="17"/>
        <v>-2.9349441462818593</v>
      </c>
      <c r="BD70" s="126">
        <f t="shared" si="18"/>
        <v>-2.7465350753565265</v>
      </c>
      <c r="BE70" s="126">
        <f t="shared" si="19"/>
        <v>-5.7635227412976224</v>
      </c>
      <c r="BF70" s="126">
        <f t="shared" si="20"/>
        <v>-2.9502931037788227</v>
      </c>
      <c r="BG70" s="126">
        <f t="shared" si="21"/>
        <v>-1.8361113424767095</v>
      </c>
      <c r="BH70" s="126">
        <f t="shared" si="22"/>
        <v>-2.1926621016206238</v>
      </c>
      <c r="BI70" s="126">
        <f t="shared" si="23"/>
        <v>-2.0390538453752716</v>
      </c>
    </row>
    <row r="71" spans="1:61">
      <c r="A71">
        <v>2029</v>
      </c>
      <c r="C71" s="100">
        <f>'3. GDP data for plots'!G65</f>
        <v>5.4197736949102122</v>
      </c>
      <c r="D71" s="100">
        <f>'3. GDP data for plots'!H65</f>
        <v>5.2794588901728146</v>
      </c>
      <c r="E71" s="100">
        <f>'3. GDP data for plots'!I65</f>
        <v>5.6074080678531972</v>
      </c>
      <c r="F71" s="100">
        <f>'3. GDP data for plots'!J65</f>
        <v>5.2794588901728146</v>
      </c>
      <c r="G71" s="100">
        <f>'3. GDP data for plots'!K65</f>
        <v>5.6074080678531972</v>
      </c>
      <c r="H71" s="100">
        <f>'3. GDP data for plots'!L65</f>
        <v>5.5305328488816388</v>
      </c>
      <c r="I71" s="100">
        <f>'3. GDP data for plots'!M65</f>
        <v>5.5766155141317029</v>
      </c>
      <c r="J71" s="100">
        <f>'3. GDP data for plots'!N65</f>
        <v>5.4796801175136842</v>
      </c>
      <c r="K71" s="100">
        <f>'3. GDP data for plots'!O65</f>
        <v>5.5387308674292477</v>
      </c>
      <c r="L71" s="100">
        <f>'3. GDP data for plots'!P65</f>
        <v>5.9585234051868339</v>
      </c>
      <c r="M71" s="100">
        <f>'3. GDP data for plots'!Q65</f>
        <v>5.5957530306641736</v>
      </c>
      <c r="N71" s="100">
        <f>'3. GDP data for plots'!R65</f>
        <v>6.1554052028663575</v>
      </c>
      <c r="O71" s="100">
        <f>'3. GDP data for plots'!S65</f>
        <v>5.6413295602374776</v>
      </c>
      <c r="P71" s="100">
        <f>'3. GDP data for plots'!T65</f>
        <v>5.9585234051868339</v>
      </c>
      <c r="Q71" s="100">
        <f>'3. GDP data for plots'!U65</f>
        <v>5.6259591045679151</v>
      </c>
      <c r="R71" s="100">
        <f>'3. GDP data for plots'!V65</f>
        <v>5.6451121842115732</v>
      </c>
      <c r="S71" s="100">
        <f>'3. GDP data for plots'!W65</f>
        <v>6.206268911071966</v>
      </c>
      <c r="W71">
        <v>2029</v>
      </c>
      <c r="Y71" s="55">
        <f>Y62+(Y72-Y62)*9/10</f>
        <v>2.2356235762405365</v>
      </c>
      <c r="Z71" s="55">
        <f>Z67+(Z72-Z67)*4/5</f>
        <v>2.6193005035334633</v>
      </c>
      <c r="AA71" s="55">
        <f>AA60+(AA72-AA60)*11/12</f>
        <v>2.7822539665839474</v>
      </c>
      <c r="AB71" s="55">
        <f>AB67+(AB72-AB67)*4/5</f>
        <v>2.2870320714319101</v>
      </c>
      <c r="AC71" s="55">
        <f>AC67+(AC72-AC67)*4/5</f>
        <v>2.4106373390799818</v>
      </c>
      <c r="AD71" s="55">
        <f>AD67+(AD72-AD67)*4/5</f>
        <v>2.2449173595203455</v>
      </c>
      <c r="AE71" s="55"/>
      <c r="AF71" s="55"/>
      <c r="AG71" s="55">
        <f>AG67+(AG72-AG67)*4/5</f>
        <v>2.5895171551288576</v>
      </c>
      <c r="AH71" s="55">
        <f>AH62+(AH72-AH62)*9/10</f>
        <v>1.5992436811815103</v>
      </c>
      <c r="AI71" s="55">
        <f t="shared" ref="AI71:AO71" si="48">AI62+(AI72-AI62)*9/10</f>
        <v>2.4488305567391269</v>
      </c>
      <c r="AJ71" s="55">
        <f t="shared" si="48"/>
        <v>2.8599113491535642</v>
      </c>
      <c r="AK71" s="55">
        <f t="shared" si="48"/>
        <v>1.8426792044688025</v>
      </c>
      <c r="AL71" s="55">
        <f t="shared" si="48"/>
        <v>2.2532571927500205</v>
      </c>
      <c r="AM71" s="55">
        <f t="shared" si="48"/>
        <v>2.7260889543883633</v>
      </c>
      <c r="AN71" s="55">
        <f t="shared" si="48"/>
        <v>2.6261388009027322</v>
      </c>
      <c r="AO71" s="55">
        <f t="shared" si="48"/>
        <v>3.097628587631664</v>
      </c>
      <c r="AQ71">
        <v>2029</v>
      </c>
      <c r="AR71" s="49"/>
      <c r="AS71" s="126">
        <f t="shared" si="35"/>
        <v>-2.58228082639268</v>
      </c>
      <c r="AT71" s="126">
        <f t="shared" si="36"/>
        <v>-1.2150976483527476</v>
      </c>
      <c r="AU71" s="126">
        <f t="shared" si="37"/>
        <v>-1.285215219475111</v>
      </c>
      <c r="AV71" s="126">
        <f t="shared" si="38"/>
        <v>-2.8682536699566219</v>
      </c>
      <c r="AW71" s="126">
        <f t="shared" si="39"/>
        <v>-2.5239731414489208</v>
      </c>
      <c r="AX71" s="126">
        <f t="shared" si="26"/>
        <v>-3.081586006837056</v>
      </c>
      <c r="AY71" s="124"/>
      <c r="AZ71" s="124"/>
      <c r="BA71" s="126">
        <f t="shared" si="30"/>
        <v>-1.8953782681783049</v>
      </c>
      <c r="BB71" s="126">
        <f t="shared" si="16"/>
        <v>-5.6814222738857945</v>
      </c>
      <c r="BC71" s="126">
        <f t="shared" si="17"/>
        <v>-2.9361317864046832</v>
      </c>
      <c r="BD71" s="126">
        <f t="shared" si="18"/>
        <v>-2.7541404621873378</v>
      </c>
      <c r="BE71" s="126">
        <f t="shared" si="19"/>
        <v>-5.8644146912006594</v>
      </c>
      <c r="BF71" s="126">
        <f t="shared" si="20"/>
        <v>-2.9514223985585009</v>
      </c>
      <c r="BG71" s="126">
        <f t="shared" si="21"/>
        <v>-1.8428738107220011</v>
      </c>
      <c r="BH71" s="126">
        <f t="shared" si="22"/>
        <v>-2.1952316460908228</v>
      </c>
      <c r="BI71" s="126">
        <f t="shared" si="23"/>
        <v>-2.0670348087273749</v>
      </c>
    </row>
    <row r="72" spans="1:61">
      <c r="A72">
        <v>2030</v>
      </c>
      <c r="C72" s="100">
        <f>'3. GDP data for plots'!G66</f>
        <v>5.5532836491129629</v>
      </c>
      <c r="D72" s="100">
        <f>'3. GDP data for plots'!H66</f>
        <v>5.4071162061371938</v>
      </c>
      <c r="E72" s="100">
        <f>'3. GDP data for plots'!I66</f>
        <v>5.7633446901484318</v>
      </c>
      <c r="F72" s="100">
        <f>'3. GDP data for plots'!J66</f>
        <v>5.4071162061371938</v>
      </c>
      <c r="G72" s="100">
        <f>'3. GDP data for plots'!K66</f>
        <v>5.7633446901484318</v>
      </c>
      <c r="H72" s="100">
        <f>'3. GDP data for plots'!L66</f>
        <v>5.6772025800339803</v>
      </c>
      <c r="I72" s="100">
        <f>'3. GDP data for plots'!M66</f>
        <v>5.7375566378695444</v>
      </c>
      <c r="J72" s="100">
        <f>'3. GDP data for plots'!N66</f>
        <v>5.6149029827111008</v>
      </c>
      <c r="K72" s="100">
        <f>'3. GDP data for plots'!O66</f>
        <v>5.6784115769650798</v>
      </c>
      <c r="L72" s="100">
        <f>'3. GDP data for plots'!P66</f>
        <v>6.1606766819172298</v>
      </c>
      <c r="M72" s="100">
        <f>'3. GDP data for plots'!Q66</f>
        <v>5.7448560284176136</v>
      </c>
      <c r="N72" s="100">
        <f>'3. GDP data for plots'!R66</f>
        <v>6.3857099360180358</v>
      </c>
      <c r="O72" s="100">
        <f>'3. GDP data for plots'!S66</f>
        <v>5.7966845656151609</v>
      </c>
      <c r="P72" s="100">
        <f>'3. GDP data for plots'!T66</f>
        <v>6.1606766819172298</v>
      </c>
      <c r="Q72" s="100">
        <f>'3. GDP data for plots'!U66</f>
        <v>5.7791569906374596</v>
      </c>
      <c r="R72" s="100">
        <f>'3. GDP data for plots'!V66</f>
        <v>5.8014008001984125</v>
      </c>
      <c r="S72" s="100">
        <f>'3. GDP data for plots'!W66</f>
        <v>6.4443665365249521</v>
      </c>
      <c r="W72">
        <v>2030</v>
      </c>
      <c r="Y72" s="54">
        <f>Y137/Y136*Y$59</f>
        <v>2.2315359637629935</v>
      </c>
      <c r="Z72" s="54">
        <f>Z$60*(Z156/Z$154)</f>
        <v>2.6496820190518786</v>
      </c>
      <c r="AA72" s="54">
        <f>AA$60*(AA156/AA$154)</f>
        <v>2.8222889366337283</v>
      </c>
      <c r="AB72" s="54">
        <f>AB$60*(AB156/AB$154)</f>
        <v>2.2750863981475797</v>
      </c>
      <c r="AC72" s="54">
        <f>AC$60*(AC156/AC$154)</f>
        <v>2.4151306053224424</v>
      </c>
      <c r="AD72" s="54">
        <f>AD$54*(S225/S$222)</f>
        <v>2.2333798878201652</v>
      </c>
      <c r="AE72" s="55"/>
      <c r="AF72" s="54"/>
      <c r="AG72" s="100">
        <f>AG67*O271/N271</f>
        <v>2.6044167897821833</v>
      </c>
      <c r="AH72" s="54">
        <f>F354</f>
        <v>1.5585485945486186</v>
      </c>
      <c r="AI72" s="54">
        <f>F355</f>
        <v>2.4402346537336759</v>
      </c>
      <c r="AJ72" s="54">
        <f>F356</f>
        <v>2.8849803499665203</v>
      </c>
      <c r="AK72" s="54">
        <f>F357</f>
        <v>1.7803464316051552</v>
      </c>
      <c r="AL72" s="54">
        <f>F358</f>
        <v>2.2609173620846783</v>
      </c>
      <c r="AM72" s="54">
        <f>F359</f>
        <v>2.7485291691683655</v>
      </c>
      <c r="AN72" s="54">
        <f>F360</f>
        <v>2.6395306240051619</v>
      </c>
      <c r="AO72" s="54">
        <f>F361</f>
        <v>3.1491106149421868</v>
      </c>
      <c r="AQ72">
        <v>2030</v>
      </c>
      <c r="AR72" s="49"/>
      <c r="AS72" s="126">
        <f t="shared" si="35"/>
        <v>-2.5826064980976504</v>
      </c>
      <c r="AT72" s="126">
        <f t="shared" si="36"/>
        <v>-1.2283880709325845</v>
      </c>
      <c r="AU72" s="126">
        <f t="shared" si="37"/>
        <v>-1.3056545976140033</v>
      </c>
      <c r="AV72" s="126">
        <f t="shared" si="38"/>
        <v>-2.8709036216213013</v>
      </c>
      <c r="AW72" s="126">
        <f t="shared" si="39"/>
        <v>-2.5243117971306739</v>
      </c>
      <c r="AX72" s="126">
        <f t="shared" si="26"/>
        <v>-3.0841459297028084</v>
      </c>
      <c r="AY72" s="124"/>
      <c r="AZ72" s="124"/>
      <c r="BA72" s="126">
        <f t="shared" si="30"/>
        <v>-1.8986261717096942</v>
      </c>
      <c r="BB72" s="126">
        <f t="shared" si="16"/>
        <v>-5.7424956475728761</v>
      </c>
      <c r="BC72" s="126">
        <f t="shared" si="17"/>
        <v>-2.9373277642536944</v>
      </c>
      <c r="BD72" s="126">
        <f t="shared" si="18"/>
        <v>-2.7616125165994876</v>
      </c>
      <c r="BE72" s="126">
        <f t="shared" si="19"/>
        <v>-5.972132435828903</v>
      </c>
      <c r="BF72" s="126">
        <f t="shared" si="20"/>
        <v>-2.9525440150409477</v>
      </c>
      <c r="BG72" s="126">
        <f t="shared" si="21"/>
        <v>-1.8495249464008157</v>
      </c>
      <c r="BH72" s="126">
        <f t="shared" si="22"/>
        <v>-2.1977749841129879</v>
      </c>
      <c r="BI72" s="126">
        <f t="shared" si="23"/>
        <v>-2.0940856949713038</v>
      </c>
    </row>
    <row r="73" spans="1:61">
      <c r="A73">
        <v>2031</v>
      </c>
      <c r="C73" s="100">
        <f>'3. GDP data for plots'!G67</f>
        <v>5.6859035875249004</v>
      </c>
      <c r="D73" s="100">
        <f>'3. GDP data for plots'!H67</f>
        <v>5.5378602760015916</v>
      </c>
      <c r="E73" s="100">
        <f>'3. GDP data for plots'!I67</f>
        <v>5.9013576112804529</v>
      </c>
      <c r="F73" s="100">
        <f>'3. GDP data for plots'!J67</f>
        <v>5.5378602760015916</v>
      </c>
      <c r="G73" s="100">
        <f>'3. GDP data for plots'!K67</f>
        <v>5.9013576112804529</v>
      </c>
      <c r="H73" s="100">
        <f>'3. GDP data for plots'!L67</f>
        <v>5.8277619924564821</v>
      </c>
      <c r="I73" s="100">
        <f>'3. GDP data for plots'!M67</f>
        <v>5.8539142864855389</v>
      </c>
      <c r="J73" s="100">
        <f>'3. GDP data for plots'!N67</f>
        <v>5.7441904385083502</v>
      </c>
      <c r="K73" s="100">
        <f>'3. GDP data for plots'!O67</f>
        <v>5.8089991642699745</v>
      </c>
      <c r="L73" s="100">
        <f>'3. GDP data for plots'!P67</f>
        <v>6.3363833262549996</v>
      </c>
      <c r="M73" s="100">
        <f>'3. GDP data for plots'!Q67</f>
        <v>5.8575424750298204</v>
      </c>
      <c r="N73" s="100">
        <f>'3. GDP data for plots'!R67</f>
        <v>6.5968917326550898</v>
      </c>
      <c r="O73" s="100">
        <f>'3. GDP data for plots'!S67</f>
        <v>5.9167973693604585</v>
      </c>
      <c r="P73" s="100">
        <f>'3. GDP data for plots'!T67</f>
        <v>6.3363833262549996</v>
      </c>
      <c r="Q73" s="100">
        <f>'3. GDP data for plots'!U67</f>
        <v>5.8971419722649046</v>
      </c>
      <c r="R73" s="100">
        <f>'3. GDP data for plots'!V67</f>
        <v>5.917767673034847</v>
      </c>
      <c r="S73" s="100">
        <f>'3. GDP data for plots'!W67</f>
        <v>6.6679413879152163</v>
      </c>
      <c r="W73">
        <v>2031</v>
      </c>
      <c r="Y73" s="55">
        <f>Y72+(Y82-Y72)/10</f>
        <v>2.2353396215118537</v>
      </c>
      <c r="Z73" s="55">
        <f>Z72+(Z77-Z72)*1/5</f>
        <v>2.6744434245014848</v>
      </c>
      <c r="AA73" s="55">
        <f>AA72+(AA82-AA72)/10</f>
        <v>2.8586144961382502</v>
      </c>
      <c r="AB73" s="55">
        <f>AB72+(AB82-AB72)/10</f>
        <v>2.2668325963310445</v>
      </c>
      <c r="AC73" s="55">
        <f>AC72+(AC82-AC72)/10</f>
        <v>2.4196238715649026</v>
      </c>
      <c r="AD73" s="55">
        <f>AD72+(AD82-AD72)/10</f>
        <v>2.212652511209348</v>
      </c>
      <c r="AE73" s="55"/>
      <c r="AF73" s="55"/>
      <c r="AG73" s="55">
        <f>AG72+(AG77-AG72)*1/5</f>
        <v>2.6309312537627121</v>
      </c>
      <c r="AH73" s="55">
        <f>AH72+(AH82-AH72)/10</f>
        <v>1.5665591615478844</v>
      </c>
      <c r="AI73" s="55">
        <f t="shared" ref="AI73:AO73" si="49">AI72+(AI82-AI72)/10</f>
        <v>2.4381326013644258</v>
      </c>
      <c r="AJ73" s="55">
        <f t="shared" si="49"/>
        <v>2.8758643496708998</v>
      </c>
      <c r="AK73" s="55">
        <f t="shared" si="49"/>
        <v>1.7555902008742768</v>
      </c>
      <c r="AL73" s="55">
        <f t="shared" si="49"/>
        <v>2.2702406453276347</v>
      </c>
      <c r="AM73" s="55">
        <f t="shared" si="49"/>
        <v>2.7639549462361517</v>
      </c>
      <c r="AN73" s="55">
        <f t="shared" si="49"/>
        <v>2.6589611605419732</v>
      </c>
      <c r="AO73" s="55">
        <f t="shared" si="49"/>
        <v>3.1723096669765543</v>
      </c>
      <c r="AQ73">
        <v>2031</v>
      </c>
      <c r="AR73" s="49"/>
      <c r="AS73" s="126">
        <f t="shared" si="35"/>
        <v>-2.1659592506892644</v>
      </c>
      <c r="AT73" s="126">
        <f t="shared" si="36"/>
        <v>-1.4484711746643675</v>
      </c>
      <c r="AU73" s="126">
        <f t="shared" si="37"/>
        <v>-1.0816690622097003</v>
      </c>
      <c r="AV73" s="126">
        <f t="shared" si="38"/>
        <v>-2.7151386452326842</v>
      </c>
      <c r="AW73" s="126">
        <f t="shared" si="39"/>
        <v>-2.1569684090927188</v>
      </c>
      <c r="AX73" s="126">
        <f t="shared" si="26"/>
        <v>-3.48758148316759</v>
      </c>
      <c r="AY73" s="124"/>
      <c r="AZ73" s="124"/>
      <c r="BA73" s="126">
        <f t="shared" si="30"/>
        <v>-1.2528506654945648</v>
      </c>
      <c r="BB73" s="126">
        <f t="shared" si="16"/>
        <v>-2.2732564035168434</v>
      </c>
      <c r="BC73" s="126">
        <f t="shared" si="17"/>
        <v>-2.0082679161383288</v>
      </c>
      <c r="BD73" s="126">
        <f t="shared" si="18"/>
        <v>-3.5070978795278429</v>
      </c>
      <c r="BE73" s="126">
        <f t="shared" si="19"/>
        <v>-3.3923313972799352</v>
      </c>
      <c r="BF73" s="126">
        <f t="shared" si="20"/>
        <v>-2.3720476215402297</v>
      </c>
      <c r="BG73" s="126">
        <f t="shared" si="21"/>
        <v>-1.4507058572025611</v>
      </c>
      <c r="BH73" s="126">
        <f t="shared" si="22"/>
        <v>-1.2447374427857372</v>
      </c>
      <c r="BI73" s="126">
        <f t="shared" si="23"/>
        <v>-2.6409967528899903</v>
      </c>
    </row>
    <row r="74" spans="1:61">
      <c r="A74">
        <v>2032</v>
      </c>
      <c r="C74" s="100">
        <f>'3. GDP data for plots'!G68</f>
        <v>5.8216906697702342</v>
      </c>
      <c r="D74" s="100">
        <f>'3. GDP data for plots'!H68</f>
        <v>5.6717657374753108</v>
      </c>
      <c r="E74" s="100">
        <f>'3. GDP data for plots'!I68</f>
        <v>6.0426754824759241</v>
      </c>
      <c r="F74" s="100">
        <f>'3. GDP data for plots'!J68</f>
        <v>5.6717657374753108</v>
      </c>
      <c r="G74" s="100">
        <f>'3. GDP data for plots'!K68</f>
        <v>6.0426754824759241</v>
      </c>
      <c r="H74" s="100">
        <f>'3. GDP data for plots'!L68</f>
        <v>5.9823142404964287</v>
      </c>
      <c r="I74" s="100">
        <f>'3. GDP data for plots'!M68</f>
        <v>5.9726316682154659</v>
      </c>
      <c r="J74" s="100">
        <f>'3. GDP data for plots'!N68</f>
        <v>5.8764548373227798</v>
      </c>
      <c r="K74" s="100">
        <f>'3. GDP data for plots'!O68</f>
        <v>5.9425899009110834</v>
      </c>
      <c r="L74" s="100">
        <f>'3. GDP data for plots'!P68</f>
        <v>6.5171012423180104</v>
      </c>
      <c r="M74" s="100">
        <f>'3. GDP data for plots'!Q68</f>
        <v>5.9724392877830184</v>
      </c>
      <c r="N74" s="100">
        <f>'3. GDP data for plots'!R68</f>
        <v>6.8150575219378648</v>
      </c>
      <c r="O74" s="100">
        <f>'3. GDP data for plots'!S68</f>
        <v>6.0393990243551645</v>
      </c>
      <c r="P74" s="100">
        <f>'3. GDP data for plots'!T68</f>
        <v>6.5171012423180104</v>
      </c>
      <c r="Q74" s="100">
        <f>'3. GDP data for plots'!U68</f>
        <v>6.0175356885766957</v>
      </c>
      <c r="R74" s="100">
        <f>'3. GDP data for plots'!V68</f>
        <v>6.0364686802571121</v>
      </c>
      <c r="S74" s="100">
        <f>'3. GDP data for plots'!W68</f>
        <v>6.8992727369986007</v>
      </c>
      <c r="W74">
        <v>2032</v>
      </c>
      <c r="Y74" s="55">
        <f>Y72+(Y82-Y72)*2/10</f>
        <v>2.239143279260714</v>
      </c>
      <c r="Z74" s="55">
        <f>Z72+(Z77-Z72)*2/5</f>
        <v>2.6992048299510909</v>
      </c>
      <c r="AA74" s="55">
        <f>AA72+(AA82-AA72)*2/10</f>
        <v>2.8949400556427727</v>
      </c>
      <c r="AB74" s="55">
        <f>AB72+(AB82-AB72)*2/10</f>
        <v>2.2585787945145088</v>
      </c>
      <c r="AC74" s="55">
        <f>AC72+(AC82-AC72)*2/10</f>
        <v>2.4241171378073632</v>
      </c>
      <c r="AD74" s="55">
        <f>AD72+(AD82-AD72)*2/10</f>
        <v>2.1919251345985309</v>
      </c>
      <c r="AE74" s="55"/>
      <c r="AF74" s="55"/>
      <c r="AG74" s="55">
        <f>AG72+(AG77-AG72)*2/5</f>
        <v>2.6574457177432413</v>
      </c>
      <c r="AH74" s="55">
        <f>AH72+(AH82-AH72)*2/10</f>
        <v>1.57456972854715</v>
      </c>
      <c r="AI74" s="55">
        <f t="shared" ref="AI74:AO74" si="50">AI72+(AI82-AI72)*2/10</f>
        <v>2.4360305489951761</v>
      </c>
      <c r="AJ74" s="55">
        <f t="shared" si="50"/>
        <v>2.8667483493752797</v>
      </c>
      <c r="AK74" s="55">
        <f t="shared" si="50"/>
        <v>1.7308339701433981</v>
      </c>
      <c r="AL74" s="55">
        <f t="shared" si="50"/>
        <v>2.2795639285705911</v>
      </c>
      <c r="AM74" s="55">
        <f t="shared" si="50"/>
        <v>2.7793807233039378</v>
      </c>
      <c r="AN74" s="55">
        <f t="shared" si="50"/>
        <v>2.6783916970787849</v>
      </c>
      <c r="AO74" s="55">
        <f t="shared" si="50"/>
        <v>3.1955087190109213</v>
      </c>
      <c r="AQ74">
        <v>2032</v>
      </c>
      <c r="AR74" s="49"/>
      <c r="AS74" s="126">
        <f t="shared" si="35"/>
        <v>-2.1662425241079752</v>
      </c>
      <c r="AT74" s="126">
        <f t="shared" si="36"/>
        <v>-1.4569190426465428</v>
      </c>
      <c r="AU74" s="126">
        <f t="shared" si="37"/>
        <v>-1.0976421993695085</v>
      </c>
      <c r="AV74" s="126">
        <f t="shared" si="38"/>
        <v>-2.7164284216733114</v>
      </c>
      <c r="AW74" s="126">
        <f t="shared" si="39"/>
        <v>-2.1573058195086481</v>
      </c>
      <c r="AX74" s="126">
        <f t="shared" si="26"/>
        <v>-3.4960507427827192</v>
      </c>
      <c r="AY74" s="124"/>
      <c r="AZ74" s="124"/>
      <c r="BA74" s="126">
        <f t="shared" si="30"/>
        <v>-1.262879980463627</v>
      </c>
      <c r="BB74" s="126">
        <f t="shared" si="16"/>
        <v>-2.2758117296730385</v>
      </c>
      <c r="BC74" s="126">
        <f t="shared" si="17"/>
        <v>-2.0083407547826226</v>
      </c>
      <c r="BD74" s="126">
        <f t="shared" si="18"/>
        <v>-3.508067422885397</v>
      </c>
      <c r="BE74" s="126">
        <f t="shared" si="19"/>
        <v>-3.4115417062011266</v>
      </c>
      <c r="BF74" s="126">
        <f t="shared" si="20"/>
        <v>-2.3736941458522343</v>
      </c>
      <c r="BG74" s="126">
        <f t="shared" si="21"/>
        <v>-1.4537754848673035</v>
      </c>
      <c r="BH74" s="126">
        <f t="shared" si="22"/>
        <v>-1.2500110265259989</v>
      </c>
      <c r="BI74" s="126">
        <f t="shared" si="23"/>
        <v>-2.646203487568044</v>
      </c>
    </row>
    <row r="75" spans="1:61">
      <c r="A75">
        <v>2033</v>
      </c>
      <c r="C75" s="100">
        <f>'3. GDP data for plots'!G69</f>
        <v>5.9607205315352827</v>
      </c>
      <c r="D75" s="100">
        <f>'3. GDP data for plots'!H69</f>
        <v>5.8089090330074642</v>
      </c>
      <c r="E75" s="100">
        <f>'3. GDP data for plots'!I69</f>
        <v>6.1873774462878206</v>
      </c>
      <c r="F75" s="100">
        <f>'3. GDP data for plots'!J69</f>
        <v>5.8089090330074642</v>
      </c>
      <c r="G75" s="100">
        <f>'3. GDP data for plots'!K69</f>
        <v>6.1873774462878206</v>
      </c>
      <c r="H75" s="100">
        <f>'3. GDP data for plots'!L69</f>
        <v>6.1409652141543942</v>
      </c>
      <c r="I75" s="100">
        <f>'3. GDP data for plots'!M69</f>
        <v>6.0937566384468758</v>
      </c>
      <c r="J75" s="100">
        <f>'3. GDP data for plots'!N69</f>
        <v>6.0117647255549116</v>
      </c>
      <c r="K75" s="100">
        <f>'3. GDP data for plots'!O69</f>
        <v>6.0792528509252097</v>
      </c>
      <c r="L75" s="100">
        <f>'3. GDP data for plots'!P69</f>
        <v>6.7029733549478276</v>
      </c>
      <c r="M75" s="100">
        <f>'3. GDP data for plots'!Q69</f>
        <v>6.0895898234306074</v>
      </c>
      <c r="N75" s="100">
        <f>'3. GDP data for plots'!R69</f>
        <v>7.0404382714689291</v>
      </c>
      <c r="O75" s="100">
        <f>'3. GDP data for plots'!S69</f>
        <v>6.1645411019584389</v>
      </c>
      <c r="P75" s="100">
        <f>'3. GDP data for plots'!T69</f>
        <v>6.7029733549478276</v>
      </c>
      <c r="Q75" s="100">
        <f>'3. GDP data for plots'!U69</f>
        <v>6.1403873153467279</v>
      </c>
      <c r="R75" s="100">
        <f>'3. GDP data for plots'!V69</f>
        <v>6.1575506408885117</v>
      </c>
      <c r="S75" s="100">
        <f>'3. GDP data for plots'!W69</f>
        <v>7.1386296804829392</v>
      </c>
      <c r="W75">
        <v>2033</v>
      </c>
      <c r="Y75" s="55">
        <f>Y72+(Y82-Y72)*3/10</f>
        <v>2.2429469370095747</v>
      </c>
      <c r="Z75" s="55">
        <f>Z72+(Z77-Z72)*3/5</f>
        <v>2.7239662354006975</v>
      </c>
      <c r="AA75" s="55">
        <f>AA72+(AA82-AA72)*3/10</f>
        <v>2.9312656151472947</v>
      </c>
      <c r="AB75" s="55">
        <f>AB72+(AB82-AB72)*3/10</f>
        <v>2.2503249926979736</v>
      </c>
      <c r="AC75" s="55">
        <f>AC72+(AC82-AC72)*3/10</f>
        <v>2.4286104040498233</v>
      </c>
      <c r="AD75" s="55">
        <f>AD72+(AD82-AD72)*3/10</f>
        <v>2.1711977579877138</v>
      </c>
      <c r="AE75" s="55"/>
      <c r="AF75" s="55"/>
      <c r="AG75" s="55">
        <f>AG72+(AG77-AG72)*3/5</f>
        <v>2.6839601817237702</v>
      </c>
      <c r="AH75" s="55">
        <f>AH72+(AH82-AH72)*3/10</f>
        <v>1.5825802955464159</v>
      </c>
      <c r="AI75" s="55">
        <f t="shared" ref="AI75:AO75" si="51">AI72+(AI82-AI72)*3/10</f>
        <v>2.433928496625926</v>
      </c>
      <c r="AJ75" s="55">
        <f t="shared" si="51"/>
        <v>2.8576323490796591</v>
      </c>
      <c r="AK75" s="55">
        <f t="shared" si="51"/>
        <v>1.7060777394125197</v>
      </c>
      <c r="AL75" s="55">
        <f t="shared" si="51"/>
        <v>2.2888872118135475</v>
      </c>
      <c r="AM75" s="55">
        <f t="shared" si="51"/>
        <v>2.7948065003717235</v>
      </c>
      <c r="AN75" s="55">
        <f t="shared" si="51"/>
        <v>2.6978222336155966</v>
      </c>
      <c r="AO75" s="55">
        <f t="shared" si="51"/>
        <v>3.2187077710452883</v>
      </c>
      <c r="AQ75">
        <v>2033</v>
      </c>
      <c r="AR75" s="49"/>
      <c r="AS75" s="126">
        <f t="shared" si="35"/>
        <v>-2.1665248351271593</v>
      </c>
      <c r="AT75" s="126">
        <f t="shared" si="36"/>
        <v>-1.4652119160303401</v>
      </c>
      <c r="AU75" s="126">
        <f t="shared" si="37"/>
        <v>-1.1132144763158491</v>
      </c>
      <c r="AV75" s="126">
        <f t="shared" si="38"/>
        <v>-2.7177276248907201</v>
      </c>
      <c r="AW75" s="126">
        <f t="shared" si="39"/>
        <v>-2.1576419790982349</v>
      </c>
      <c r="AX75" s="126">
        <f t="shared" si="26"/>
        <v>-3.504680177150965</v>
      </c>
      <c r="AY75" s="124"/>
      <c r="AZ75" s="124"/>
      <c r="BA75" s="126">
        <f t="shared" si="30"/>
        <v>-1.2727091619671671</v>
      </c>
      <c r="BB75" s="126">
        <f t="shared" si="16"/>
        <v>-2.2783410555689443</v>
      </c>
      <c r="BC75" s="126">
        <f t="shared" si="17"/>
        <v>-2.0084137191320073</v>
      </c>
      <c r="BD75" s="126">
        <f t="shared" si="18"/>
        <v>-3.5090431323632321</v>
      </c>
      <c r="BE75" s="126">
        <f t="shared" si="19"/>
        <v>-3.4313015477155706</v>
      </c>
      <c r="BF75" s="126">
        <f t="shared" si="20"/>
        <v>-2.3753272017878135</v>
      </c>
      <c r="BG75" s="126">
        <f t="shared" si="21"/>
        <v>-1.4568110391921851</v>
      </c>
      <c r="BH75" s="126">
        <f t="shared" si="22"/>
        <v>-1.2552080952728417</v>
      </c>
      <c r="BI75" s="126">
        <f t="shared" si="23"/>
        <v>-2.651334621570689</v>
      </c>
    </row>
    <row r="76" spans="1:61">
      <c r="A76">
        <v>2034</v>
      </c>
      <c r="C76" s="100">
        <f>'3. GDP data for plots'!G70</f>
        <v>6.1030706147890443</v>
      </c>
      <c r="D76" s="100">
        <f>'3. GDP data for plots'!H70</f>
        <v>5.9493684534255848</v>
      </c>
      <c r="E76" s="100">
        <f>'3. GDP data for plots'!I70</f>
        <v>6.3355445404698232</v>
      </c>
      <c r="F76" s="100">
        <f>'3. GDP data for plots'!J70</f>
        <v>5.9493684534255848</v>
      </c>
      <c r="G76" s="100">
        <f>'3. GDP data for plots'!K70</f>
        <v>6.3355445404698232</v>
      </c>
      <c r="H76" s="100">
        <f>'3. GDP data for plots'!L70</f>
        <v>6.3038236116337698</v>
      </c>
      <c r="I76" s="100">
        <f>'3. GDP data for plots'!M70</f>
        <v>6.2173380230745785</v>
      </c>
      <c r="J76" s="100">
        <f>'3. GDP data for plots'!N70</f>
        <v>6.1501902279388121</v>
      </c>
      <c r="K76" s="100">
        <f>'3. GDP data for plots'!O70</f>
        <v>6.2190586666288734</v>
      </c>
      <c r="L76" s="100">
        <f>'3. GDP data for plots'!P70</f>
        <v>6.8941466652986714</v>
      </c>
      <c r="M76" s="100">
        <f>'3. GDP data for plots'!Q70</f>
        <v>6.2090382891769744</v>
      </c>
      <c r="N76" s="100">
        <f>'3. GDP data for plots'!R70</f>
        <v>7.273272587179834</v>
      </c>
      <c r="O76" s="100">
        <f>'3. GDP data for plots'!S70</f>
        <v>6.2922762421369312</v>
      </c>
      <c r="P76" s="100">
        <f>'3. GDP data for plots'!T70</f>
        <v>6.8941466652986714</v>
      </c>
      <c r="Q76" s="100">
        <f>'3. GDP data for plots'!U70</f>
        <v>6.2657470323020323</v>
      </c>
      <c r="R76" s="100">
        <f>'3. GDP data for plots'!V70</f>
        <v>6.2810613130674913</v>
      </c>
      <c r="S76" s="100">
        <f>'3. GDP data for plots'!W70</f>
        <v>7.3862906508666528</v>
      </c>
      <c r="W76">
        <v>2034</v>
      </c>
      <c r="Y76" s="55">
        <f>Y72+(Y82-Y72)*4/10</f>
        <v>2.246750594758435</v>
      </c>
      <c r="Z76" s="55">
        <f>Z72+(Z77-Z72)*4/5</f>
        <v>2.7487276408503036</v>
      </c>
      <c r="AA76" s="55">
        <f>AA72+(AA82-AA72)*4/10</f>
        <v>2.9675911746518167</v>
      </c>
      <c r="AB76" s="55">
        <f>AB72+(AB82-AB72)*4/10</f>
        <v>2.2420711908814379</v>
      </c>
      <c r="AC76" s="55">
        <f>AC72+(AC82-AC72)*4/10</f>
        <v>2.4331036702922839</v>
      </c>
      <c r="AD76" s="55">
        <f>AD72+(AD82-AD72)*4/10</f>
        <v>2.1504703813768966</v>
      </c>
      <c r="AE76" s="55"/>
      <c r="AF76" s="55"/>
      <c r="AG76" s="55">
        <f>AG72+(AG77-AG72)*4/5</f>
        <v>2.7104746457042994</v>
      </c>
      <c r="AH76" s="55">
        <f>AH72+(AH82-AH72)*4/10</f>
        <v>1.5905908625456815</v>
      </c>
      <c r="AI76" s="55">
        <f t="shared" ref="AI76:AO76" si="52">AI72+(AI82-AI72)*4/10</f>
        <v>2.4318264442566764</v>
      </c>
      <c r="AJ76" s="55">
        <f t="shared" si="52"/>
        <v>2.848516348784039</v>
      </c>
      <c r="AK76" s="55">
        <f t="shared" si="52"/>
        <v>1.6813215086816411</v>
      </c>
      <c r="AL76" s="55">
        <f t="shared" si="52"/>
        <v>2.2982104950565039</v>
      </c>
      <c r="AM76" s="55">
        <f t="shared" si="52"/>
        <v>2.8102322774395097</v>
      </c>
      <c r="AN76" s="55">
        <f t="shared" si="52"/>
        <v>2.7172527701524078</v>
      </c>
      <c r="AO76" s="55">
        <f t="shared" si="52"/>
        <v>3.2419068230796557</v>
      </c>
      <c r="AQ76">
        <v>2034</v>
      </c>
      <c r="AR76" s="49"/>
      <c r="AS76" s="126">
        <f t="shared" si="35"/>
        <v>-2.1668061886431889</v>
      </c>
      <c r="AT76" s="126">
        <f t="shared" si="36"/>
        <v>-1.4733540216127494</v>
      </c>
      <c r="AU76" s="126">
        <f t="shared" si="37"/>
        <v>-1.1284007959679099</v>
      </c>
      <c r="AV76" s="126">
        <f t="shared" si="38"/>
        <v>-2.7190363586123367</v>
      </c>
      <c r="AW76" s="126">
        <f t="shared" si="39"/>
        <v>-2.1579768948040257</v>
      </c>
      <c r="AX76" s="126">
        <f t="shared" si="26"/>
        <v>-3.513474373605463</v>
      </c>
      <c r="AY76" s="124"/>
      <c r="AZ76" s="124"/>
      <c r="BA76" s="126">
        <f>((AG76/K76)/(AG75/K75)-1)*100</f>
        <v>-1.2823441412759373</v>
      </c>
      <c r="BB76" s="126">
        <f t="shared" si="16"/>
        <v>-2.2808447760221617</v>
      </c>
      <c r="BC76" s="126">
        <f t="shared" si="17"/>
        <v>-2.0084868095120556</v>
      </c>
      <c r="BD76" s="126">
        <f t="shared" si="18"/>
        <v>-3.5100250669720556</v>
      </c>
      <c r="BE76" s="126">
        <f t="shared" si="19"/>
        <v>-3.4516348439846856</v>
      </c>
      <c r="BF76" s="126">
        <f t="shared" si="20"/>
        <v>-2.3769469539284493</v>
      </c>
      <c r="BG76" s="126">
        <f t="shared" si="21"/>
        <v>-1.4598130843747836</v>
      </c>
      <c r="BH76" s="126">
        <f t="shared" si="22"/>
        <v>-1.2603303022790779</v>
      </c>
      <c r="BI76" s="126">
        <f t="shared" si="23"/>
        <v>-2.6563917895886746</v>
      </c>
    </row>
    <row r="77" spans="1:61">
      <c r="A77">
        <v>2035</v>
      </c>
      <c r="C77" s="100">
        <f>'3. GDP data for plots'!G71</f>
        <v>6.2488202109196713</v>
      </c>
      <c r="D77" s="100">
        <f>'3. GDP data for plots'!H71</f>
        <v>6.0932241826294158</v>
      </c>
      <c r="E77" s="100">
        <f>'3. GDP data for plots'!I71</f>
        <v>6.4872597433600649</v>
      </c>
      <c r="F77" s="100">
        <f>'3. GDP data for plots'!J71</f>
        <v>6.0932241826294158</v>
      </c>
      <c r="G77" s="100">
        <f>'3. GDP data for plots'!K71</f>
        <v>6.4872597433600649</v>
      </c>
      <c r="H77" s="100">
        <f>'3. GDP data for plots'!L71</f>
        <v>6.4710010138142984</v>
      </c>
      <c r="I77" s="100">
        <f>'3. GDP data for plots'!M71</f>
        <v>6.3434256381825316</v>
      </c>
      <c r="J77" s="100">
        <f>'3. GDP data for plots'!N71</f>
        <v>6.2918030838844352</v>
      </c>
      <c r="K77" s="100">
        <f>'3. GDP data for plots'!O71</f>
        <v>6.3620796251443039</v>
      </c>
      <c r="L77" s="100">
        <f>'3. GDP data for plots'!P71</f>
        <v>7.0907723670965916</v>
      </c>
      <c r="M77" s="100">
        <f>'3. GDP data for plots'!Q71</f>
        <v>6.3308297593592497</v>
      </c>
      <c r="N77" s="100">
        <f>'3. GDP data for plots'!R71</f>
        <v>7.5138069659382705</v>
      </c>
      <c r="O77" s="100">
        <f>'3. GDP data for plots'!S71</f>
        <v>6.4226581756073413</v>
      </c>
      <c r="P77" s="100">
        <f>'3. GDP data for plots'!T71</f>
        <v>7.0907723670965916</v>
      </c>
      <c r="Q77" s="100">
        <f>'3. GDP data for plots'!U71</f>
        <v>6.3936660436190849</v>
      </c>
      <c r="R77" s="100">
        <f>'3. GDP data for plots'!V71</f>
        <v>6.4070494128847928</v>
      </c>
      <c r="S77" s="100">
        <f>'3. GDP data for plots'!W71</f>
        <v>7.6425437403259782</v>
      </c>
      <c r="W77">
        <v>2035</v>
      </c>
      <c r="Y77" s="55">
        <f>Y72+(Y82-Y72)*5/10</f>
        <v>2.2505542525072952</v>
      </c>
      <c r="Z77" s="54">
        <f>Z$60*(Z157/Z$154)</f>
        <v>2.7734890462999098</v>
      </c>
      <c r="AA77" s="55">
        <f>AA72+(AA82-AA72)*5/10</f>
        <v>3.0039167341563386</v>
      </c>
      <c r="AB77" s="55">
        <f>AB72+(AB82-AB72)*5/10</f>
        <v>2.2338173890649027</v>
      </c>
      <c r="AC77" s="55">
        <f>AC72+(AC82-AC72)*5/10</f>
        <v>2.4375969365347441</v>
      </c>
      <c r="AD77" s="55">
        <f>AD72+(AD82-AD72)*5/10</f>
        <v>2.1297430047660795</v>
      </c>
      <c r="AE77" s="55"/>
      <c r="AF77" s="54"/>
      <c r="AG77" s="100">
        <f>AG72*P271/O271</f>
        <v>2.7369891096848282</v>
      </c>
      <c r="AH77" s="55">
        <f>AH72+(AH82-AH72)*5/10</f>
        <v>1.5986014295449473</v>
      </c>
      <c r="AI77" s="55">
        <f t="shared" ref="AI77:AO77" si="53">AI72+(AI82-AI72)*5/10</f>
        <v>2.4297243918874263</v>
      </c>
      <c r="AJ77" s="55">
        <f t="shared" si="53"/>
        <v>2.8394003484884185</v>
      </c>
      <c r="AK77" s="55">
        <f t="shared" si="53"/>
        <v>1.6565652779507627</v>
      </c>
      <c r="AL77" s="55">
        <f t="shared" si="53"/>
        <v>2.3075337782994607</v>
      </c>
      <c r="AM77" s="55">
        <f t="shared" si="53"/>
        <v>2.8256580545072958</v>
      </c>
      <c r="AN77" s="55">
        <f t="shared" si="53"/>
        <v>2.7366833066892191</v>
      </c>
      <c r="AO77" s="55">
        <f t="shared" si="53"/>
        <v>3.2651058751140232</v>
      </c>
      <c r="AQ77">
        <v>2035</v>
      </c>
      <c r="AR77" s="49"/>
      <c r="AS77" s="126">
        <f t="shared" si="35"/>
        <v>-2.1670865895189406</v>
      </c>
      <c r="AT77" s="126">
        <f t="shared" si="36"/>
        <v>-1.4813494338854483</v>
      </c>
      <c r="AU77" s="126">
        <f t="shared" si="37"/>
        <v>-1.1432153315528493</v>
      </c>
      <c r="AV77" s="126">
        <f t="shared" si="38"/>
        <v>-2.7203547280928664</v>
      </c>
      <c r="AW77" s="126">
        <f t="shared" si="39"/>
        <v>-2.1583105735173969</v>
      </c>
      <c r="AX77" s="126">
        <f t="shared" si="26"/>
        <v>-3.5224380963398305</v>
      </c>
      <c r="AY77" s="124"/>
      <c r="AZ77" s="124"/>
      <c r="BA77" s="126">
        <f t="shared" si="30"/>
        <v>-1.2917906175768157</v>
      </c>
      <c r="BB77" s="126">
        <f t="shared" si="16"/>
        <v>-2.2833232778966317</v>
      </c>
      <c r="BC77" s="126">
        <f t="shared" si="17"/>
        <v>-2.0085600262496839</v>
      </c>
      <c r="BD77" s="126">
        <f t="shared" si="18"/>
        <v>-3.5110132864780708</v>
      </c>
      <c r="BE77" s="126">
        <f t="shared" si="19"/>
        <v>-3.4725669261151948</v>
      </c>
      <c r="BF77" s="126">
        <f t="shared" si="20"/>
        <v>-2.378553564184982</v>
      </c>
      <c r="BG77" s="126">
        <f t="shared" si="21"/>
        <v>-1.4627821722249412</v>
      </c>
      <c r="BH77" s="126">
        <f t="shared" si="22"/>
        <v>-1.2653792535091024</v>
      </c>
      <c r="BI77" s="126">
        <f t="shared" si="23"/>
        <v>-2.6613765795215905</v>
      </c>
    </row>
    <row r="78" spans="1:61">
      <c r="A78">
        <v>2036</v>
      </c>
      <c r="C78" s="100">
        <f>'3. GDP data for plots'!G72</f>
        <v>6.3980505049011089</v>
      </c>
      <c r="D78" s="100">
        <f>'3. GDP data for plots'!H72</f>
        <v>6.2405583433653957</v>
      </c>
      <c r="E78" s="100">
        <f>'3. GDP data for plots'!I72</f>
        <v>6.6426080203516724</v>
      </c>
      <c r="F78" s="100">
        <f>'3. GDP data for plots'!J72</f>
        <v>6.2405583433653957</v>
      </c>
      <c r="G78" s="100">
        <f>'3. GDP data for plots'!K72</f>
        <v>6.6426080203516724</v>
      </c>
      <c r="H78" s="100">
        <f>'3. GDP data for plots'!L72</f>
        <v>6.6426119607006546</v>
      </c>
      <c r="I78" s="100">
        <f>'3. GDP data for plots'!M72</f>
        <v>6.4720703101248738</v>
      </c>
      <c r="J78" s="100">
        <f>'3. GDP data for plots'!N72</f>
        <v>6.4301790158781085</v>
      </c>
      <c r="K78" s="100">
        <f>'3. GDP data for plots'!O72</f>
        <v>6.4976329879429562</v>
      </c>
      <c r="L78" s="100">
        <f>'3. GDP data for plots'!P72</f>
        <v>7.2930059662144409</v>
      </c>
      <c r="M78" s="100">
        <f>'3. GDP data for plots'!Q72</f>
        <v>6.4550101924562835</v>
      </c>
      <c r="N78" s="100">
        <f>'3. GDP data for plots'!R72</f>
        <v>7.7622960565091983</v>
      </c>
      <c r="O78" s="100">
        <f>'3. GDP data for plots'!S72</f>
        <v>6.5557417464377972</v>
      </c>
      <c r="P78" s="100">
        <f>'3. GDP data for plots'!T72</f>
        <v>7.2930059662144409</v>
      </c>
      <c r="Q78" s="100">
        <f>'3. GDP data for plots'!U72</f>
        <v>6.52419659883856</v>
      </c>
      <c r="R78" s="100">
        <f>'3. GDP data for plots'!V72</f>
        <v>6.5355646335984545</v>
      </c>
      <c r="S78" s="100">
        <f>'3. GDP data for plots'!W72</f>
        <v>7.9076870358388307</v>
      </c>
      <c r="W78">
        <v>2036</v>
      </c>
      <c r="Y78" s="55">
        <f>Y72+(Y82-Y72)*6/10</f>
        <v>2.2543579102561555</v>
      </c>
      <c r="Z78" s="55">
        <f>Z77+(Z82-Z77)*1/5</f>
        <v>2.7982504517495159</v>
      </c>
      <c r="AA78" s="55">
        <f>AA72+(AA82-AA72)*6/10</f>
        <v>3.0402422936608611</v>
      </c>
      <c r="AB78" s="55">
        <f>AB72+(AB82-AB72)*6/10</f>
        <v>2.2255635872483674</v>
      </c>
      <c r="AC78" s="55">
        <f>AC72+(AC82-AC72)*6/10</f>
        <v>2.4420902027772042</v>
      </c>
      <c r="AD78" s="55">
        <f>AD72+(AD82-AD72)*6/10</f>
        <v>2.1090156281552623</v>
      </c>
      <c r="AE78" s="55"/>
      <c r="AF78" s="55"/>
      <c r="AG78" s="55">
        <f>AG77+(AG82-AG77)*1/5</f>
        <v>2.7605220027553652</v>
      </c>
      <c r="AH78" s="55">
        <f>AH72+(AH82-AH72)*6/10</f>
        <v>1.6066119965442132</v>
      </c>
      <c r="AI78" s="55">
        <f t="shared" ref="AI78:AO78" si="54">AI72+(AI82-AI72)*6/10</f>
        <v>2.4276223395181762</v>
      </c>
      <c r="AJ78" s="55">
        <f t="shared" si="54"/>
        <v>2.8302843481927979</v>
      </c>
      <c r="AK78" s="55">
        <f t="shared" si="54"/>
        <v>1.6318090472198843</v>
      </c>
      <c r="AL78" s="55">
        <f t="shared" si="54"/>
        <v>2.3168570615424171</v>
      </c>
      <c r="AM78" s="55">
        <f t="shared" si="54"/>
        <v>2.8410838315750819</v>
      </c>
      <c r="AN78" s="55">
        <f t="shared" si="54"/>
        <v>2.7561138432260308</v>
      </c>
      <c r="AO78" s="55">
        <f t="shared" si="54"/>
        <v>3.2883049271483902</v>
      </c>
      <c r="AQ78">
        <v>2036</v>
      </c>
      <c r="AR78" s="49"/>
      <c r="AS78" s="126">
        <f t="shared" si="35"/>
        <v>-2.167366042584673</v>
      </c>
      <c r="AT78" s="126">
        <f t="shared" si="36"/>
        <v>-1.4892020818337293</v>
      </c>
      <c r="AU78" s="126">
        <f t="shared" si="37"/>
        <v>-1.1576715707258045</v>
      </c>
      <c r="AV78" s="126">
        <f t="shared" si="38"/>
        <v>-2.7216828401427806</v>
      </c>
      <c r="AW78" s="126">
        <f t="shared" si="39"/>
        <v>-2.1586430220787989</v>
      </c>
      <c r="AX78" s="126">
        <f t="shared" si="26"/>
        <v>-3.5315762950147489</v>
      </c>
      <c r="AY78" s="124"/>
      <c r="AZ78" s="124"/>
      <c r="BA78" s="126">
        <f t="shared" si="30"/>
        <v>-1.2443238380306143</v>
      </c>
      <c r="BB78" s="126">
        <f t="shared" si="16"/>
        <v>-2.2857769403021311</v>
      </c>
      <c r="BC78" s="126">
        <f t="shared" si="17"/>
        <v>-2.0086333696728076</v>
      </c>
      <c r="BD78" s="126">
        <f t="shared" si="18"/>
        <v>-3.5120078514149777</v>
      </c>
      <c r="BE78" s="126">
        <f t="shared" si="19"/>
        <v>-3.4941246394379233</v>
      </c>
      <c r="BF78" s="126">
        <f t="shared" si="20"/>
        <v>-2.3801471918515338</v>
      </c>
      <c r="BG78" s="126">
        <f t="shared" si="21"/>
        <v>-1.4657188425026724</v>
      </c>
      <c r="BH78" s="126">
        <f t="shared" si="22"/>
        <v>-1.2703565093178049</v>
      </c>
      <c r="BI78" s="126">
        <f t="shared" si="23"/>
        <v>-2.6662905341398258</v>
      </c>
    </row>
    <row r="79" spans="1:61">
      <c r="A79">
        <v>2037</v>
      </c>
      <c r="C79" s="100">
        <f>'3. GDP data for plots'!G73</f>
        <v>6.5508446205144875</v>
      </c>
      <c r="D79" s="100">
        <f>'3. GDP data for plots'!H73</f>
        <v>6.3914550441079712</v>
      </c>
      <c r="E79" s="100">
        <f>'3. GDP data for plots'!I73</f>
        <v>6.8016763714761153</v>
      </c>
      <c r="F79" s="100">
        <f>'3. GDP data for plots'!J73</f>
        <v>6.3914550441079712</v>
      </c>
      <c r="G79" s="100">
        <f>'3. GDP data for plots'!K73</f>
        <v>6.8016763714761153</v>
      </c>
      <c r="H79" s="100">
        <f>'3. GDP data for plots'!L73</f>
        <v>6.818774029898437</v>
      </c>
      <c r="I79" s="100">
        <f>'3. GDP data for plots'!M73</f>
        <v>6.6033238960142064</v>
      </c>
      <c r="J79" s="100">
        <f>'3. GDP data for plots'!N73</f>
        <v>6.5715982564909217</v>
      </c>
      <c r="K79" s="100">
        <f>'3. GDP data for plots'!O73</f>
        <v>6.6360745123567826</v>
      </c>
      <c r="L79" s="100">
        <f>'3. GDP data for plots'!P73</f>
        <v>7.5010074036572005</v>
      </c>
      <c r="M79" s="100">
        <f>'3. GDP data for plots'!Q73</f>
        <v>6.5816264484312539</v>
      </c>
      <c r="N79" s="100">
        <f>'3. GDP data for plots'!R73</f>
        <v>8.0190029291462182</v>
      </c>
      <c r="O79" s="100">
        <f>'3. GDP data for plots'!S73</f>
        <v>6.6915829351175491</v>
      </c>
      <c r="P79" s="100">
        <f>'3. GDP data for plots'!T73</f>
        <v>7.5010074036572005</v>
      </c>
      <c r="Q79" s="100">
        <f>'3. GDP data for plots'!U73</f>
        <v>6.6573920142070735</v>
      </c>
      <c r="R79" s="100">
        <f>'3. GDP data for plots'!V73</f>
        <v>6.6666576652342338</v>
      </c>
      <c r="S79" s="100">
        <f>'3. GDP data for plots'!W73</f>
        <v>8.1820289659351495</v>
      </c>
      <c r="W79">
        <v>2037</v>
      </c>
      <c r="Y79" s="55">
        <f>Y72+(Y82-Y72)*7/10</f>
        <v>2.2581615680050158</v>
      </c>
      <c r="Z79" s="55">
        <f>Z77+(Z82-Z77)*2/5</f>
        <v>2.8230118571991225</v>
      </c>
      <c r="AA79" s="55">
        <f>AA72+(AA82-AA72)*7/10</f>
        <v>3.0765678531653831</v>
      </c>
      <c r="AB79" s="55">
        <f>AB72+(AB82-AB72)*7/10</f>
        <v>2.2173097854318318</v>
      </c>
      <c r="AC79" s="55">
        <f>AC72+(AC82-AC72)*7/10</f>
        <v>2.4465834690196648</v>
      </c>
      <c r="AD79" s="55">
        <f>AD72+(AD82-AD72)*7/10</f>
        <v>2.0882882515444452</v>
      </c>
      <c r="AE79" s="55"/>
      <c r="AF79" s="55"/>
      <c r="AG79" s="55">
        <f>AG77+(AG82-AG77)*2/5</f>
        <v>2.7840548958259017</v>
      </c>
      <c r="AH79" s="55">
        <f>AH72+(AH82-AH72)*7/10</f>
        <v>1.6146225635434788</v>
      </c>
      <c r="AI79" s="55">
        <f t="shared" ref="AI79:AO79" si="55">AI72+(AI82-AI72)*7/10</f>
        <v>2.4255202871489265</v>
      </c>
      <c r="AJ79" s="55">
        <f t="shared" si="55"/>
        <v>2.8211683478971779</v>
      </c>
      <c r="AK79" s="55">
        <f t="shared" si="55"/>
        <v>1.6070528164890057</v>
      </c>
      <c r="AL79" s="55">
        <f t="shared" si="55"/>
        <v>2.3261803447853735</v>
      </c>
      <c r="AM79" s="55">
        <f t="shared" si="55"/>
        <v>2.8565096086428681</v>
      </c>
      <c r="AN79" s="55">
        <f t="shared" si="55"/>
        <v>2.7755443797628425</v>
      </c>
      <c r="AO79" s="55">
        <f t="shared" si="55"/>
        <v>3.3115039791827572</v>
      </c>
      <c r="AQ79">
        <v>2037</v>
      </c>
      <c r="AR79" s="49"/>
      <c r="AS79" s="126">
        <f t="shared" si="35"/>
        <v>-2.1676445526379151</v>
      </c>
      <c r="AT79" s="126">
        <f t="shared" si="36"/>
        <v>-1.496915755374173</v>
      </c>
      <c r="AU79" s="126">
        <f t="shared" si="37"/>
        <v>-1.1717823565265628</v>
      </c>
      <c r="AV79" s="126">
        <f t="shared" si="38"/>
        <v>-2.7230208031569503</v>
      </c>
      <c r="AW79" s="126">
        <f t="shared" si="39"/>
        <v>-2.1589742472784113</v>
      </c>
      <c r="AX79" s="126">
        <f t="shared" si="26"/>
        <v>-3.5408941138716843</v>
      </c>
      <c r="AY79" s="124"/>
      <c r="AZ79" s="124"/>
      <c r="BA79" s="126">
        <f t="shared" si="30"/>
        <v>-1.2515006287772912</v>
      </c>
      <c r="BB79" s="126">
        <f t="shared" si="16"/>
        <v>-2.288206134787385</v>
      </c>
      <c r="BC79" s="126">
        <f t="shared" si="17"/>
        <v>-2.0087068401104635</v>
      </c>
      <c r="BD79" s="126">
        <f t="shared" si="18"/>
        <v>-3.5130088230962753</v>
      </c>
      <c r="BE79" s="126">
        <f t="shared" si="19"/>
        <v>-3.5163364583693513</v>
      </c>
      <c r="BF79" s="126">
        <f t="shared" si="20"/>
        <v>-2.3817279936581004</v>
      </c>
      <c r="BG79" s="126">
        <f t="shared" si="21"/>
        <v>-1.4686236232454908</v>
      </c>
      <c r="BH79" s="126">
        <f t="shared" si="22"/>
        <v>-1.2752635860581729</v>
      </c>
      <c r="BI79" s="126">
        <f t="shared" si="23"/>
        <v>-2.6711351526767624</v>
      </c>
    </row>
    <row r="80" spans="1:61">
      <c r="A80">
        <v>2038</v>
      </c>
      <c r="C80" s="100">
        <f>'3. GDP data for plots'!G74</f>
        <v>6.7072876666494663</v>
      </c>
      <c r="D80" s="100">
        <f>'3. GDP data for plots'!H74</f>
        <v>6.5460004270745022</v>
      </c>
      <c r="E80" s="100">
        <f>'3. GDP data for plots'!I74</f>
        <v>6.9645538801260249</v>
      </c>
      <c r="F80" s="100">
        <f>'3. GDP data for plots'!J74</f>
        <v>6.5460004270745022</v>
      </c>
      <c r="G80" s="100">
        <f>'3. GDP data for plots'!K74</f>
        <v>6.9645538801260249</v>
      </c>
      <c r="H80" s="100">
        <f>'3. GDP data for plots'!L74</f>
        <v>6.9996079171713443</v>
      </c>
      <c r="I80" s="100">
        <f>'3. GDP data for plots'!M74</f>
        <v>6.7372393046253753</v>
      </c>
      <c r="J80" s="100">
        <f>'3. GDP data for plots'!N74</f>
        <v>6.7161277373577191</v>
      </c>
      <c r="K80" s="100">
        <f>'3. GDP data for plots'!O74</f>
        <v>6.7774657348710692</v>
      </c>
      <c r="L80" s="100">
        <f>'3. GDP data for plots'!P74</f>
        <v>7.7149411820549361</v>
      </c>
      <c r="M80" s="100">
        <f>'3. GDP data for plots'!Q74</f>
        <v>6.7107263064144522</v>
      </c>
      <c r="N80" s="100">
        <f>'3. GDP data for plots'!R74</f>
        <v>8.2841993540986021</v>
      </c>
      <c r="O80" s="100">
        <f>'3. GDP data for plots'!S74</f>
        <v>6.8302388821046973</v>
      </c>
      <c r="P80" s="100">
        <f>'3. GDP data for plots'!T74</f>
        <v>7.7149411820549361</v>
      </c>
      <c r="Q80" s="100">
        <f>'3. GDP data for plots'!U74</f>
        <v>6.7933066944546301</v>
      </c>
      <c r="R80" s="100">
        <f>'3. GDP data for plots'!V74</f>
        <v>6.8003802145791816</v>
      </c>
      <c r="S80" s="100">
        <f>'3. GDP data for plots'!W74</f>
        <v>8.4658886594770717</v>
      </c>
      <c r="W80">
        <v>2038</v>
      </c>
      <c r="Y80" s="55">
        <f>Y72+(Y82-Y72)*8/10</f>
        <v>2.2619652257538765</v>
      </c>
      <c r="Z80" s="55">
        <f>Z77+(Z82-Z77)*3/5</f>
        <v>2.8477732626487287</v>
      </c>
      <c r="AA80" s="55">
        <f>AA72+(AA82-AA72)*8/10</f>
        <v>3.112893412669905</v>
      </c>
      <c r="AB80" s="55">
        <f>AB72+(AB82-AB72)*8/10</f>
        <v>2.2090559836152965</v>
      </c>
      <c r="AC80" s="55">
        <f>AC72+(AC82-AC72)*8/10</f>
        <v>2.451076735262125</v>
      </c>
      <c r="AD80" s="55">
        <f>AD72+(AD82-AD72)*8/10</f>
        <v>2.0675608749336281</v>
      </c>
      <c r="AE80" s="55"/>
      <c r="AF80" s="55"/>
      <c r="AG80" s="55">
        <f>AG77+(AG82-AG77)*3/5</f>
        <v>2.8075877888964387</v>
      </c>
      <c r="AH80" s="55">
        <f>AH72+(AH82-AH72)*8/10</f>
        <v>1.6226331305427446</v>
      </c>
      <c r="AI80" s="55">
        <f t="shared" ref="AI80:AO80" si="56">AI72+(AI82-AI72)*8/10</f>
        <v>2.4234182347796764</v>
      </c>
      <c r="AJ80" s="55">
        <f t="shared" si="56"/>
        <v>2.8120523476015573</v>
      </c>
      <c r="AK80" s="55">
        <f t="shared" si="56"/>
        <v>1.5822965857581273</v>
      </c>
      <c r="AL80" s="55">
        <f t="shared" si="56"/>
        <v>2.3355036280283299</v>
      </c>
      <c r="AM80" s="55">
        <f t="shared" si="56"/>
        <v>2.8719353857106538</v>
      </c>
      <c r="AN80" s="55">
        <f t="shared" si="56"/>
        <v>2.7949749162996538</v>
      </c>
      <c r="AO80" s="55">
        <f t="shared" si="56"/>
        <v>3.3347030312171246</v>
      </c>
      <c r="AQ80">
        <v>2038</v>
      </c>
      <c r="AR80" s="49"/>
      <c r="AS80" s="126">
        <f t="shared" si="35"/>
        <v>-2.1679221244438995</v>
      </c>
      <c r="AT80" s="126">
        <f t="shared" si="36"/>
        <v>-1.5044941114539467</v>
      </c>
      <c r="AU80" s="126">
        <f t="shared" si="37"/>
        <v>-1.1855599254351978</v>
      </c>
      <c r="AV80" s="126">
        <f t="shared" si="38"/>
        <v>-2.724368727144133</v>
      </c>
      <c r="AW80" s="126">
        <f t="shared" si="39"/>
        <v>-2.1593042558565756</v>
      </c>
      <c r="AX80" s="126">
        <f t="shared" si="26"/>
        <v>-3.5503969013894299</v>
      </c>
      <c r="AY80" s="124"/>
      <c r="AZ80" s="124"/>
      <c r="BA80" s="126">
        <f t="shared" si="30"/>
        <v>-1.258556092426899</v>
      </c>
      <c r="BB80" s="126">
        <f t="shared" si="16"/>
        <v>-2.29061122552775</v>
      </c>
      <c r="BC80" s="126">
        <f t="shared" si="17"/>
        <v>-2.0087804378929874</v>
      </c>
      <c r="BD80" s="126">
        <f t="shared" si="18"/>
        <v>-3.5140162636281169</v>
      </c>
      <c r="BE80" s="126">
        <f t="shared" si="19"/>
        <v>-3.5392326118898754</v>
      </c>
      <c r="BF80" s="126">
        <f t="shared" si="20"/>
        <v>-2.383296123822054</v>
      </c>
      <c r="BG80" s="126">
        <f t="shared" si="21"/>
        <v>-1.4714970310848341</v>
      </c>
      <c r="BH80" s="126">
        <f t="shared" si="22"/>
        <v>-1.2801019576216488</v>
      </c>
      <c r="BI80" s="126">
        <f t="shared" si="23"/>
        <v>-2.6759118923536884</v>
      </c>
    </row>
    <row r="81" spans="1:61">
      <c r="A81">
        <v>2039</v>
      </c>
      <c r="C81" s="100">
        <f>'3. GDP data for plots'!G75</f>
        <v>6.8674667847113158</v>
      </c>
      <c r="D81" s="100">
        <f>'3. GDP data for plots'!H75</f>
        <v>6.7042827174011643</v>
      </c>
      <c r="E81" s="100">
        <f>'3. GDP data for plots'!I75</f>
        <v>7.1313317629447583</v>
      </c>
      <c r="F81" s="100">
        <f>'3. GDP data for plots'!J75</f>
        <v>6.7042827174011643</v>
      </c>
      <c r="G81" s="100">
        <f>'3. GDP data for plots'!K75</f>
        <v>7.1313317629447583</v>
      </c>
      <c r="H81" s="100">
        <f>'3. GDP data for plots'!L75</f>
        <v>7.1852375191347289</v>
      </c>
      <c r="I81" s="100">
        <f>'3. GDP data for plots'!M75</f>
        <v>6.8738705177231783</v>
      </c>
      <c r="J81" s="100">
        <f>'3. GDP data for plots'!N75</f>
        <v>6.8638358621440521</v>
      </c>
      <c r="K81" s="100">
        <f>'3. GDP data for plots'!O75</f>
        <v>6.9218695030954533</v>
      </c>
      <c r="L81" s="100">
        <f>'3. GDP data for plots'!P75</f>
        <v>7.9349764957634106</v>
      </c>
      <c r="M81" s="100">
        <f>'3. GDP data for plots'!Q75</f>
        <v>6.8423584827329238</v>
      </c>
      <c r="N81" s="100">
        <f>'3. GDP data for plots'!R75</f>
        <v>8.5581660893288269</v>
      </c>
      <c r="O81" s="100">
        <f>'3. GDP data for plots'!S75</f>
        <v>6.9717679118618436</v>
      </c>
      <c r="P81" s="100">
        <f>'3. GDP data for plots'!T75</f>
        <v>7.9349764957634106</v>
      </c>
      <c r="Q81" s="100">
        <f>'3. GDP data for plots'!U75</f>
        <v>6.931996155016666</v>
      </c>
      <c r="R81" s="100">
        <f>'3. GDP data for plots'!V75</f>
        <v>6.9367850255762553</v>
      </c>
      <c r="S81" s="100">
        <f>'3. GDP data for plots'!W75</f>
        <v>8.7595963168862916</v>
      </c>
      <c r="W81">
        <v>2039</v>
      </c>
      <c r="Y81" s="55">
        <f>Y72+(Y82-Y72)*9/10</f>
        <v>2.2657688835027368</v>
      </c>
      <c r="Z81" s="55">
        <f>Z77+(Z82-Z77)*4/5</f>
        <v>2.8725346680983352</v>
      </c>
      <c r="AA81" s="55">
        <f>AA72+(AA82-AA72)*9/10</f>
        <v>3.1492189721744275</v>
      </c>
      <c r="AB81" s="55">
        <f>AB72+(AB82-AB72)*9/10</f>
        <v>2.2008021817987609</v>
      </c>
      <c r="AC81" s="55">
        <f>AC72+(AC82-AC72)*9/10</f>
        <v>2.4555700015045856</v>
      </c>
      <c r="AD81" s="55">
        <f>AD72+(AD82-AD72)*9/10</f>
        <v>2.0468334983228109</v>
      </c>
      <c r="AE81" s="55"/>
      <c r="AF81" s="55"/>
      <c r="AG81" s="55">
        <f>AG77+(AG82-AG77)*4/5</f>
        <v>2.8311206819669752</v>
      </c>
      <c r="AH81" s="55">
        <f>AH72+(AH82-AH72)*9/10</f>
        <v>1.6306436975420102</v>
      </c>
      <c r="AI81" s="55">
        <f t="shared" ref="AI81:AO81" si="57">AI72+(AI82-AI72)*9/10</f>
        <v>2.4213161824104268</v>
      </c>
      <c r="AJ81" s="55">
        <f t="shared" si="57"/>
        <v>2.8029363473059372</v>
      </c>
      <c r="AK81" s="55">
        <f t="shared" si="57"/>
        <v>1.5575403550272486</v>
      </c>
      <c r="AL81" s="55">
        <f t="shared" si="57"/>
        <v>2.3448269112712863</v>
      </c>
      <c r="AM81" s="55">
        <f t="shared" si="57"/>
        <v>2.8873611627784399</v>
      </c>
      <c r="AN81" s="55">
        <f t="shared" si="57"/>
        <v>2.814405452836465</v>
      </c>
      <c r="AO81" s="55">
        <f t="shared" si="57"/>
        <v>3.3579020832514921</v>
      </c>
      <c r="AQ81">
        <v>2039</v>
      </c>
      <c r="AR81" s="49"/>
      <c r="AS81" s="126">
        <f t="shared" si="35"/>
        <v>-2.1681987627359067</v>
      </c>
      <c r="AT81" s="126">
        <f t="shared" si="36"/>
        <v>-1.5119406798313473</v>
      </c>
      <c r="AU81" s="126">
        <f t="shared" si="37"/>
        <v>-1.19901594276276</v>
      </c>
      <c r="AV81" s="126">
        <f t="shared" si="38"/>
        <v>-2.7257267237574934</v>
      </c>
      <c r="AW81" s="126">
        <f t="shared" si="39"/>
        <v>-2.1596330545041065</v>
      </c>
      <c r="AX81" s="126">
        <f t="shared" si="26"/>
        <v>-3.5600902205216056</v>
      </c>
      <c r="AY81" s="124"/>
      <c r="AZ81" s="124"/>
      <c r="BA81" s="126">
        <f t="shared" si="30"/>
        <v>-1.2654932798308094</v>
      </c>
      <c r="BB81" s="126">
        <f t="shared" si="16"/>
        <v>-2.2929925695071796</v>
      </c>
      <c r="BC81" s="126">
        <f t="shared" si="17"/>
        <v>-2.0088541633516366</v>
      </c>
      <c r="BD81" s="126">
        <f t="shared" si="18"/>
        <v>-3.5150302359218344</v>
      </c>
      <c r="BE81" s="126">
        <f t="shared" si="19"/>
        <v>-3.5628452208012584</v>
      </c>
      <c r="BF81" s="126">
        <f t="shared" si="20"/>
        <v>-2.3848517340981923</v>
      </c>
      <c r="BG81" s="126">
        <f t="shared" si="21"/>
        <v>-1.4743395715522745</v>
      </c>
      <c r="BH81" s="126">
        <f t="shared" si="22"/>
        <v>-1.2848730569137379</v>
      </c>
      <c r="BI81" s="126">
        <f t="shared" si="23"/>
        <v>-2.6806221698411403</v>
      </c>
    </row>
    <row r="82" spans="1:61">
      <c r="A82">
        <v>2040</v>
      </c>
      <c r="C82" s="100">
        <f>'3. GDP data for plots'!G76</f>
        <v>7.0314711971601414</v>
      </c>
      <c r="D82" s="100">
        <f>'3. GDP data for plots'!H76</f>
        <v>6.866392273507925</v>
      </c>
      <c r="E82" s="100">
        <f>'3. GDP data for plots'!I76</f>
        <v>7.302103420910651</v>
      </c>
      <c r="F82" s="100">
        <f>'3. GDP data for plots'!J76</f>
        <v>6.866392273507925</v>
      </c>
      <c r="G82" s="100">
        <f>'3. GDP data for plots'!K76</f>
        <v>7.302103420910651</v>
      </c>
      <c r="H82" s="100">
        <f>'3. GDP data for plots'!L76</f>
        <v>7.3757900181421823</v>
      </c>
      <c r="I82" s="100">
        <f>'3. GDP data for plots'!M76</f>
        <v>7.0132726118226048</v>
      </c>
      <c r="J82" s="100">
        <f>'3. GDP data for plots'!N76</f>
        <v>7.0147925389206236</v>
      </c>
      <c r="K82" s="100">
        <f>'3. GDP data for plots'!O76</f>
        <v>7.0693500036993333</v>
      </c>
      <c r="L82" s="100">
        <f>'3. GDP data for plots'!P76</f>
        <v>8.1612873646752622</v>
      </c>
      <c r="M82" s="100">
        <f>'3. GDP data for plots'!Q76</f>
        <v>6.9765726492937592</v>
      </c>
      <c r="N82" s="100">
        <f>'3. GDP data for plots'!R76</f>
        <v>8.8411931777452129</v>
      </c>
      <c r="O82" s="100">
        <f>'3. GDP data for plots'!S76</f>
        <v>7.1162295573897918</v>
      </c>
      <c r="P82" s="100">
        <f>'3. GDP data for plots'!T76</f>
        <v>8.1612873646752622</v>
      </c>
      <c r="Q82" s="100">
        <f>'3. GDP data for plots'!U76</f>
        <v>7.0735170447097744</v>
      </c>
      <c r="R82" s="100">
        <f>'3. GDP data for plots'!V76</f>
        <v>7.0759259001280199</v>
      </c>
      <c r="S82" s="100">
        <f>'3. GDP data for plots'!W76</f>
        <v>9.0634935942504402</v>
      </c>
      <c r="W82">
        <v>2040</v>
      </c>
      <c r="Y82" s="54">
        <f>Y138/Y137*Y$59</f>
        <v>2.269572541251597</v>
      </c>
      <c r="Z82" s="54">
        <f>Z$60*(Z158/Z$154)</f>
        <v>2.8972960735479414</v>
      </c>
      <c r="AA82" s="54">
        <f>AA$60*(AA158/AA$154)</f>
        <v>3.1855445316789495</v>
      </c>
      <c r="AB82" s="54">
        <f>AB$60*(AB158/AB$154)</f>
        <v>2.1925483799822256</v>
      </c>
      <c r="AC82" s="54">
        <f>AC$60*(AC158/AC$154)</f>
        <v>2.4600632677470458</v>
      </c>
      <c r="AD82" s="54">
        <f>AD$54*(S226/S$222)</f>
        <v>2.0261061217119938</v>
      </c>
      <c r="AE82" s="54"/>
      <c r="AF82" s="54"/>
      <c r="AG82" s="100">
        <f>AG77*Q271/P271</f>
        <v>2.8546535750375122</v>
      </c>
      <c r="AH82" s="54">
        <f>G354</f>
        <v>1.6386542645412761</v>
      </c>
      <c r="AI82" s="54">
        <f>G355</f>
        <v>2.4192141300411767</v>
      </c>
      <c r="AJ82" s="54">
        <f>G356</f>
        <v>2.7938203470103167</v>
      </c>
      <c r="AK82" s="54">
        <f>G357</f>
        <v>1.5327841242963702</v>
      </c>
      <c r="AL82" s="54">
        <f>G358</f>
        <v>2.3541501945142427</v>
      </c>
      <c r="AM82" s="54">
        <f>G359</f>
        <v>2.902786939846226</v>
      </c>
      <c r="AN82" s="54">
        <f>G360</f>
        <v>2.8338359893732767</v>
      </c>
      <c r="AO82" s="54">
        <f>G361</f>
        <v>3.3811011352858591</v>
      </c>
      <c r="AQ82">
        <v>2040</v>
      </c>
      <c r="AR82" s="49"/>
      <c r="AS82" s="126">
        <f t="shared" si="35"/>
        <v>-2.1684744722152205</v>
      </c>
      <c r="AT82" s="126">
        <f t="shared" si="36"/>
        <v>-1.5192588685579822</v>
      </c>
      <c r="AU82" s="126">
        <f t="shared" si="37"/>
        <v>-1.2121615355930926</v>
      </c>
      <c r="AV82" s="126">
        <f t="shared" si="38"/>
        <v>-2.7270949063247785</v>
      </c>
      <c r="AW82" s="126">
        <f t="shared" si="39"/>
        <v>-2.1599606498629131</v>
      </c>
      <c r="AX82" s="126">
        <f t="shared" si="26"/>
        <v>-3.5699798595561272</v>
      </c>
      <c r="AY82" s="124"/>
      <c r="AZ82" s="124"/>
      <c r="BA82" s="126">
        <f t="shared" si="30"/>
        <v>-1.2723151404028687</v>
      </c>
      <c r="BB82" s="126">
        <f t="shared" si="16"/>
        <v>-2.2953505166948718</v>
      </c>
      <c r="BC82" s="126">
        <f t="shared" si="17"/>
        <v>-2.0089280168190338</v>
      </c>
      <c r="BD82" s="126">
        <f t="shared" si="18"/>
        <v>-3.5160508037072824</v>
      </c>
      <c r="BE82" s="126">
        <f t="shared" si="19"/>
        <v>-3.5872084480738087</v>
      </c>
      <c r="BF82" s="126">
        <f t="shared" si="20"/>
        <v>-2.3863949738278323</v>
      </c>
      <c r="BG82" s="126">
        <f t="shared" si="21"/>
        <v>-1.4771517393762923</v>
      </c>
      <c r="BH82" s="126">
        <f t="shared" si="22"/>
        <v>-1.2895782772693209</v>
      </c>
      <c r="BI82" s="126">
        <f t="shared" si="23"/>
        <v>-2.6852673626597934</v>
      </c>
    </row>
    <row r="83" spans="1:61">
      <c r="A83">
        <v>2041</v>
      </c>
      <c r="C83" s="100">
        <f>'3. GDP data for plots'!G77</f>
        <v>7.199392257209297</v>
      </c>
      <c r="H83" s="100">
        <f>'3. GDP data for plots'!L77</f>
        <v>7.5023585748535027</v>
      </c>
      <c r="I83" s="123"/>
      <c r="J83" s="100">
        <f>'3. GDP data for plots'!N77</f>
        <v>7.1663229284322023</v>
      </c>
      <c r="K83" s="100">
        <f>'3. GDP data for plots'!O77</f>
        <v>7.2134232251566948</v>
      </c>
      <c r="L83" s="100">
        <f>'3. GDP data for plots'!P77</f>
        <v>8.3330928901509349</v>
      </c>
      <c r="M83" s="100">
        <f>'3. GDP data for plots'!Q77</f>
        <v>7.0920339026610231</v>
      </c>
      <c r="N83" s="100">
        <f>'3. GDP data for plots'!R77</f>
        <v>9.0629187149133479</v>
      </c>
      <c r="O83" s="100">
        <f>'3. GDP data for plots'!S77</f>
        <v>7.2386859363344342</v>
      </c>
      <c r="P83" s="100">
        <f>'3. GDP data for plots'!T77</f>
        <v>8.3330928901509349</v>
      </c>
      <c r="Q83" s="100">
        <f>'3. GDP data for plots'!U77</f>
        <v>7.1929513489910661</v>
      </c>
      <c r="R83" s="100">
        <f>'3. GDP data for plots'!V77</f>
        <v>7.1777994419261404</v>
      </c>
      <c r="S83" s="100">
        <f>'3. GDP data for plots'!W77</f>
        <v>9.2957082250959271</v>
      </c>
      <c r="W83">
        <v>2041</v>
      </c>
      <c r="Y83" s="55">
        <f>Y82+(Y92-Y82)/10</f>
        <v>2.2615944081244939</v>
      </c>
      <c r="Z83" s="55"/>
      <c r="AA83" s="55"/>
      <c r="AB83" s="55"/>
      <c r="AC83" s="55"/>
      <c r="AD83" s="55">
        <f>AD82+(AD92-AD82)/10</f>
        <v>2.0055530015184155</v>
      </c>
      <c r="AE83" s="55"/>
      <c r="AF83" s="55"/>
      <c r="AG83" s="55">
        <f>AG82+(AG87-AG82)*1/5</f>
        <v>2.8800022986354157</v>
      </c>
      <c r="AH83" s="55">
        <f>AH82+(AH92-AH82)/10</f>
        <v>1.6565915921986578</v>
      </c>
      <c r="AI83" s="55">
        <f>AI82+(AI92-AI82)/10</f>
        <v>2.4295343953708959</v>
      </c>
      <c r="AJ83" s="55">
        <f>AJ82+(AJ92-AJ82)/10</f>
        <v>2.8135132450848301</v>
      </c>
      <c r="AK83" s="55">
        <f t="shared" ref="AK83:AO83" si="58">AK82+(AK92-AK82)/10</f>
        <v>1.5207599445253406</v>
      </c>
      <c r="AL83" s="55">
        <f t="shared" si="58"/>
        <v>2.3614730416638219</v>
      </c>
      <c r="AM83" s="55">
        <f t="shared" si="58"/>
        <v>2.9148467998104559</v>
      </c>
      <c r="AN83" s="55">
        <f t="shared" si="58"/>
        <v>2.8437974165162112</v>
      </c>
      <c r="AO83" s="55">
        <f t="shared" si="58"/>
        <v>3.4064623155954696</v>
      </c>
      <c r="AQ83">
        <v>2041</v>
      </c>
      <c r="AR83" s="49"/>
      <c r="AS83" s="126">
        <f t="shared" si="35"/>
        <v>-2.6757605203108215</v>
      </c>
      <c r="AT83" s="55"/>
      <c r="AU83" s="55"/>
      <c r="AV83" s="55"/>
      <c r="AW83" s="55"/>
      <c r="AX83" s="126">
        <f t="shared" si="26"/>
        <v>-2.6843513229678928</v>
      </c>
      <c r="AY83" s="55"/>
      <c r="AZ83" s="124"/>
      <c r="BA83" s="126">
        <f t="shared" si="30"/>
        <v>-1.1270499056066918</v>
      </c>
      <c r="BB83" s="126">
        <f t="shared" si="16"/>
        <v>-0.98965650262643479</v>
      </c>
      <c r="BC83" s="126">
        <f t="shared" si="17"/>
        <v>-1.2083908537496635</v>
      </c>
      <c r="BD83" s="126">
        <f t="shared" si="18"/>
        <v>-1.7588849481269708</v>
      </c>
      <c r="BE83" s="126">
        <f t="shared" si="19"/>
        <v>-2.4628893393612183</v>
      </c>
      <c r="BF83" s="126">
        <f t="shared" si="20"/>
        <v>-1.7570778509752638</v>
      </c>
      <c r="BG83" s="126">
        <f t="shared" si="21"/>
        <v>-1.2518757451788431</v>
      </c>
      <c r="BH83" s="126">
        <f t="shared" si="22"/>
        <v>-1.0727581662135166</v>
      </c>
      <c r="BI83" s="126">
        <f t="shared" si="23"/>
        <v>-1.7667357091009195</v>
      </c>
    </row>
    <row r="84" spans="1:61">
      <c r="A84">
        <v>2042</v>
      </c>
      <c r="C84" s="100">
        <f>'3. GDP data for plots'!G78</f>
        <v>7.3713234997106571</v>
      </c>
      <c r="H84" s="100">
        <f>'3. GDP data for plots'!L78</f>
        <v>7.6310990479979894</v>
      </c>
      <c r="I84" s="123"/>
      <c r="J84" s="100">
        <f>'3. GDP data for plots'!N78</f>
        <v>7.3211266091805687</v>
      </c>
      <c r="K84" s="100">
        <f>'3. GDP data for plots'!O78</f>
        <v>7.360432656184984</v>
      </c>
      <c r="L84" s="100">
        <f>'3. GDP data for plots'!P78</f>
        <v>8.5085151414279476</v>
      </c>
      <c r="M84" s="100">
        <f>'3. GDP data for plots'!Q78</f>
        <v>7.2094060228248207</v>
      </c>
      <c r="N84" s="100">
        <f>'3. GDP data for plots'!R78</f>
        <v>9.2902048379485862</v>
      </c>
      <c r="O84" s="100">
        <f>'3. GDP data for plots'!S78</f>
        <v>7.3632495498227772</v>
      </c>
      <c r="P84" s="100">
        <f>'3. GDP data for plots'!T78</f>
        <v>8.5085151414279476</v>
      </c>
      <c r="Q84" s="100">
        <f>'3. GDP data for plots'!U78</f>
        <v>7.3144022672069804</v>
      </c>
      <c r="R84" s="100">
        <f>'3. GDP data for plots'!V78</f>
        <v>7.2811396777887518</v>
      </c>
      <c r="S84" s="100">
        <f>'3. GDP data for plots'!W78</f>
        <v>9.5338723978280999</v>
      </c>
      <c r="W84">
        <v>2042</v>
      </c>
      <c r="Y84" s="55">
        <f>Y82+(Y92-Y82)*2/10</f>
        <v>2.2536162749973907</v>
      </c>
      <c r="Z84" s="55"/>
      <c r="AA84" s="55"/>
      <c r="AB84" s="55"/>
      <c r="AC84" s="55"/>
      <c r="AD84" s="55">
        <f>AD82+(AD92-AD82)*2/10</f>
        <v>1.9849998813248373</v>
      </c>
      <c r="AE84" s="55"/>
      <c r="AF84" s="55"/>
      <c r="AG84" s="55">
        <f>AG82+(AG87-AG82)*2/5</f>
        <v>2.9053510222333196</v>
      </c>
      <c r="AH84" s="55">
        <f>AH82+(AH92-AH82)*2/10</f>
        <v>1.6745289198560398</v>
      </c>
      <c r="AI84" s="55">
        <f>AI82+(AI92-AI82)*2/10</f>
        <v>2.4398546607006155</v>
      </c>
      <c r="AJ84" s="55">
        <f>AJ82+(AJ92-AJ82)*2/10</f>
        <v>2.8332061431593432</v>
      </c>
      <c r="AK84" s="55">
        <f t="shared" ref="AK84:AO84" si="59">AK82+(AK92-AK82)*2/10</f>
        <v>1.5087357647543111</v>
      </c>
      <c r="AL84" s="55">
        <f t="shared" si="59"/>
        <v>2.3687958888134011</v>
      </c>
      <c r="AM84" s="55">
        <f t="shared" si="59"/>
        <v>2.9269066597746853</v>
      </c>
      <c r="AN84" s="55">
        <f t="shared" si="59"/>
        <v>2.8537588436591457</v>
      </c>
      <c r="AO84" s="55">
        <f t="shared" si="59"/>
        <v>3.4318234959050802</v>
      </c>
      <c r="AQ84">
        <v>2042</v>
      </c>
      <c r="AR84" s="49"/>
      <c r="AS84" s="126">
        <f t="shared" si="35"/>
        <v>-2.676971659712446</v>
      </c>
      <c r="AT84" s="55"/>
      <c r="AU84" s="55"/>
      <c r="AV84" s="55"/>
      <c r="AW84" s="55"/>
      <c r="AX84" s="126">
        <f t="shared" si="26"/>
        <v>-2.6945717706244099</v>
      </c>
      <c r="AY84" s="55"/>
      <c r="AZ84" s="124"/>
      <c r="BA84" s="126">
        <f t="shared" si="30"/>
        <v>-1.134709469010442</v>
      </c>
      <c r="BB84" s="126">
        <f t="shared" si="16"/>
        <v>-1.0012647096367622</v>
      </c>
      <c r="BC84" s="126">
        <f t="shared" si="17"/>
        <v>-1.2101734610537207</v>
      </c>
      <c r="BD84" s="126">
        <f t="shared" si="18"/>
        <v>-1.7636979343811143</v>
      </c>
      <c r="BE84" s="126">
        <f t="shared" si="19"/>
        <v>-2.4689869470289172</v>
      </c>
      <c r="BF84" s="126">
        <f t="shared" si="20"/>
        <v>-1.7580225538259331</v>
      </c>
      <c r="BG84" s="126">
        <f t="shared" si="21"/>
        <v>-1.25356611572639</v>
      </c>
      <c r="BH84" s="126">
        <f t="shared" si="22"/>
        <v>-1.0739720069712799</v>
      </c>
      <c r="BI84" s="126">
        <f t="shared" si="23"/>
        <v>-1.7721806142871555</v>
      </c>
    </row>
    <row r="85" spans="1:61">
      <c r="A85">
        <v>2043</v>
      </c>
      <c r="C85" s="100">
        <f>'3. GDP data for plots'!G79</f>
        <v>7.5473606932551016</v>
      </c>
      <c r="H85" s="100">
        <f>'3. GDP data for plots'!L79</f>
        <v>7.7620487076616351</v>
      </c>
      <c r="I85" s="123"/>
      <c r="J85" s="100">
        <f>'3. GDP data for plots'!N79</f>
        <v>7.479274289328985</v>
      </c>
      <c r="K85" s="100">
        <f>'3. GDP data for plots'!O79</f>
        <v>7.5104381366805901</v>
      </c>
      <c r="L85" s="100">
        <f>'3. GDP data for plots'!P79</f>
        <v>8.6876302552049651</v>
      </c>
      <c r="M85" s="100">
        <f>'3. GDP data for plots'!Q79</f>
        <v>7.3287206343501694</v>
      </c>
      <c r="N85" s="100">
        <f>'3. GDP data for plots'!R79</f>
        <v>9.5231909990564816</v>
      </c>
      <c r="O85" s="100">
        <f>'3. GDP data for plots'!S79</f>
        <v>7.4899566592358973</v>
      </c>
      <c r="P85" s="100">
        <f>'3. GDP data for plots'!T79</f>
        <v>8.6876302552049651</v>
      </c>
      <c r="Q85" s="100">
        <f>'3. GDP data for plots'!U79</f>
        <v>7.4379038493047744</v>
      </c>
      <c r="R85" s="100">
        <f>'3. GDP data for plots'!V79</f>
        <v>7.385967724008081</v>
      </c>
      <c r="S85" s="100">
        <f>'3. GDP data for plots'!W79</f>
        <v>9.778138544912272</v>
      </c>
      <c r="W85">
        <v>2043</v>
      </c>
      <c r="Y85" s="55">
        <f>Y82+(Y92-Y82)*3/10</f>
        <v>2.2456381418702875</v>
      </c>
      <c r="Z85" s="55"/>
      <c r="AA85" s="55"/>
      <c r="AB85" s="55"/>
      <c r="AC85" s="55"/>
      <c r="AD85" s="55">
        <f>AD82+(AD92-AD82)*3/10</f>
        <v>1.9644467611312588</v>
      </c>
      <c r="AE85" s="55"/>
      <c r="AF85" s="55"/>
      <c r="AG85" s="55">
        <f>AG82+(AG87-AG82)*3/5</f>
        <v>2.9306997458312232</v>
      </c>
      <c r="AH85" s="55">
        <f>AH82+(AH92-AH82)*3/10</f>
        <v>1.6924662475134216</v>
      </c>
      <c r="AI85" s="55">
        <f>AI82+(AI92-AI82)*3/10</f>
        <v>2.4501749260303347</v>
      </c>
      <c r="AJ85" s="55">
        <f>AJ82+(AJ92-AJ82)*3/10</f>
        <v>2.8528990412338562</v>
      </c>
      <c r="AK85" s="55">
        <f t="shared" ref="AK85:AO85" si="60">AK82+(AK92-AK82)*3/10</f>
        <v>1.4967115849832817</v>
      </c>
      <c r="AL85" s="55">
        <f t="shared" si="60"/>
        <v>2.3761187359629803</v>
      </c>
      <c r="AM85" s="55">
        <f t="shared" si="60"/>
        <v>2.9389665197389152</v>
      </c>
      <c r="AN85" s="55">
        <f t="shared" si="60"/>
        <v>2.8637202708020806</v>
      </c>
      <c r="AO85" s="55">
        <f t="shared" si="60"/>
        <v>3.4571846762146907</v>
      </c>
      <c r="AQ85">
        <v>2043</v>
      </c>
      <c r="AR85" s="49"/>
      <c r="AS85" s="126">
        <f t="shared" si="35"/>
        <v>-2.6781913743373464</v>
      </c>
      <c r="AT85" s="55"/>
      <c r="AU85" s="55"/>
      <c r="AV85" s="55"/>
      <c r="AW85" s="55"/>
      <c r="AX85" s="126">
        <f t="shared" si="26"/>
        <v>-2.7050038677536192</v>
      </c>
      <c r="AY85" s="55"/>
      <c r="AZ85" s="124"/>
      <c r="BA85" s="126">
        <f t="shared" si="30"/>
        <v>-1.142235375479761</v>
      </c>
      <c r="BB85" s="126">
        <f t="shared" si="16"/>
        <v>-1.0126242255553586</v>
      </c>
      <c r="BC85" s="126">
        <f t="shared" si="17"/>
        <v>-1.2119409879674525</v>
      </c>
      <c r="BD85" s="126">
        <f t="shared" si="18"/>
        <v>-1.7684440129391854</v>
      </c>
      <c r="BE85" s="126">
        <f t="shared" si="19"/>
        <v>-2.4751817469717552</v>
      </c>
      <c r="BF85" s="126">
        <f t="shared" si="20"/>
        <v>-1.7589614158065148</v>
      </c>
      <c r="BG85" s="126">
        <f t="shared" si="21"/>
        <v>-1.255242556460312</v>
      </c>
      <c r="BH85" s="126">
        <f t="shared" si="22"/>
        <v>-1.075177373581826</v>
      </c>
      <c r="BI85" s="126">
        <f t="shared" si="23"/>
        <v>-1.7775450437598983</v>
      </c>
    </row>
    <row r="86" spans="1:61">
      <c r="A86">
        <v>2044</v>
      </c>
      <c r="C86" s="100">
        <f>'3. GDP data for plots'!G80</f>
        <v>7.7276018935172299</v>
      </c>
      <c r="H86" s="100">
        <f>'3. GDP data for plots'!L80</f>
        <v>7.895245463485109</v>
      </c>
      <c r="I86" s="123"/>
      <c r="J86" s="100">
        <f>'3. GDP data for plots'!N80</f>
        <v>7.6408382044466148</v>
      </c>
      <c r="K86" s="100">
        <f>'3. GDP data for plots'!O80</f>
        <v>7.6635007260758767</v>
      </c>
      <c r="L86" s="100">
        <f>'3. GDP data for plots'!P80</f>
        <v>8.8705159709554273</v>
      </c>
      <c r="M86" s="100">
        <f>'3. GDP data for plots'!Q80</f>
        <v>7.4500098851839951</v>
      </c>
      <c r="N86" s="100">
        <f>'3. GDP data for plots'!R80</f>
        <v>9.7620201477211257</v>
      </c>
      <c r="O86" s="100">
        <f>'3. GDP data for plots'!S80</f>
        <v>7.6188441499422481</v>
      </c>
      <c r="P86" s="100">
        <f>'3. GDP data for plots'!T80</f>
        <v>8.8705159709554273</v>
      </c>
      <c r="Q86" s="100">
        <f>'3. GDP data for plots'!U80</f>
        <v>7.5634907201552855</v>
      </c>
      <c r="R86" s="100">
        <f>'3. GDP data for plots'!V80</f>
        <v>7.4923050008919008</v>
      </c>
      <c r="S86" s="100">
        <f>'3. GDP data for plots'!W80</f>
        <v>10.028663004266802</v>
      </c>
      <c r="W86">
        <v>2044</v>
      </c>
      <c r="Y86" s="55">
        <f>Y82+(Y92-Y82)*4/10</f>
        <v>2.2376600087431844</v>
      </c>
      <c r="Z86" s="55"/>
      <c r="AA86" s="55"/>
      <c r="AB86" s="55"/>
      <c r="AC86" s="55"/>
      <c r="AD86" s="55">
        <f>AD82+(AD92-AD82)*4/10</f>
        <v>1.9438936409376806</v>
      </c>
      <c r="AE86" s="55"/>
      <c r="AF86" s="55"/>
      <c r="AG86" s="55">
        <f>AG82+(AG87-AG82)*4/5</f>
        <v>2.9560484694291271</v>
      </c>
      <c r="AH86" s="55">
        <f>AH82+(AH92-AH82)*4/10</f>
        <v>1.7104035751708035</v>
      </c>
      <c r="AI86" s="55">
        <f>AI82+(AI92-AI82)*4/10</f>
        <v>2.4604951913600543</v>
      </c>
      <c r="AJ86" s="55">
        <f>AJ82+(AJ92-AJ82)*4/10</f>
        <v>2.8725919393083696</v>
      </c>
      <c r="AK86" s="55">
        <f t="shared" ref="AK86:AO86" si="61">AK82+(AK92-AK82)*4/10</f>
        <v>1.4846874052122521</v>
      </c>
      <c r="AL86" s="55">
        <f t="shared" si="61"/>
        <v>2.3834415831125595</v>
      </c>
      <c r="AM86" s="55">
        <f t="shared" si="61"/>
        <v>2.9510263797031446</v>
      </c>
      <c r="AN86" s="55">
        <f t="shared" si="61"/>
        <v>2.873681697945015</v>
      </c>
      <c r="AO86" s="55">
        <f t="shared" si="61"/>
        <v>3.4825458565243013</v>
      </c>
      <c r="AQ86">
        <v>2044</v>
      </c>
      <c r="AR86" s="49"/>
      <c r="AS86" s="126">
        <f t="shared" si="35"/>
        <v>-2.6794197555817578</v>
      </c>
      <c r="AT86" s="55"/>
      <c r="AU86" s="55"/>
      <c r="AV86" s="55"/>
      <c r="AW86" s="55"/>
      <c r="AX86" s="126">
        <f t="shared" si="26"/>
        <v>-2.7156542575343945</v>
      </c>
      <c r="AY86" s="55"/>
      <c r="AZ86" s="124"/>
      <c r="BA86" s="126">
        <f t="shared" si="30"/>
        <v>-1.1496310931617293</v>
      </c>
      <c r="BB86" s="126">
        <f t="shared" si="16"/>
        <v>-1.0237429575181478</v>
      </c>
      <c r="BC86" s="126">
        <f t="shared" si="17"/>
        <v>-1.2136936250489394</v>
      </c>
      <c r="BD86" s="126">
        <f t="shared" si="18"/>
        <v>-1.7731245693459519</v>
      </c>
      <c r="BE86" s="126">
        <f t="shared" si="19"/>
        <v>-2.4814760816397885</v>
      </c>
      <c r="BF86" s="126">
        <f t="shared" si="20"/>
        <v>-1.759894490919045</v>
      </c>
      <c r="BG86" s="126">
        <f t="shared" si="21"/>
        <v>-1.2569052388609392</v>
      </c>
      <c r="BH86" s="126">
        <f t="shared" si="22"/>
        <v>-1.0763743544769055</v>
      </c>
      <c r="BI86" s="126">
        <f t="shared" si="23"/>
        <v>-1.7828307685779365</v>
      </c>
    </row>
    <row r="87" spans="1:61">
      <c r="A87">
        <v>2045</v>
      </c>
      <c r="C87" s="100">
        <f>'3. GDP data for plots'!G81</f>
        <v>7.9121474978740194</v>
      </c>
      <c r="H87" s="100">
        <f>'3. GDP data for plots'!L81</f>
        <v>8.0307278756385134</v>
      </c>
      <c r="I87" s="123"/>
      <c r="J87" s="100">
        <f>'3. GDP data for plots'!N81</f>
        <v>7.8058921505028591</v>
      </c>
      <c r="K87" s="100">
        <f>'3. GDP data for plots'!O81</f>
        <v>7.8196827281933006</v>
      </c>
      <c r="L87" s="100">
        <f>'3. GDP data for plots'!P81</f>
        <v>9.0572516646680068</v>
      </c>
      <c r="M87" s="100">
        <f>'3. GDP data for plots'!Q81</f>
        <v>7.5733064553170282</v>
      </c>
      <c r="N87" s="100">
        <f>'3. GDP data for plots'!R81</f>
        <v>10.006838818412319</v>
      </c>
      <c r="O87" s="100">
        <f>'3. GDP data for plots'!S81</f>
        <v>7.7499495420352646</v>
      </c>
      <c r="P87" s="100">
        <f>'3. GDP data for plots'!T81</f>
        <v>9.0572516646680068</v>
      </c>
      <c r="Q87" s="100">
        <f>'3. GDP data for plots'!U81</f>
        <v>7.6911980892603546</v>
      </c>
      <c r="R87" s="100">
        <f>'3. GDP data for plots'!V81</f>
        <v>7.6001732371405053</v>
      </c>
      <c r="S87" s="100">
        <f>'3. GDP data for plots'!W81</f>
        <v>10.285606119324214</v>
      </c>
      <c r="W87">
        <v>2045</v>
      </c>
      <c r="Y87" s="55">
        <f>Y82+(Y92-Y82)*5/10</f>
        <v>2.2296818756160812</v>
      </c>
      <c r="Z87" s="55"/>
      <c r="AA87" s="55"/>
      <c r="AB87" s="55"/>
      <c r="AC87" s="55"/>
      <c r="AD87" s="55">
        <f>AD82+(AD92-AD82)*5/10</f>
        <v>1.9233405207441023</v>
      </c>
      <c r="AE87" s="55"/>
      <c r="AF87" s="54"/>
      <c r="AG87" s="100">
        <f>AG82*R271/Q271</f>
        <v>2.9813971930270307</v>
      </c>
      <c r="AH87" s="55">
        <f>AH82+(AH92-AH82)*5/10</f>
        <v>1.7283409028281853</v>
      </c>
      <c r="AI87" s="55">
        <f>AI82+(AI92-AI82)*5/10</f>
        <v>2.4708154566897735</v>
      </c>
      <c r="AJ87" s="55">
        <f>AJ82+(AJ92-AJ82)*5/10</f>
        <v>2.8922848373828831</v>
      </c>
      <c r="AK87" s="55">
        <f t="shared" ref="AK87:AO87" si="62">AK82+(AK92-AK82)*5/10</f>
        <v>1.4726632254412224</v>
      </c>
      <c r="AL87" s="55">
        <f t="shared" si="62"/>
        <v>2.3907644302621387</v>
      </c>
      <c r="AM87" s="55">
        <f t="shared" si="62"/>
        <v>2.9630862396673745</v>
      </c>
      <c r="AN87" s="55">
        <f t="shared" si="62"/>
        <v>2.8836431250879495</v>
      </c>
      <c r="AO87" s="55">
        <f t="shared" si="62"/>
        <v>3.5079070368339114</v>
      </c>
      <c r="AQ87">
        <v>2045</v>
      </c>
      <c r="AR87" s="49"/>
      <c r="AS87" s="126">
        <f t="shared" si="35"/>
        <v>-2.6806568961453281</v>
      </c>
      <c r="AT87" s="55"/>
      <c r="AU87" s="55"/>
      <c r="AV87" s="55"/>
      <c r="AW87" s="55"/>
      <c r="AX87" s="126">
        <f t="shared" si="26"/>
        <v>-2.7265298641034552</v>
      </c>
      <c r="AY87" s="55"/>
      <c r="AZ87" s="124"/>
      <c r="BA87" s="126">
        <f t="shared" si="30"/>
        <v>-1.1568999712433414</v>
      </c>
      <c r="BB87" s="126">
        <f t="shared" si="16"/>
        <v>-1.0346284809665707</v>
      </c>
      <c r="BC87" s="126">
        <f t="shared" si="17"/>
        <v>-1.2154315596593857</v>
      </c>
      <c r="BD87" s="126">
        <f t="shared" si="18"/>
        <v>-1.7777409511520958</v>
      </c>
      <c r="BE87" s="126">
        <f t="shared" si="19"/>
        <v>-2.4878723693672167</v>
      </c>
      <c r="BF87" s="126">
        <f t="shared" si="20"/>
        <v>-1.7608218325019687</v>
      </c>
      <c r="BG87" s="126">
        <f t="shared" si="21"/>
        <v>-1.2585543316053771</v>
      </c>
      <c r="BH87" s="126">
        <f t="shared" si="22"/>
        <v>-1.0775630368621281</v>
      </c>
      <c r="BI87" s="126">
        <f t="shared" si="23"/>
        <v>-1.7880395082100153</v>
      </c>
    </row>
    <row r="88" spans="1:61">
      <c r="A88">
        <v>2046</v>
      </c>
      <c r="C88" s="100">
        <f>'3. GDP data for plots'!G82</f>
        <v>8.1011003013278504</v>
      </c>
      <c r="H88" s="100">
        <f>'3. GDP data for plots'!L82</f>
        <v>8.1685351659844709</v>
      </c>
      <c r="I88" s="123"/>
      <c r="J88" s="100">
        <f>'3. GDP data for plots'!N82</f>
        <v>7.9633482404010953</v>
      </c>
      <c r="K88" s="100">
        <f>'3. GDP data for plots'!O82</f>
        <v>7.9688869960770896</v>
      </c>
      <c r="L88" s="100">
        <f>'3. GDP data for plots'!P82</f>
        <v>9.2479183832973444</v>
      </c>
      <c r="M88" s="100">
        <f>'3. GDP data for plots'!Q82</f>
        <v>7.6986435655890491</v>
      </c>
      <c r="N88" s="100">
        <f>'3. GDP data for plots'!R82</f>
        <v>10.257797220492307</v>
      </c>
      <c r="O88" s="100">
        <f>'3. GDP data for plots'!S82</f>
        <v>7.8833110012557324</v>
      </c>
      <c r="P88" s="100">
        <f>'3. GDP data for plots'!T82</f>
        <v>9.2479183832973444</v>
      </c>
      <c r="Q88" s="100">
        <f>'3. GDP data for plots'!U82</f>
        <v>7.8210617606241524</v>
      </c>
      <c r="R88" s="100">
        <f>'3. GDP data for plots'!V82</f>
        <v>7.7095944742866971</v>
      </c>
      <c r="S88" s="100">
        <f>'3. GDP data for plots'!W82</f>
        <v>10.549132341655978</v>
      </c>
      <c r="W88">
        <v>2046</v>
      </c>
      <c r="Y88" s="55">
        <f>Y82+(Y92-Y82)*6/10</f>
        <v>2.2217037424889785</v>
      </c>
      <c r="Z88" s="55"/>
      <c r="AA88" s="55"/>
      <c r="AB88" s="55"/>
      <c r="AC88" s="55"/>
      <c r="AD88" s="55">
        <f>AD82+(AD92-AD82)*6/10</f>
        <v>1.9027874005505241</v>
      </c>
      <c r="AE88" s="55"/>
      <c r="AF88" s="55"/>
      <c r="AG88" s="55">
        <f>AG87+(AG92-AG87)*1/5</f>
        <v>3.0087242226841133</v>
      </c>
      <c r="AH88" s="55">
        <f>AH82+(AH92-AH82)*6/10</f>
        <v>1.7462782304855671</v>
      </c>
      <c r="AI88" s="55">
        <f>AI82+(AI92-AI82)*6/10</f>
        <v>2.4811357220194927</v>
      </c>
      <c r="AJ88" s="55">
        <f>AJ82+(AJ92-AJ82)*6/10</f>
        <v>2.9119777354573961</v>
      </c>
      <c r="AK88" s="55">
        <f t="shared" ref="AK88:AO88" si="63">AK82+(AK92-AK82)*6/10</f>
        <v>1.460639045670193</v>
      </c>
      <c r="AL88" s="55">
        <f t="shared" si="63"/>
        <v>2.3980872774117175</v>
      </c>
      <c r="AM88" s="55">
        <f t="shared" si="63"/>
        <v>2.9751460996316044</v>
      </c>
      <c r="AN88" s="55">
        <f t="shared" si="63"/>
        <v>2.893604552230884</v>
      </c>
      <c r="AO88" s="55">
        <f t="shared" si="63"/>
        <v>3.5332682171435219</v>
      </c>
      <c r="AQ88">
        <v>2046</v>
      </c>
      <c r="AR88" s="49"/>
      <c r="AS88" s="126">
        <f t="shared" si="35"/>
        <v>-2.6819028900544772</v>
      </c>
      <c r="AT88" s="55"/>
      <c r="AU88" s="55"/>
      <c r="AV88" s="55"/>
      <c r="AW88" s="55"/>
      <c r="AX88" s="126">
        <f t="shared" si="26"/>
        <v>-2.7376379075671475</v>
      </c>
      <c r="AY88" s="55"/>
      <c r="AZ88" s="124"/>
      <c r="BA88" s="126">
        <f t="shared" si="30"/>
        <v>-0.97291196002097236</v>
      </c>
      <c r="BB88" s="126">
        <f t="shared" si="16"/>
        <v>-1.0452880568597722</v>
      </c>
      <c r="BC88" s="126">
        <f t="shared" si="17"/>
        <v>-1.2171549760294997</v>
      </c>
      <c r="BD88" s="126">
        <f t="shared" si="18"/>
        <v>-1.7822944692076126</v>
      </c>
      <c r="BE88" s="126">
        <f t="shared" si="19"/>
        <v>-2.4943731074701714</v>
      </c>
      <c r="BF88" s="126">
        <f t="shared" si="20"/>
        <v>-1.7617434932402976</v>
      </c>
      <c r="BG88" s="126">
        <f t="shared" si="21"/>
        <v>-1.2601900006247391</v>
      </c>
      <c r="BH88" s="126">
        <f t="shared" si="22"/>
        <v>-1.0787435067380557</v>
      </c>
      <c r="BI88" s="126">
        <f t="shared" si="23"/>
        <v>-1.7931729323997891</v>
      </c>
    </row>
    <row r="89" spans="1:61">
      <c r="A89">
        <v>2047</v>
      </c>
      <c r="C89" s="100">
        <f>'3. GDP data for plots'!G83</f>
        <v>8.2945655537650538</v>
      </c>
      <c r="H89" s="100">
        <f>'3. GDP data for plots'!L83</f>
        <v>8.3087072294327644</v>
      </c>
      <c r="I89" s="123"/>
      <c r="J89" s="100">
        <f>'3. GDP data for plots'!N83</f>
        <v>8.1239804464649197</v>
      </c>
      <c r="K89" s="100">
        <f>'3. GDP data for plots'!O83</f>
        <v>8.1209381714798337</v>
      </c>
      <c r="L89" s="100">
        <f>'3. GDP data for plots'!P83</f>
        <v>9.4425988799400162</v>
      </c>
      <c r="M89" s="100">
        <f>'3. GDP data for plots'!Q83</f>
        <v>7.8260549866398597</v>
      </c>
      <c r="N89" s="100">
        <f>'3. GDP data for plots'!R83</f>
        <v>10.515049330377266</v>
      </c>
      <c r="O89" s="100">
        <f>'3. GDP data for plots'!S83</f>
        <v>8.0189673501021197</v>
      </c>
      <c r="P89" s="100">
        <f>'3. GDP data for plots'!T83</f>
        <v>9.4425988799400162</v>
      </c>
      <c r="Q89" s="100">
        <f>'3. GDP data for plots'!U83</f>
        <v>7.953118142791177</v>
      </c>
      <c r="R89" s="100">
        <f>'3. GDP data for plots'!V83</f>
        <v>7.8205910711997024</v>
      </c>
      <c r="S89" s="100">
        <f>'3. GDP data for plots'!W83</f>
        <v>10.819410336226616</v>
      </c>
      <c r="W89">
        <v>2047</v>
      </c>
      <c r="Y89" s="55">
        <f>Y82+(Y92-Y82)*7/10</f>
        <v>2.2137256093618753</v>
      </c>
      <c r="Z89" s="55"/>
      <c r="AA89" s="55"/>
      <c r="AB89" s="55"/>
      <c r="AC89" s="55"/>
      <c r="AD89" s="55">
        <f>AD82+(AD92-AD82)*7/10</f>
        <v>1.8822342803569458</v>
      </c>
      <c r="AE89" s="55"/>
      <c r="AF89" s="55"/>
      <c r="AG89" s="55">
        <f>AG87+(AG92-AG87)*2/5</f>
        <v>3.036051252341196</v>
      </c>
      <c r="AH89" s="55">
        <f>AH82+(AH92-AH82)*7/10</f>
        <v>1.7642155581429491</v>
      </c>
      <c r="AI89" s="55">
        <f>AI82+(AI92-AI82)*7/10</f>
        <v>2.4914559873492124</v>
      </c>
      <c r="AJ89" s="55">
        <f>AJ82+(AJ92-AJ82)*7/10</f>
        <v>2.9316706335319092</v>
      </c>
      <c r="AK89" s="55">
        <f t="shared" ref="AK89:AO89" si="64">AK82+(AK92-AK82)*7/10</f>
        <v>1.4486148658991636</v>
      </c>
      <c r="AL89" s="55">
        <f t="shared" si="64"/>
        <v>2.4054101245612967</v>
      </c>
      <c r="AM89" s="55">
        <f t="shared" si="64"/>
        <v>2.9872059595958338</v>
      </c>
      <c r="AN89" s="55">
        <f t="shared" si="64"/>
        <v>2.9035659793738184</v>
      </c>
      <c r="AO89" s="55">
        <f t="shared" si="64"/>
        <v>3.5586293974531324</v>
      </c>
      <c r="AQ89">
        <v>2047</v>
      </c>
      <c r="AR89" s="49"/>
      <c r="AS89" s="126">
        <f t="shared" si="35"/>
        <v>-2.6831578326863337</v>
      </c>
      <c r="AT89" s="55"/>
      <c r="AU89" s="55"/>
      <c r="AV89" s="55"/>
      <c r="AW89" s="55"/>
      <c r="AX89" s="126">
        <f t="shared" si="26"/>
        <v>-2.7489859199862132</v>
      </c>
      <c r="AY89" s="55"/>
      <c r="AZ89" s="124"/>
      <c r="BA89" s="126">
        <f t="shared" si="30"/>
        <v>-0.98108105790308819</v>
      </c>
      <c r="BB89" s="126">
        <f t="shared" si="16"/>
        <v>-1.0557286478258709</v>
      </c>
      <c r="BC89" s="126">
        <f t="shared" si="17"/>
        <v>-1.2188640553248087</v>
      </c>
      <c r="BD89" s="126">
        <f t="shared" si="18"/>
        <v>-1.786786398902851</v>
      </c>
      <c r="BE89" s="126">
        <f t="shared" si="19"/>
        <v>-2.500980875497949</v>
      </c>
      <c r="BF89" s="126">
        <f t="shared" si="20"/>
        <v>-1.762659525175303</v>
      </c>
      <c r="BG89" s="126">
        <f t="shared" si="21"/>
        <v>-1.261812409159635</v>
      </c>
      <c r="BH89" s="126">
        <f t="shared" si="22"/>
        <v>-1.0799158489210203</v>
      </c>
      <c r="BI89" s="126">
        <f t="shared" si="23"/>
        <v>-1.7982326629504386</v>
      </c>
    </row>
    <row r="90" spans="1:61">
      <c r="A90">
        <v>2048</v>
      </c>
      <c r="C90" s="100">
        <f>'3. GDP data for plots'!G84</f>
        <v>8.4926510185818582</v>
      </c>
      <c r="H90" s="100">
        <f>'3. GDP data for plots'!L84</f>
        <v>8.4512846454898316</v>
      </c>
      <c r="I90" s="123"/>
      <c r="J90" s="100">
        <f>'3. GDP data for plots'!N84</f>
        <v>8.2878528355329255</v>
      </c>
      <c r="K90" s="100">
        <f>'3. GDP data for plots'!O84</f>
        <v>8.2758905751159233</v>
      </c>
      <c r="L90" s="100">
        <f>'3. GDP data for plots'!P84</f>
        <v>9.6413776497510035</v>
      </c>
      <c r="M90" s="100">
        <f>'3. GDP data for plots'!Q84</f>
        <v>7.9555750480083942</v>
      </c>
      <c r="N90" s="100">
        <f>'3. GDP data for plots'!R84</f>
        <v>10.778752986010085</v>
      </c>
      <c r="O90" s="100">
        <f>'3. GDP data for plots'!S84</f>
        <v>8.156958079132087</v>
      </c>
      <c r="P90" s="100">
        <f>'3. GDP data for plots'!T84</f>
        <v>9.6413776497510035</v>
      </c>
      <c r="Q90" s="100">
        <f>'3. GDP data for plots'!U84</f>
        <v>8.0874042590537485</v>
      </c>
      <c r="R90" s="100">
        <f>'3. GDP data for plots'!V84</f>
        <v>7.9331857086539266</v>
      </c>
      <c r="S90" s="100">
        <f>'3. GDP data for plots'!W84</f>
        <v>11.096613089344521</v>
      </c>
      <c r="W90">
        <v>2048</v>
      </c>
      <c r="Y90" s="55">
        <f>Y82+(Y92-Y82)*8/10</f>
        <v>2.2057474762347722</v>
      </c>
      <c r="Z90" s="55"/>
      <c r="AA90" s="55"/>
      <c r="AB90" s="55"/>
      <c r="AC90" s="55"/>
      <c r="AD90" s="55">
        <f>AD82+(AD92-AD82)*8/10</f>
        <v>1.8616811601633674</v>
      </c>
      <c r="AE90" s="55"/>
      <c r="AF90" s="55"/>
      <c r="AG90" s="55">
        <f>AG87+(AG92-AG87)*3/5</f>
        <v>3.0633782819982787</v>
      </c>
      <c r="AH90" s="55">
        <f>AH82+(AH92-AH82)*8/10</f>
        <v>1.7821528858003308</v>
      </c>
      <c r="AI90" s="55">
        <f>AI82+(AI92-AI82)*8/10</f>
        <v>2.5017762526789316</v>
      </c>
      <c r="AJ90" s="55">
        <f>AJ82+(AJ92-AJ82)*8/10</f>
        <v>2.9513635316064226</v>
      </c>
      <c r="AK90" s="55">
        <f t="shared" ref="AK90:AO90" si="65">AK82+(AK92-AK82)*8/10</f>
        <v>1.4365906861281339</v>
      </c>
      <c r="AL90" s="55">
        <f t="shared" si="65"/>
        <v>2.4127329717108759</v>
      </c>
      <c r="AM90" s="55">
        <f t="shared" si="65"/>
        <v>2.9992658195600637</v>
      </c>
      <c r="AN90" s="55">
        <f t="shared" si="65"/>
        <v>2.9135274065167533</v>
      </c>
      <c r="AO90" s="55">
        <f t="shared" si="65"/>
        <v>3.583990577762743</v>
      </c>
      <c r="AQ90">
        <v>2048</v>
      </c>
      <c r="AR90" s="49"/>
      <c r="AS90" s="126">
        <f t="shared" si="35"/>
        <v>-2.6844218207927262</v>
      </c>
      <c r="AT90" s="55"/>
      <c r="AU90" s="55"/>
      <c r="AV90" s="55"/>
      <c r="AW90" s="55"/>
      <c r="AX90" s="126">
        <f t="shared" si="26"/>
        <v>-2.7605817624078433</v>
      </c>
      <c r="AY90" s="55"/>
      <c r="AZ90" s="124"/>
      <c r="BA90" s="126">
        <f t="shared" si="30"/>
        <v>-0.98910309820182674</v>
      </c>
      <c r="BB90" s="126">
        <f t="shared" si="16"/>
        <v>-1.0659569333282382</v>
      </c>
      <c r="BC90" s="126">
        <f t="shared" si="17"/>
        <v>-1.2205589757091184</v>
      </c>
      <c r="BD90" s="126">
        <f t="shared" si="18"/>
        <v>-1.7912179813594609</v>
      </c>
      <c r="BE90" s="126">
        <f t="shared" si="19"/>
        <v>-2.5076983386455698</v>
      </c>
      <c r="BF90" s="126">
        <f t="shared" si="20"/>
        <v>-1.7635699797148408</v>
      </c>
      <c r="BG90" s="126">
        <f t="shared" si="21"/>
        <v>-1.2634217178145501</v>
      </c>
      <c r="BH90" s="126">
        <f t="shared" si="22"/>
        <v>-1.0810801470634179</v>
      </c>
      <c r="BI90" s="126">
        <f t="shared" si="23"/>
        <v>-1.8032202754328819</v>
      </c>
    </row>
    <row r="91" spans="1:61">
      <c r="A91">
        <v>2049</v>
      </c>
      <c r="C91" s="100">
        <f>'3. GDP data for plots'!G85</f>
        <v>8.69546703271042</v>
      </c>
      <c r="H91" s="100">
        <f>'3. GDP data for plots'!L85</f>
        <v>8.5963086900064383</v>
      </c>
      <c r="I91" s="123"/>
      <c r="J91" s="100">
        <f>'3. GDP data for plots'!N85</f>
        <v>8.4550307667641373</v>
      </c>
      <c r="K91" s="100">
        <f>'3. GDP data for plots'!O85</f>
        <v>8.4337995641717765</v>
      </c>
      <c r="L91" s="100">
        <f>'3. GDP data for plots'!P85</f>
        <v>9.8443409666162456</v>
      </c>
      <c r="M91" s="100">
        <f>'3. GDP data for plots'!Q85</f>
        <v>8.0872386473824172</v>
      </c>
      <c r="N91" s="100">
        <f>'3. GDP data for plots'!R85</f>
        <v>11.049069983702385</v>
      </c>
      <c r="O91" s="100">
        <f>'3. GDP data for plots'!S85</f>
        <v>8.2973233584584811</v>
      </c>
      <c r="P91" s="100">
        <f>'3. GDP data for plots'!T85</f>
        <v>9.8443409666162456</v>
      </c>
      <c r="Q91" s="100">
        <f>'3. GDP data for plots'!U85</f>
        <v>8.2239577578318475</v>
      </c>
      <c r="R91" s="100">
        <f>'3. GDP data for plots'!V85</f>
        <v>8.0474013939634901</v>
      </c>
      <c r="S91" s="100">
        <f>'3. GDP data for plots'!W85</f>
        <v>11.38091801937856</v>
      </c>
      <c r="W91">
        <v>2049</v>
      </c>
      <c r="Y91" s="55">
        <f>Y82+(Y92-Y82)*9/10</f>
        <v>2.197769343107669</v>
      </c>
      <c r="Z91" s="55"/>
      <c r="AA91" s="55"/>
      <c r="AB91" s="55"/>
      <c r="AC91" s="55"/>
      <c r="AD91" s="55">
        <f>AD82+(AD92-AD82)*9/10</f>
        <v>1.8411280399697891</v>
      </c>
      <c r="AE91" s="55"/>
      <c r="AF91" s="55"/>
      <c r="AG91" s="55">
        <f>AG87+(AG92-AG87)*4/5</f>
        <v>3.0907053116553613</v>
      </c>
      <c r="AH91" s="55">
        <f>AH82+(AH92-AH82)*9/10</f>
        <v>1.8000902134577128</v>
      </c>
      <c r="AI91" s="55">
        <f>AI82+(AI92-AI82)*9/10</f>
        <v>2.5120965180086512</v>
      </c>
      <c r="AJ91" s="55">
        <f>AJ82+(AJ92-AJ82)*9/10</f>
        <v>2.9710564296809361</v>
      </c>
      <c r="AK91" s="55">
        <f t="shared" ref="AK91:AO91" si="66">AK82+(AK92-AK82)*9/10</f>
        <v>1.4245665063571042</v>
      </c>
      <c r="AL91" s="55">
        <f t="shared" si="66"/>
        <v>2.4200558188604551</v>
      </c>
      <c r="AM91" s="55">
        <f t="shared" si="66"/>
        <v>3.0113256795242931</v>
      </c>
      <c r="AN91" s="55">
        <f t="shared" si="66"/>
        <v>2.9234888336596878</v>
      </c>
      <c r="AO91" s="55">
        <f t="shared" si="66"/>
        <v>3.6093517580723535</v>
      </c>
      <c r="AQ91">
        <v>2049</v>
      </c>
      <c r="AR91" s="49"/>
      <c r="AS91" s="126">
        <f t="shared" si="35"/>
        <v>-2.6856949525254969</v>
      </c>
      <c r="AT91" s="55"/>
      <c r="AU91" s="55"/>
      <c r="AV91" s="55"/>
      <c r="AW91" s="55"/>
      <c r="AX91" s="126">
        <f t="shared" si="26"/>
        <v>-2.7724336430255847</v>
      </c>
      <c r="AY91" s="55"/>
      <c r="AZ91" s="124"/>
      <c r="BA91" s="126">
        <f t="shared" si="30"/>
        <v>-0.99698201642225426</v>
      </c>
      <c r="BB91" s="126">
        <f t="shared" si="16"/>
        <v>-1.0759793239156323</v>
      </c>
      <c r="BC91" s="126">
        <f t="shared" si="17"/>
        <v>-1.2222399124063754</v>
      </c>
      <c r="BD91" s="126">
        <f t="shared" si="18"/>
        <v>-1.7955904245736676</v>
      </c>
      <c r="BE91" s="126">
        <f t="shared" si="19"/>
        <v>-2.5145282513381439</v>
      </c>
      <c r="BF91" s="126">
        <f t="shared" si="20"/>
        <v>-1.7644749076423771</v>
      </c>
      <c r="BG91" s="126">
        <f t="shared" si="21"/>
        <v>-1.265018084610936</v>
      </c>
      <c r="BH91" s="126">
        <f t="shared" si="22"/>
        <v>-1.0822364836736709</v>
      </c>
      <c r="BI91" s="126">
        <f t="shared" si="23"/>
        <v>-1.8081373008215551</v>
      </c>
    </row>
    <row r="92" spans="1:61">
      <c r="A92">
        <v>2050</v>
      </c>
      <c r="C92" s="100">
        <f>'3. GDP data for plots'!G86</f>
        <v>8.9031265680783438</v>
      </c>
      <c r="H92" s="100">
        <f>'3. GDP data for plots'!L86</f>
        <v>8.7438213471269499</v>
      </c>
      <c r="I92" s="123"/>
      <c r="J92" s="100">
        <f>'3. GDP data for plots'!N86</f>
        <v>8.6255809177059746</v>
      </c>
      <c r="K92" s="100">
        <f>'3. GDP data for plots'!O86</f>
        <v>8.594721552082353</v>
      </c>
      <c r="L92" s="100">
        <f>'3. GDP data for plots'!P86</f>
        <v>10.051576920597201</v>
      </c>
      <c r="M92" s="100">
        <f>'3. GDP data for plots'!Q86</f>
        <v>8.2210812600013039</v>
      </c>
      <c r="N92" s="100">
        <f>'3. GDP data for plots'!R86</f>
        <v>11.326166177405227</v>
      </c>
      <c r="O92" s="100">
        <f>'3. GDP data for plots'!S86</f>
        <v>8.4401040494431481</v>
      </c>
      <c r="P92" s="100">
        <f>'3. GDP data for plots'!T86</f>
        <v>10.051576920597201</v>
      </c>
      <c r="Q92" s="100">
        <f>'3. GDP data for plots'!U86</f>
        <v>8.3628169232282143</v>
      </c>
      <c r="R92" s="100">
        <f>'3. GDP data for plots'!V86</f>
        <v>8.1632614656834832</v>
      </c>
      <c r="S92" s="100">
        <f>'3. GDP data for plots'!W86</f>
        <v>11.672507090311347</v>
      </c>
      <c r="W92">
        <v>2050</v>
      </c>
      <c r="Y92" s="54">
        <f>Y139/Y138*Y$59</f>
        <v>2.1897912099805659</v>
      </c>
      <c r="Z92" s="55"/>
      <c r="AA92" s="55"/>
      <c r="AB92" s="55"/>
      <c r="AC92" s="55"/>
      <c r="AD92" s="54">
        <f>AD$54*(S227/S$222)</f>
        <v>1.8205749197762109</v>
      </c>
      <c r="AE92" s="55"/>
      <c r="AF92" s="54"/>
      <c r="AG92" s="100">
        <f>AG87*S271/R271</f>
        <v>3.118032341312444</v>
      </c>
      <c r="AH92" s="54">
        <f>H354</f>
        <v>1.8180275411150946</v>
      </c>
      <c r="AI92" s="54">
        <f>H355</f>
        <v>2.5224167833383704</v>
      </c>
      <c r="AJ92" s="54">
        <f>H356</f>
        <v>2.9907493277554491</v>
      </c>
      <c r="AK92" s="54">
        <f>H357</f>
        <v>1.4125423265860748</v>
      </c>
      <c r="AL92" s="54">
        <f>H358</f>
        <v>2.4273786660100343</v>
      </c>
      <c r="AM92" s="54">
        <f>H359</f>
        <v>3.023385539488523</v>
      </c>
      <c r="AN92" s="54">
        <f>H360</f>
        <v>2.9334502608026223</v>
      </c>
      <c r="AO92" s="54">
        <f>H361</f>
        <v>3.6347129383819641</v>
      </c>
      <c r="AQ92">
        <v>2050</v>
      </c>
      <c r="AR92" s="49"/>
      <c r="AS92" s="126">
        <f t="shared" si="35"/>
        <v>-2.6869773274615705</v>
      </c>
      <c r="AT92" s="55"/>
      <c r="AU92" s="55"/>
      <c r="AV92" s="55"/>
      <c r="AW92" s="55"/>
      <c r="AX92" s="126">
        <f t="shared" si="26"/>
        <v>-2.7845501365562519</v>
      </c>
      <c r="AY92" s="55"/>
      <c r="AZ92" s="124"/>
      <c r="BA92" s="126">
        <f t="shared" si="30"/>
        <v>-1.0047216088835853</v>
      </c>
      <c r="BB92" s="126">
        <f t="shared" si="16"/>
        <v>-1.0858019746205372</v>
      </c>
      <c r="BC92" s="126">
        <f t="shared" si="17"/>
        <v>-1.2239070377611294</v>
      </c>
      <c r="BD92" s="126">
        <f t="shared" si="18"/>
        <v>-1.7999049045141602</v>
      </c>
      <c r="BE92" s="126">
        <f t="shared" si="19"/>
        <v>-2.521473460996726</v>
      </c>
      <c r="BF92" s="126">
        <f t="shared" si="20"/>
        <v>-1.7653743591269366</v>
      </c>
      <c r="BG92" s="126">
        <f t="shared" si="21"/>
        <v>-1.2666016650387024</v>
      </c>
      <c r="BH92" s="126">
        <f t="shared" si="22"/>
        <v>-1.0833849401355122</v>
      </c>
      <c r="BI92" s="126">
        <f t="shared" si="23"/>
        <v>-1.8129852270612257</v>
      </c>
    </row>
    <row r="93" spans="1:61">
      <c r="J93" s="39"/>
      <c r="K93" s="39"/>
      <c r="L93" s="39"/>
      <c r="M93" s="39"/>
      <c r="N93" s="39"/>
      <c r="O93" s="39"/>
      <c r="P93" s="39"/>
      <c r="Q93" s="39"/>
      <c r="R93" s="39"/>
      <c r="S93" s="39"/>
    </row>
    <row r="94" spans="1:61">
      <c r="AH94" s="36">
        <f>(AH92/AH52)^(1/40)-1</f>
        <v>-3.3915256001840755E-3</v>
      </c>
      <c r="AI94" s="36">
        <f t="shared" ref="AI94:AO94" si="67">(AI92/AI52)^(1/40)-1</f>
        <v>4.8008308319713588E-3</v>
      </c>
      <c r="AJ94" s="36">
        <f t="shared" si="67"/>
        <v>9.0880535526511874E-3</v>
      </c>
      <c r="AK94" s="36">
        <f t="shared" si="67"/>
        <v>-9.6593605136211513E-3</v>
      </c>
      <c r="AL94" s="36">
        <f t="shared" si="67"/>
        <v>3.8365457135960401E-3</v>
      </c>
      <c r="AM94" s="36">
        <f t="shared" si="67"/>
        <v>9.3618884738937425E-3</v>
      </c>
      <c r="AN94" s="36">
        <f t="shared" si="67"/>
        <v>8.6001595624010108E-3</v>
      </c>
      <c r="AO94" s="36">
        <f t="shared" si="67"/>
        <v>1.4019524514174986E-2</v>
      </c>
    </row>
    <row r="96" spans="1:61">
      <c r="B96" t="s">
        <v>621</v>
      </c>
    </row>
    <row r="131" spans="22:30">
      <c r="V131" s="4" t="s">
        <v>410</v>
      </c>
      <c r="X131" s="4"/>
      <c r="Y131" s="4"/>
    </row>
    <row r="132" spans="22:30">
      <c r="V132" s="4" t="s">
        <v>407</v>
      </c>
      <c r="X132" s="4"/>
      <c r="Y132" s="4"/>
    </row>
    <row r="133" spans="22:30">
      <c r="V133" s="47" t="s">
        <v>406</v>
      </c>
      <c r="X133" s="4"/>
      <c r="Y133" s="4"/>
    </row>
    <row r="134" spans="22:30">
      <c r="V134"/>
      <c r="X134" t="s">
        <v>408</v>
      </c>
      <c r="Y134" t="s">
        <v>409</v>
      </c>
      <c r="AA134">
        <v>2017</v>
      </c>
      <c r="AB134">
        <v>2030</v>
      </c>
      <c r="AC134">
        <v>2040</v>
      </c>
      <c r="AD134">
        <v>2050</v>
      </c>
    </row>
    <row r="135" spans="22:30">
      <c r="V135" s="4">
        <v>2017</v>
      </c>
      <c r="X135" s="46">
        <f>AA135</f>
        <v>586.11431880000009</v>
      </c>
      <c r="Y135" s="46">
        <f>AA138</f>
        <v>383.45385578399998</v>
      </c>
      <c r="Z135" s="30" t="s">
        <v>760</v>
      </c>
      <c r="AA135" s="176">
        <v>586.11431880000009</v>
      </c>
      <c r="AB135" s="176">
        <v>555.86044260088966</v>
      </c>
      <c r="AC135" s="176">
        <v>553.39742525019346</v>
      </c>
      <c r="AD135" s="176">
        <v>538.0431530105069</v>
      </c>
    </row>
    <row r="136" spans="22:30">
      <c r="V136" s="4">
        <v>2020</v>
      </c>
      <c r="X136" s="46">
        <f>X135+(X137-X135)*3/13</f>
        <v>579.13265506174389</v>
      </c>
      <c r="Y136" s="46">
        <f>Y135+(Y137-Y135)*3/13</f>
        <v>380.55174636678601</v>
      </c>
      <c r="Z136" s="30"/>
      <c r="AA136">
        <v>508.81610995200003</v>
      </c>
      <c r="AB136">
        <v>394.07300649491987</v>
      </c>
      <c r="AC136">
        <v>294.48033487379752</v>
      </c>
      <c r="AD136">
        <v>187.7010621427209</v>
      </c>
    </row>
    <row r="137" spans="22:30">
      <c r="V137" s="4">
        <v>2030</v>
      </c>
      <c r="X137" s="46">
        <f>AB135</f>
        <v>555.86044260088966</v>
      </c>
      <c r="Y137" s="46">
        <f>AB138</f>
        <v>370.87804830940604</v>
      </c>
      <c r="Z137" s="30"/>
      <c r="AA137">
        <v>77.298208848000016</v>
      </c>
      <c r="AB137">
        <v>161.78743610596985</v>
      </c>
      <c r="AC137">
        <v>258.91709037639589</v>
      </c>
      <c r="AD137">
        <v>350.34209086778594</v>
      </c>
    </row>
    <row r="138" spans="22:30">
      <c r="V138" s="4">
        <v>2040</v>
      </c>
      <c r="X138" s="46">
        <f>AC135</f>
        <v>553.39742525019346</v>
      </c>
      <c r="Y138" s="46">
        <f>AC138</f>
        <v>367.61118475348985</v>
      </c>
      <c r="Z138" s="30" t="s">
        <v>761</v>
      </c>
      <c r="AA138" s="176">
        <v>383.45385578399998</v>
      </c>
      <c r="AB138" s="176">
        <v>370.87804830940604</v>
      </c>
      <c r="AC138" s="176">
        <v>367.61118475348985</v>
      </c>
      <c r="AD138" s="176">
        <v>351.56444262417909</v>
      </c>
    </row>
    <row r="139" spans="22:30">
      <c r="V139" s="4">
        <v>2050</v>
      </c>
      <c r="X139" s="46">
        <f>AD135</f>
        <v>538.0431530105069</v>
      </c>
      <c r="Y139" s="46">
        <f>AD138</f>
        <v>351.56444262417909</v>
      </c>
    </row>
    <row r="140" spans="22:30">
      <c r="V140" s="4" t="s">
        <v>411</v>
      </c>
      <c r="X140" s="4"/>
      <c r="Y140" s="4"/>
    </row>
    <row r="144" spans="22:30">
      <c r="V144"/>
    </row>
    <row r="145" spans="3:34" ht="102">
      <c r="V145"/>
      <c r="X145" t="s">
        <v>387</v>
      </c>
      <c r="Y145" s="29" t="s">
        <v>380</v>
      </c>
      <c r="Z145" s="29" t="s">
        <v>692</v>
      </c>
      <c r="AA145" s="29" t="s">
        <v>364</v>
      </c>
      <c r="AB145" s="29" t="s">
        <v>692</v>
      </c>
      <c r="AC145" s="3" t="s">
        <v>386</v>
      </c>
    </row>
    <row r="146" spans="3:34" ht="38.25">
      <c r="C146" t="s">
        <v>640</v>
      </c>
      <c r="O146" t="s">
        <v>641</v>
      </c>
      <c r="V146"/>
      <c r="X146"/>
      <c r="Z146" s="38" t="s">
        <v>365</v>
      </c>
      <c r="AA146" s="38" t="s">
        <v>691</v>
      </c>
      <c r="AB146" s="38" t="s">
        <v>367</v>
      </c>
      <c r="AC146" s="38" t="s">
        <v>385</v>
      </c>
      <c r="AD146" s="38"/>
      <c r="AE146" s="38"/>
      <c r="AF146" s="38"/>
      <c r="AG146" s="38"/>
    </row>
    <row r="147" spans="3:34">
      <c r="V147"/>
      <c r="X147"/>
      <c r="Y147" s="30">
        <v>2018</v>
      </c>
      <c r="Z147" s="23">
        <v>14300</v>
      </c>
      <c r="AA147" s="23">
        <v>14314</v>
      </c>
      <c r="AB147" s="23">
        <v>14300</v>
      </c>
      <c r="AC147" s="23">
        <f>AB147</f>
        <v>14300</v>
      </c>
      <c r="AD147" s="39"/>
      <c r="AE147" s="39"/>
      <c r="AF147" s="39"/>
      <c r="AG147" s="39"/>
      <c r="AH147" s="30"/>
    </row>
    <row r="148" spans="3:34">
      <c r="V148"/>
      <c r="X148"/>
      <c r="Y148">
        <v>2025</v>
      </c>
      <c r="Z148" s="23">
        <v>14966</v>
      </c>
      <c r="AA148" s="21">
        <f>AA147+(AA149-AA147)*7/12</f>
        <v>15857.5</v>
      </c>
      <c r="AB148" s="23">
        <v>13853</v>
      </c>
      <c r="AC148" s="23">
        <f>604*23.885</f>
        <v>14426.54</v>
      </c>
      <c r="AD148" s="39"/>
      <c r="AE148" s="39"/>
      <c r="AF148" s="39"/>
      <c r="AG148" s="39"/>
    </row>
    <row r="149" spans="3:34">
      <c r="V149"/>
      <c r="X149"/>
      <c r="Y149">
        <v>2030</v>
      </c>
      <c r="Z149" s="23">
        <v>15755</v>
      </c>
      <c r="AA149" s="23">
        <v>16960</v>
      </c>
      <c r="AB149" s="23">
        <v>13378</v>
      </c>
      <c r="AC149" s="21">
        <f>AC148+(AC151-AC148)/3</f>
        <v>14593.735000000001</v>
      </c>
      <c r="AD149" s="39"/>
      <c r="AE149" s="39"/>
      <c r="AF149" s="39"/>
      <c r="AG149" s="39"/>
    </row>
    <row r="150" spans="3:34">
      <c r="V150"/>
      <c r="X150"/>
      <c r="Y150">
        <v>2035</v>
      </c>
      <c r="Z150" s="21">
        <f>Z149/2+Z151/2</f>
        <v>16420</v>
      </c>
      <c r="AA150" s="21">
        <f>AA149/2+AA151/2</f>
        <v>18068.5</v>
      </c>
      <c r="AB150" s="21">
        <f>AB149/2+AB151/2</f>
        <v>13199</v>
      </c>
      <c r="AC150" s="21">
        <f>AC148+(AC151-AC148)*2/3</f>
        <v>14760.930000000002</v>
      </c>
      <c r="AD150" s="39"/>
      <c r="AE150" s="39"/>
      <c r="AF150" s="39"/>
      <c r="AG150" s="39"/>
    </row>
    <row r="151" spans="3:34">
      <c r="V151"/>
      <c r="X151"/>
      <c r="Y151">
        <v>2040</v>
      </c>
      <c r="Z151" s="23">
        <v>17085</v>
      </c>
      <c r="AA151" s="23">
        <v>19177</v>
      </c>
      <c r="AB151" s="23">
        <v>13020</v>
      </c>
      <c r="AC151" s="23">
        <f>625*23.885</f>
        <v>14928.125000000002</v>
      </c>
      <c r="AD151" s="39"/>
      <c r="AE151" s="39"/>
      <c r="AF151" s="39"/>
      <c r="AG151" s="39"/>
    </row>
    <row r="152" spans="3:34" ht="25.5">
      <c r="V152"/>
      <c r="X152"/>
      <c r="Y152" s="29" t="s">
        <v>381</v>
      </c>
      <c r="AA152" s="2"/>
    </row>
    <row r="153" spans="3:34" ht="38.25">
      <c r="V153"/>
      <c r="X153"/>
      <c r="Z153" s="38" t="s">
        <v>365</v>
      </c>
      <c r="AA153" s="38" t="s">
        <v>691</v>
      </c>
      <c r="AB153" s="38" t="s">
        <v>367</v>
      </c>
      <c r="AC153" s="38" t="s">
        <v>385</v>
      </c>
      <c r="AD153" s="38"/>
      <c r="AE153" s="38"/>
      <c r="AF153" s="38"/>
      <c r="AG153" s="38"/>
    </row>
    <row r="154" spans="3:34">
      <c r="V154"/>
      <c r="X154"/>
      <c r="Y154" s="30">
        <v>2018</v>
      </c>
      <c r="Z154" s="23">
        <v>9959</v>
      </c>
      <c r="AA154" s="23">
        <v>9954</v>
      </c>
      <c r="AB154" s="23">
        <v>9959</v>
      </c>
      <c r="AC154" s="23">
        <f>AB154</f>
        <v>9959</v>
      </c>
      <c r="AD154" s="39"/>
      <c r="AE154" s="39"/>
      <c r="AF154" s="39"/>
      <c r="AG154" s="39"/>
      <c r="AH154" s="30"/>
    </row>
    <row r="155" spans="3:34">
      <c r="V155"/>
      <c r="X155"/>
      <c r="Y155">
        <v>2025</v>
      </c>
      <c r="Z155" s="23">
        <v>10622</v>
      </c>
      <c r="AA155" s="21">
        <f>AA154+(AA156-AA154)*7/12</f>
        <v>11145.166666666666</v>
      </c>
      <c r="AB155" s="23">
        <v>9929</v>
      </c>
      <c r="AC155" s="23">
        <f>426*23.885</f>
        <v>10175.01</v>
      </c>
      <c r="AD155" s="39"/>
      <c r="AE155" s="39"/>
      <c r="AF155" s="39"/>
      <c r="AG155" s="39"/>
    </row>
    <row r="156" spans="3:34">
      <c r="V156"/>
      <c r="X156"/>
      <c r="Y156">
        <v>2030</v>
      </c>
      <c r="Z156" s="23">
        <v>11268</v>
      </c>
      <c r="AA156" s="23">
        <v>11996</v>
      </c>
      <c r="AB156" s="23">
        <v>9675</v>
      </c>
      <c r="AC156" s="21">
        <f>AC155+(AC158-AC155)/3</f>
        <v>10270.550000000001</v>
      </c>
      <c r="AD156" s="39"/>
      <c r="AE156" s="39"/>
      <c r="AF156" s="39"/>
      <c r="AG156" s="39"/>
    </row>
    <row r="157" spans="3:34">
      <c r="V157"/>
      <c r="X157"/>
      <c r="Y157">
        <v>2035</v>
      </c>
      <c r="Z157" s="21">
        <f>Z156/2+Z158/2</f>
        <v>11794.5</v>
      </c>
      <c r="AA157" s="21">
        <f>AA156/2+AA158/2</f>
        <v>12768</v>
      </c>
      <c r="AB157" s="21">
        <f>AB156/2+AB158/2</f>
        <v>9499.5</v>
      </c>
      <c r="AC157" s="21">
        <f>AC155+(AC158-AC155)*2/3</f>
        <v>10366.09</v>
      </c>
      <c r="AD157" s="39"/>
      <c r="AE157" s="39"/>
      <c r="AF157" s="39"/>
      <c r="AG157" s="39"/>
    </row>
    <row r="158" spans="3:34">
      <c r="V158"/>
      <c r="X158"/>
      <c r="Y158">
        <v>2040</v>
      </c>
      <c r="Z158" s="23">
        <v>12321</v>
      </c>
      <c r="AA158" s="23">
        <v>13540</v>
      </c>
      <c r="AB158" s="23">
        <v>9324</v>
      </c>
      <c r="AC158" s="23">
        <f>438*23.885</f>
        <v>10461.630000000001</v>
      </c>
      <c r="AD158" s="39"/>
      <c r="AE158" s="39"/>
      <c r="AF158" s="39"/>
      <c r="AG158" s="39"/>
    </row>
    <row r="159" spans="3:34">
      <c r="V159"/>
      <c r="X159"/>
    </row>
    <row r="160" spans="3:34">
      <c r="V160"/>
      <c r="X160"/>
    </row>
    <row r="161" spans="22:24">
      <c r="V161"/>
      <c r="X161"/>
    </row>
    <row r="162" spans="22:24">
      <c r="V162"/>
      <c r="X162"/>
    </row>
    <row r="163" spans="22:24">
      <c r="V163"/>
      <c r="X163"/>
    </row>
    <row r="164" spans="22:24">
      <c r="V164"/>
      <c r="X164"/>
    </row>
    <row r="165" spans="22:24">
      <c r="V165"/>
      <c r="X165"/>
    </row>
    <row r="166" spans="22:24">
      <c r="V166"/>
      <c r="X166"/>
    </row>
    <row r="167" spans="22:24">
      <c r="V167"/>
      <c r="X167"/>
    </row>
    <row r="168" spans="22:24">
      <c r="V168"/>
      <c r="X168"/>
    </row>
    <row r="169" spans="22:24">
      <c r="V169"/>
      <c r="X169"/>
    </row>
    <row r="170" spans="22:24">
      <c r="V170"/>
      <c r="X170"/>
    </row>
    <row r="171" spans="22:24">
      <c r="V171"/>
      <c r="X171"/>
    </row>
    <row r="172" spans="22:24">
      <c r="V172"/>
      <c r="X172"/>
    </row>
    <row r="173" spans="22:24">
      <c r="V173"/>
      <c r="X173"/>
    </row>
    <row r="174" spans="22:24">
      <c r="V174"/>
      <c r="X174"/>
    </row>
    <row r="175" spans="22:24">
      <c r="V175"/>
      <c r="X175"/>
    </row>
    <row r="176" spans="22:24">
      <c r="V176"/>
      <c r="X176"/>
    </row>
    <row r="177" spans="22:24">
      <c r="V177"/>
      <c r="X177"/>
    </row>
    <row r="178" spans="22:24">
      <c r="V178"/>
      <c r="X178"/>
    </row>
    <row r="179" spans="22:24">
      <c r="V179"/>
      <c r="X179"/>
    </row>
    <row r="180" spans="22:24">
      <c r="V180"/>
      <c r="X180"/>
    </row>
    <row r="181" spans="22:24">
      <c r="V181"/>
      <c r="X181"/>
    </row>
    <row r="182" spans="22:24">
      <c r="V182"/>
      <c r="X182"/>
    </row>
    <row r="183" spans="22:24">
      <c r="V183"/>
      <c r="X183"/>
    </row>
    <row r="184" spans="22:24">
      <c r="V184"/>
      <c r="X184"/>
    </row>
    <row r="185" spans="22:24">
      <c r="V185"/>
      <c r="X185"/>
    </row>
    <row r="186" spans="22:24">
      <c r="V186"/>
      <c r="X186"/>
    </row>
    <row r="187" spans="22:24">
      <c r="V187"/>
      <c r="X187"/>
    </row>
    <row r="188" spans="22:24">
      <c r="V188"/>
      <c r="X188"/>
    </row>
    <row r="189" spans="22:24">
      <c r="V189"/>
      <c r="X189"/>
    </row>
    <row r="190" spans="22:24">
      <c r="V190"/>
      <c r="X190"/>
    </row>
    <row r="191" spans="22:24">
      <c r="V191"/>
      <c r="X191"/>
    </row>
    <row r="192" spans="22:24">
      <c r="V192"/>
      <c r="X192"/>
    </row>
    <row r="193" spans="22:24">
      <c r="V193"/>
      <c r="X193"/>
    </row>
    <row r="194" spans="22:24">
      <c r="V194"/>
      <c r="X194"/>
    </row>
    <row r="195" spans="22:24">
      <c r="V195"/>
      <c r="X195"/>
    </row>
    <row r="196" spans="22:24">
      <c r="V196"/>
      <c r="X196"/>
    </row>
    <row r="197" spans="22:24">
      <c r="V197"/>
      <c r="X197"/>
    </row>
    <row r="198" spans="22:24">
      <c r="V198"/>
      <c r="X198"/>
    </row>
    <row r="199" spans="22:24">
      <c r="V199"/>
      <c r="X199"/>
    </row>
    <row r="200" spans="22:24">
      <c r="V200"/>
      <c r="X200"/>
    </row>
    <row r="201" spans="22:24">
      <c r="V201"/>
      <c r="X201"/>
    </row>
    <row r="202" spans="22:24">
      <c r="V202"/>
      <c r="X202"/>
    </row>
    <row r="203" spans="22:24">
      <c r="V203"/>
      <c r="X203"/>
    </row>
    <row r="204" spans="22:24">
      <c r="V204"/>
      <c r="X204"/>
    </row>
    <row r="205" spans="22:24">
      <c r="V205"/>
      <c r="X205"/>
    </row>
    <row r="206" spans="22:24">
      <c r="V206"/>
      <c r="X206"/>
    </row>
    <row r="207" spans="22:24">
      <c r="V207"/>
      <c r="X207"/>
    </row>
    <row r="208" spans="22:24">
      <c r="V208"/>
      <c r="X208"/>
    </row>
    <row r="209" spans="3:24">
      <c r="V209"/>
      <c r="X209"/>
    </row>
    <row r="210" spans="3:24">
      <c r="V210"/>
      <c r="X210"/>
    </row>
    <row r="211" spans="3:24">
      <c r="C211" t="s">
        <v>414</v>
      </c>
      <c r="O211" t="s">
        <v>415</v>
      </c>
      <c r="R211" t="s">
        <v>415</v>
      </c>
      <c r="V211"/>
      <c r="X211"/>
    </row>
    <row r="212" spans="3:24">
      <c r="C212" s="151" t="s">
        <v>413</v>
      </c>
      <c r="O212" s="186" t="s">
        <v>427</v>
      </c>
      <c r="P212" s="186"/>
      <c r="R212" s="186" t="s">
        <v>426</v>
      </c>
      <c r="S212" s="186"/>
      <c r="V212"/>
      <c r="X212"/>
    </row>
    <row r="213" spans="3:24">
      <c r="O213">
        <v>2012</v>
      </c>
      <c r="P213" s="21">
        <v>534873</v>
      </c>
      <c r="R213">
        <v>2012</v>
      </c>
      <c r="S213" s="21">
        <v>326859</v>
      </c>
      <c r="V213"/>
      <c r="X213"/>
    </row>
    <row r="214" spans="3:24">
      <c r="O214">
        <v>2020</v>
      </c>
      <c r="P214" s="21">
        <v>571676</v>
      </c>
      <c r="R214">
        <v>2020</v>
      </c>
      <c r="S214" s="21">
        <v>392643</v>
      </c>
      <c r="V214"/>
      <c r="X214"/>
    </row>
    <row r="215" spans="3:24">
      <c r="O215">
        <v>2025</v>
      </c>
      <c r="P215" s="21">
        <v>556465</v>
      </c>
      <c r="R215">
        <v>2025</v>
      </c>
      <c r="S215" s="21">
        <v>391235</v>
      </c>
      <c r="V215"/>
      <c r="X215"/>
    </row>
    <row r="216" spans="3:24">
      <c r="O216">
        <v>2030</v>
      </c>
      <c r="P216" s="21">
        <v>532061</v>
      </c>
      <c r="R216">
        <v>2030</v>
      </c>
      <c r="S216" s="21">
        <v>384295</v>
      </c>
      <c r="V216"/>
      <c r="X216"/>
    </row>
    <row r="217" spans="3:24">
      <c r="O217">
        <v>2040</v>
      </c>
      <c r="P217" s="21">
        <v>484670</v>
      </c>
      <c r="R217">
        <v>2040</v>
      </c>
      <c r="S217" s="21">
        <v>355240</v>
      </c>
      <c r="V217"/>
      <c r="X217"/>
    </row>
    <row r="218" spans="3:24">
      <c r="O218">
        <v>2050</v>
      </c>
      <c r="P218" s="21">
        <v>433275</v>
      </c>
      <c r="R218">
        <v>2050</v>
      </c>
      <c r="S218" s="21">
        <v>323128</v>
      </c>
      <c r="V218"/>
      <c r="X218"/>
    </row>
    <row r="219" spans="3:24">
      <c r="V219"/>
      <c r="X219"/>
    </row>
    <row r="220" spans="3:24">
      <c r="O220" t="s">
        <v>428</v>
      </c>
      <c r="R220" t="s">
        <v>428</v>
      </c>
      <c r="V220"/>
      <c r="X220"/>
    </row>
    <row r="221" spans="3:24">
      <c r="O221" s="186" t="s">
        <v>427</v>
      </c>
      <c r="P221" s="186"/>
      <c r="R221" s="186" t="s">
        <v>426</v>
      </c>
      <c r="S221" s="186"/>
    </row>
    <row r="222" spans="3:24">
      <c r="O222">
        <v>2012</v>
      </c>
      <c r="P222" s="23">
        <v>534873</v>
      </c>
      <c r="R222">
        <v>2012</v>
      </c>
      <c r="S222" s="21">
        <v>326859</v>
      </c>
    </row>
    <row r="223" spans="3:24">
      <c r="O223">
        <v>2020</v>
      </c>
      <c r="P223" s="23">
        <v>568443</v>
      </c>
      <c r="R223">
        <v>2020</v>
      </c>
      <c r="S223" s="21">
        <v>355232</v>
      </c>
      <c r="V223"/>
      <c r="X223"/>
    </row>
    <row r="224" spans="3:24">
      <c r="O224">
        <v>2025</v>
      </c>
      <c r="P224" s="23">
        <v>549517</v>
      </c>
      <c r="R224">
        <v>2025</v>
      </c>
      <c r="S224" s="21">
        <v>351043</v>
      </c>
      <c r="V224"/>
      <c r="X224"/>
    </row>
    <row r="225" spans="1:28">
      <c r="O225">
        <v>2030</v>
      </c>
      <c r="P225" s="23">
        <v>522977</v>
      </c>
      <c r="R225">
        <v>2030</v>
      </c>
      <c r="S225" s="21">
        <v>342204</v>
      </c>
      <c r="V225"/>
      <c r="X225"/>
    </row>
    <row r="226" spans="1:28">
      <c r="O226">
        <v>2040</v>
      </c>
      <c r="P226" s="23">
        <v>482191</v>
      </c>
      <c r="R226">
        <v>2040</v>
      </c>
      <c r="S226" s="21">
        <v>310445</v>
      </c>
      <c r="V226"/>
      <c r="X226"/>
    </row>
    <row r="227" spans="1:28">
      <c r="O227">
        <v>2050</v>
      </c>
      <c r="P227" s="23">
        <v>453117</v>
      </c>
      <c r="R227">
        <v>2050</v>
      </c>
      <c r="S227" s="21">
        <v>278953</v>
      </c>
      <c r="V227"/>
      <c r="X227"/>
    </row>
    <row r="228" spans="1:28">
      <c r="V228"/>
      <c r="X228"/>
    </row>
    <row r="229" spans="1:28">
      <c r="V229"/>
      <c r="X229"/>
    </row>
    <row r="230" spans="1:28">
      <c r="V230"/>
      <c r="X230"/>
    </row>
    <row r="231" spans="1:28">
      <c r="V231"/>
      <c r="X231"/>
    </row>
    <row r="232" spans="1:28">
      <c r="V232"/>
      <c r="X232"/>
    </row>
    <row r="233" spans="1:28">
      <c r="V233"/>
      <c r="X233"/>
    </row>
    <row r="234" spans="1:28">
      <c r="V234"/>
      <c r="X234"/>
    </row>
    <row r="238" spans="1:28" ht="13.5" thickBot="1">
      <c r="A238" s="58"/>
      <c r="B238" s="148" t="s">
        <v>492</v>
      </c>
      <c r="D238" s="148"/>
      <c r="V238"/>
      <c r="X238"/>
    </row>
    <row r="239" spans="1:28" ht="14.25" thickTop="1" thickBot="1">
      <c r="A239" s="70"/>
      <c r="B239" s="59"/>
      <c r="C239" s="58"/>
      <c r="D239" s="60" t="s">
        <v>0</v>
      </c>
      <c r="E239" s="61">
        <v>1980</v>
      </c>
      <c r="F239" s="61">
        <v>1985</v>
      </c>
      <c r="G239" s="61">
        <v>1990</v>
      </c>
      <c r="H239" s="61">
        <v>1995</v>
      </c>
      <c r="I239" s="61">
        <v>2000</v>
      </c>
      <c r="J239" s="61">
        <v>2005</v>
      </c>
      <c r="K239" s="61">
        <v>2010</v>
      </c>
      <c r="L239" s="61">
        <v>2015</v>
      </c>
      <c r="M239" s="62">
        <v>2020</v>
      </c>
      <c r="N239" s="62">
        <v>2025</v>
      </c>
      <c r="O239" s="62">
        <v>2030</v>
      </c>
      <c r="P239" s="62">
        <v>2035</v>
      </c>
      <c r="Q239" s="63">
        <v>2040</v>
      </c>
      <c r="R239" s="63">
        <v>2045</v>
      </c>
      <c r="S239" s="63">
        <v>2050</v>
      </c>
      <c r="T239" s="63">
        <v>2055</v>
      </c>
      <c r="U239" s="63">
        <v>2060</v>
      </c>
      <c r="V239" s="63">
        <v>2070</v>
      </c>
      <c r="W239" s="64">
        <v>2075</v>
      </c>
      <c r="X239" s="64">
        <v>2080</v>
      </c>
      <c r="Y239" s="64">
        <v>2085</v>
      </c>
      <c r="Z239" s="64">
        <v>2090</v>
      </c>
      <c r="AA239" s="64">
        <v>2095</v>
      </c>
      <c r="AB239" s="64">
        <v>2100</v>
      </c>
    </row>
    <row r="240" spans="1:28" ht="13.5" thickTop="1">
      <c r="A240" s="58"/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</row>
    <row r="241" spans="1:28">
      <c r="A241" s="65"/>
      <c r="B241" s="72">
        <v>2</v>
      </c>
      <c r="C241" s="58"/>
      <c r="D241" s="73" t="s">
        <v>460</v>
      </c>
      <c r="E241" s="150" t="s">
        <v>461</v>
      </c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  <c r="AA241" s="150"/>
      <c r="AB241" s="150"/>
    </row>
    <row r="242" spans="1:28">
      <c r="A242" s="65"/>
      <c r="B242" s="66">
        <v>1</v>
      </c>
      <c r="C242" s="65"/>
      <c r="D242" s="67" t="s">
        <v>452</v>
      </c>
      <c r="E242" s="74">
        <v>7193.1488735665998</v>
      </c>
      <c r="F242" s="74">
        <v>8443.1047232869951</v>
      </c>
      <c r="G242" s="74">
        <v>9925.5514207628203</v>
      </c>
      <c r="H242" s="74">
        <v>11235.247141081938</v>
      </c>
      <c r="I242" s="74">
        <v>13853.121149537174</v>
      </c>
      <c r="J242" s="74">
        <v>15702.501144406979</v>
      </c>
      <c r="K242" s="74">
        <v>16334.078285421707</v>
      </c>
      <c r="L242" s="75">
        <v>18069.094835158656</v>
      </c>
      <c r="M242" s="76">
        <v>20001.87540415784</v>
      </c>
      <c r="N242" s="74">
        <v>22059.321468362028</v>
      </c>
      <c r="O242" s="74">
        <v>24307.415641937092</v>
      </c>
      <c r="P242" s="75">
        <v>27045.7102769183</v>
      </c>
      <c r="Q242" s="76">
        <v>30183.623108034957</v>
      </c>
      <c r="R242" s="74">
        <v>33665.032150763691</v>
      </c>
      <c r="S242" s="74">
        <v>37274.986030883716</v>
      </c>
      <c r="T242" s="74">
        <v>41014.419838949005</v>
      </c>
      <c r="U242" s="74">
        <v>44869.597260117589</v>
      </c>
      <c r="V242" s="75">
        <v>53641.767737776536</v>
      </c>
      <c r="W242" s="76">
        <v>58426.404550956264</v>
      </c>
      <c r="X242" s="74">
        <v>63433.495894160602</v>
      </c>
      <c r="Y242" s="74">
        <v>68603.550317178728</v>
      </c>
      <c r="Z242" s="74">
        <v>73853.622236671392</v>
      </c>
      <c r="AA242" s="74">
        <v>79230.02487197025</v>
      </c>
      <c r="AB242" s="74">
        <v>84777.596355181391</v>
      </c>
    </row>
    <row r="243" spans="1:28">
      <c r="A243" s="65"/>
      <c r="B243" s="66">
        <v>2</v>
      </c>
      <c r="C243" s="65"/>
      <c r="D243" s="67" t="s">
        <v>453</v>
      </c>
      <c r="E243" s="77">
        <v>9955.6137769748329</v>
      </c>
      <c r="F243" s="77">
        <v>10757.18479716862</v>
      </c>
      <c r="G243" s="77">
        <v>12419.390150614538</v>
      </c>
      <c r="H243" s="77">
        <v>13126.7305507169</v>
      </c>
      <c r="I243" s="77">
        <v>15186.887680868776</v>
      </c>
      <c r="J243" s="77">
        <v>16823.258944039517</v>
      </c>
      <c r="K243" s="77">
        <v>17731.307618118481</v>
      </c>
      <c r="L243" s="78">
        <v>18664.837740957086</v>
      </c>
      <c r="M243" s="79">
        <v>20329.921621540445</v>
      </c>
      <c r="N243" s="77">
        <v>22061.211277812479</v>
      </c>
      <c r="O243" s="77">
        <v>23873.328142546419</v>
      </c>
      <c r="P243" s="78">
        <v>26002.528065850442</v>
      </c>
      <c r="Q243" s="79">
        <v>28433.083510602144</v>
      </c>
      <c r="R243" s="77">
        <v>31100.488930140546</v>
      </c>
      <c r="S243" s="77">
        <v>33943.942636612985</v>
      </c>
      <c r="T243" s="77">
        <v>36991.371005823632</v>
      </c>
      <c r="U243" s="77">
        <v>40341.916997117849</v>
      </c>
      <c r="V243" s="78">
        <v>47989.262663549962</v>
      </c>
      <c r="W243" s="79">
        <v>52000.577006859021</v>
      </c>
      <c r="X243" s="77">
        <v>56047.039436068815</v>
      </c>
      <c r="Y243" s="77">
        <v>60225.837378932818</v>
      </c>
      <c r="Z243" s="77">
        <v>64576.083997759612</v>
      </c>
      <c r="AA243" s="77">
        <v>69125.299192212537</v>
      </c>
      <c r="AB243" s="77">
        <v>73839.302108670265</v>
      </c>
    </row>
    <row r="244" spans="1:28" ht="20.25">
      <c r="A244" s="68"/>
      <c r="B244" s="66">
        <v>3</v>
      </c>
      <c r="C244" s="65"/>
      <c r="D244" s="67" t="s">
        <v>454</v>
      </c>
      <c r="E244" s="77">
        <v>3487.2447529938568</v>
      </c>
      <c r="F244" s="77">
        <v>3930.3577186771727</v>
      </c>
      <c r="G244" s="77">
        <v>4325.8589535427182</v>
      </c>
      <c r="H244" s="77">
        <v>2921.6475128644711</v>
      </c>
      <c r="I244" s="77">
        <v>3243.1145047306704</v>
      </c>
      <c r="J244" s="77">
        <v>4385.6350739969075</v>
      </c>
      <c r="K244" s="77">
        <v>5335.444474589377</v>
      </c>
      <c r="L244" s="78">
        <v>5983.3735733032818</v>
      </c>
      <c r="M244" s="79">
        <v>6586.7637502435582</v>
      </c>
      <c r="N244" s="77">
        <v>7451.2666885032368</v>
      </c>
      <c r="O244" s="77">
        <v>8455.3680005024398</v>
      </c>
      <c r="P244" s="78">
        <v>9679.8591709837565</v>
      </c>
      <c r="Q244" s="79">
        <v>10945.768514919411</v>
      </c>
      <c r="R244" s="77">
        <v>12190.519739011284</v>
      </c>
      <c r="S244" s="77">
        <v>13403.34216211497</v>
      </c>
      <c r="T244" s="77">
        <v>14670.054285557984</v>
      </c>
      <c r="U244" s="77">
        <v>16242.214074237232</v>
      </c>
      <c r="V244" s="78">
        <v>20160.546954062458</v>
      </c>
      <c r="W244" s="79">
        <v>22063.718200563515</v>
      </c>
      <c r="X244" s="77">
        <v>23811.425892551502</v>
      </c>
      <c r="Y244" s="77">
        <v>25601.745647764194</v>
      </c>
      <c r="Z244" s="77">
        <v>27604.410325995395</v>
      </c>
      <c r="AA244" s="77">
        <v>29845.140276811188</v>
      </c>
      <c r="AB244" s="77">
        <v>32224.168207021419</v>
      </c>
    </row>
    <row r="245" spans="1:28" ht="20.25">
      <c r="A245" s="69"/>
      <c r="B245" s="66">
        <v>4</v>
      </c>
      <c r="C245" s="68"/>
      <c r="D245" s="67" t="s">
        <v>455</v>
      </c>
      <c r="E245" s="77">
        <v>3079.6981086035789</v>
      </c>
      <c r="F245" s="77">
        <v>3831.4648230699277</v>
      </c>
      <c r="G245" s="77">
        <v>5031.7606596404339</v>
      </c>
      <c r="H245" s="77">
        <v>5782.1674939567147</v>
      </c>
      <c r="I245" s="77">
        <v>6485.7950373757749</v>
      </c>
      <c r="J245" s="77">
        <v>7294.9193368888755</v>
      </c>
      <c r="K245" s="77">
        <v>8021.3153142150359</v>
      </c>
      <c r="L245" s="78">
        <v>8719.3081939548811</v>
      </c>
      <c r="M245" s="79">
        <v>9444.6147679693622</v>
      </c>
      <c r="N245" s="77">
        <v>10261.630770649404</v>
      </c>
      <c r="O245" s="77">
        <v>11070.615960459972</v>
      </c>
      <c r="P245" s="78">
        <v>11937.345669872397</v>
      </c>
      <c r="Q245" s="79">
        <v>12785.285470424904</v>
      </c>
      <c r="R245" s="77">
        <v>13679.863373933589</v>
      </c>
      <c r="S245" s="77">
        <v>14647.081829987954</v>
      </c>
      <c r="T245" s="77">
        <v>15685.548246069309</v>
      </c>
      <c r="U245" s="77">
        <v>16792.012826073013</v>
      </c>
      <c r="V245" s="78">
        <v>19239.274197162438</v>
      </c>
      <c r="W245" s="79">
        <v>20663.468205010751</v>
      </c>
      <c r="X245" s="77">
        <v>22160.602720078554</v>
      </c>
      <c r="Y245" s="77">
        <v>23669.06614595899</v>
      </c>
      <c r="Z245" s="77">
        <v>25188.661097604167</v>
      </c>
      <c r="AA245" s="77">
        <v>26731.967360034541</v>
      </c>
      <c r="AB245" s="77">
        <v>28287.576711260423</v>
      </c>
    </row>
    <row r="246" spans="1:28">
      <c r="A246" s="65"/>
      <c r="B246" s="66">
        <v>5</v>
      </c>
      <c r="C246" s="69"/>
      <c r="D246" s="67" t="s">
        <v>441</v>
      </c>
      <c r="E246" s="77">
        <v>691.96475406009461</v>
      </c>
      <c r="F246" s="77">
        <v>1149.496621601626</v>
      </c>
      <c r="G246" s="77">
        <v>1686.365827338693</v>
      </c>
      <c r="H246" s="77">
        <v>3011.2397228150357</v>
      </c>
      <c r="I246" s="77">
        <v>4550.2647792582529</v>
      </c>
      <c r="J246" s="77">
        <v>7249.5238414160121</v>
      </c>
      <c r="K246" s="77">
        <v>12358.729118026453</v>
      </c>
      <c r="L246" s="78">
        <v>18003.018801904796</v>
      </c>
      <c r="M246" s="79">
        <v>24303.923925317136</v>
      </c>
      <c r="N246" s="77">
        <v>31485.596941328095</v>
      </c>
      <c r="O246" s="77">
        <v>38592.955362689667</v>
      </c>
      <c r="P246" s="78">
        <v>44242.1565419947</v>
      </c>
      <c r="Q246" s="79">
        <v>49073.889781058679</v>
      </c>
      <c r="R246" s="77">
        <v>54183.953600850749</v>
      </c>
      <c r="S246" s="77">
        <v>59261.028352204477</v>
      </c>
      <c r="T246" s="77">
        <v>63210.344730019606</v>
      </c>
      <c r="U246" s="77">
        <v>67297.322244505252</v>
      </c>
      <c r="V246" s="78">
        <v>79377.259075072492</v>
      </c>
      <c r="W246" s="79">
        <v>85641.834616894237</v>
      </c>
      <c r="X246" s="77">
        <v>91256.812851740935</v>
      </c>
      <c r="Y246" s="77">
        <v>96696.427149551731</v>
      </c>
      <c r="Z246" s="77">
        <v>102826.14959661037</v>
      </c>
      <c r="AA246" s="77">
        <v>109873.53630520465</v>
      </c>
      <c r="AB246" s="77">
        <v>117312.92861168177</v>
      </c>
    </row>
    <row r="247" spans="1:28">
      <c r="A247" s="65"/>
      <c r="B247" s="66">
        <v>6</v>
      </c>
      <c r="C247" s="65"/>
      <c r="D247" s="67" t="s">
        <v>442</v>
      </c>
      <c r="E247" s="77">
        <v>880.80746701944133</v>
      </c>
      <c r="F247" s="77">
        <v>1132.7380802386228</v>
      </c>
      <c r="G247" s="77">
        <v>1512.4574107370527</v>
      </c>
      <c r="H247" s="77">
        <v>1937.7269030372902</v>
      </c>
      <c r="I247" s="77">
        <v>2602.4566051672159</v>
      </c>
      <c r="J247" s="77">
        <v>3602.4143474414846</v>
      </c>
      <c r="K247" s="77">
        <v>5312.2398249508515</v>
      </c>
      <c r="L247" s="78">
        <v>7360.5322255898591</v>
      </c>
      <c r="M247" s="79">
        <v>10464.053388068829</v>
      </c>
      <c r="N247" s="77">
        <v>14256.863708458206</v>
      </c>
      <c r="O247" s="77">
        <v>18518.327569383382</v>
      </c>
      <c r="P247" s="78">
        <v>23451.968371212217</v>
      </c>
      <c r="Q247" s="79">
        <v>29107.665788338949</v>
      </c>
      <c r="R247" s="77">
        <v>35466.5676246027</v>
      </c>
      <c r="S247" s="77">
        <v>42409.428074274176</v>
      </c>
      <c r="T247" s="77">
        <v>49889.554706852279</v>
      </c>
      <c r="U247" s="77">
        <v>57921.23491368346</v>
      </c>
      <c r="V247" s="78">
        <v>75414.620234619098</v>
      </c>
      <c r="W247" s="79">
        <v>84794.252904922032</v>
      </c>
      <c r="X247" s="77">
        <v>94656.29316384955</v>
      </c>
      <c r="Y247" s="77">
        <v>104828.65478471486</v>
      </c>
      <c r="Z247" s="77">
        <v>115190.90631438426</v>
      </c>
      <c r="AA247" s="77">
        <v>125732.46966617202</v>
      </c>
      <c r="AB247" s="77">
        <v>136468.99263932559</v>
      </c>
    </row>
    <row r="248" spans="1:28">
      <c r="A248" s="65"/>
      <c r="B248" s="66">
        <v>7</v>
      </c>
      <c r="C248" s="65"/>
      <c r="D248" s="67" t="s">
        <v>456</v>
      </c>
      <c r="E248" s="77">
        <v>1539.9013755870265</v>
      </c>
      <c r="F248" s="77">
        <v>1958.5344306927127</v>
      </c>
      <c r="G248" s="77">
        <v>2653.3589197472797</v>
      </c>
      <c r="H248" s="77">
        <v>3555.075204461828</v>
      </c>
      <c r="I248" s="77">
        <v>3991.6674271525289</v>
      </c>
      <c r="J248" s="77">
        <v>5088.6602203105704</v>
      </c>
      <c r="K248" s="77">
        <v>6460.4986366537405</v>
      </c>
      <c r="L248" s="78">
        <v>8251.6025668741058</v>
      </c>
      <c r="M248" s="79">
        <v>10521.056393747302</v>
      </c>
      <c r="N248" s="77">
        <v>13270.138955324066</v>
      </c>
      <c r="O248" s="77">
        <v>16333.022487127908</v>
      </c>
      <c r="P248" s="78">
        <v>19591.030591394552</v>
      </c>
      <c r="Q248" s="79">
        <v>23085.210671215551</v>
      </c>
      <c r="R248" s="77">
        <v>26845.06813273023</v>
      </c>
      <c r="S248" s="77">
        <v>30867.151176951418</v>
      </c>
      <c r="T248" s="77">
        <v>35222.646971179951</v>
      </c>
      <c r="U248" s="77">
        <v>39891.130775927682</v>
      </c>
      <c r="V248" s="78">
        <v>50153.720034766731</v>
      </c>
      <c r="W248" s="79">
        <v>55725.744349428205</v>
      </c>
      <c r="X248" s="77">
        <v>61430.978888677368</v>
      </c>
      <c r="Y248" s="77">
        <v>67278.23826963047</v>
      </c>
      <c r="Z248" s="77">
        <v>73381.769384518018</v>
      </c>
      <c r="AA248" s="77">
        <v>79761.488160999317</v>
      </c>
      <c r="AB248" s="77">
        <v>86366.328729065368</v>
      </c>
    </row>
    <row r="249" spans="1:28">
      <c r="A249" s="65"/>
      <c r="B249" s="66">
        <v>8</v>
      </c>
      <c r="C249" s="65"/>
      <c r="D249" s="67" t="s">
        <v>457</v>
      </c>
      <c r="E249" s="77">
        <v>3696.5614148131144</v>
      </c>
      <c r="F249" s="77">
        <v>3872.1795622788668</v>
      </c>
      <c r="G249" s="77">
        <v>4275.6233410463719</v>
      </c>
      <c r="H249" s="77">
        <v>5017.6476598115223</v>
      </c>
      <c r="I249" s="77">
        <v>5814.867543539357</v>
      </c>
      <c r="J249" s="77">
        <v>6652.3361056524245</v>
      </c>
      <c r="K249" s="77">
        <v>8011.1738026173352</v>
      </c>
      <c r="L249" s="78">
        <v>8946.3349090743468</v>
      </c>
      <c r="M249" s="79">
        <v>9786.0799945806793</v>
      </c>
      <c r="N249" s="77">
        <v>11373.655153061765</v>
      </c>
      <c r="O249" s="77">
        <v>13228.288017900923</v>
      </c>
      <c r="P249" s="78">
        <v>15517.143739726502</v>
      </c>
      <c r="Q249" s="79">
        <v>18134.664837698267</v>
      </c>
      <c r="R249" s="77">
        <v>20973.965123947226</v>
      </c>
      <c r="S249" s="77">
        <v>23971.405972586297</v>
      </c>
      <c r="T249" s="77">
        <v>27100.279679058396</v>
      </c>
      <c r="U249" s="77">
        <v>30353.765154998968</v>
      </c>
      <c r="V249" s="78">
        <v>37138.706973144814</v>
      </c>
      <c r="W249" s="79">
        <v>40692.893230414993</v>
      </c>
      <c r="X249" s="77">
        <v>44369.699231442828</v>
      </c>
      <c r="Y249" s="77">
        <v>48114.064224549904</v>
      </c>
      <c r="Z249" s="77">
        <v>51939.883837065237</v>
      </c>
      <c r="AA249" s="77">
        <v>55867.20190489239</v>
      </c>
      <c r="AB249" s="77">
        <v>59893.458594132127</v>
      </c>
    </row>
    <row r="250" spans="1:28">
      <c r="A250" s="65"/>
      <c r="B250" s="66">
        <v>9</v>
      </c>
      <c r="C250" s="65"/>
      <c r="D250" s="67" t="s">
        <v>443</v>
      </c>
      <c r="E250" s="77">
        <v>1728.8609661942044</v>
      </c>
      <c r="F250" s="77">
        <v>1714.9115533125591</v>
      </c>
      <c r="G250" s="77">
        <v>1945.8870826190696</v>
      </c>
      <c r="H250" s="77">
        <v>2276.3395329801392</v>
      </c>
      <c r="I250" s="77">
        <v>2843.3778028564493</v>
      </c>
      <c r="J250" s="77">
        <v>3570.5416450966259</v>
      </c>
      <c r="K250" s="77">
        <v>4575.7020520332444</v>
      </c>
      <c r="L250" s="78">
        <v>5324.1574148123264</v>
      </c>
      <c r="M250" s="79">
        <v>6203.491615424351</v>
      </c>
      <c r="N250" s="77">
        <v>7505.2607945170439</v>
      </c>
      <c r="O250" s="77">
        <v>8869.7083797208397</v>
      </c>
      <c r="P250" s="78">
        <v>10334.928314163451</v>
      </c>
      <c r="Q250" s="79">
        <v>11861.497568249284</v>
      </c>
      <c r="R250" s="77">
        <v>13420.910117540441</v>
      </c>
      <c r="S250" s="77">
        <v>14991.540059234772</v>
      </c>
      <c r="T250" s="77">
        <v>16624.68613410079</v>
      </c>
      <c r="U250" s="77">
        <v>18426.122566288592</v>
      </c>
      <c r="V250" s="78">
        <v>22497.984433767226</v>
      </c>
      <c r="W250" s="79">
        <v>24585.01098507331</v>
      </c>
      <c r="X250" s="77">
        <v>26624.948750204971</v>
      </c>
      <c r="Y250" s="77">
        <v>28710.564780710196</v>
      </c>
      <c r="Z250" s="77">
        <v>30944.471861080256</v>
      </c>
      <c r="AA250" s="77">
        <v>33317.256417522716</v>
      </c>
      <c r="AB250" s="77">
        <v>35749.945155669229</v>
      </c>
    </row>
    <row r="251" spans="1:28">
      <c r="A251" s="65"/>
      <c r="B251" s="66">
        <v>10</v>
      </c>
      <c r="C251" s="65"/>
      <c r="D251" s="67" t="s">
        <v>444</v>
      </c>
      <c r="E251" s="77">
        <v>1780.3961475897945</v>
      </c>
      <c r="F251" s="77">
        <v>1911.5593446851653</v>
      </c>
      <c r="G251" s="77">
        <v>2124.8863975031877</v>
      </c>
      <c r="H251" s="77">
        <v>2255.6114504677471</v>
      </c>
      <c r="I251" s="77">
        <v>2715.8418819809781</v>
      </c>
      <c r="J251" s="77">
        <v>3510.5463104824034</v>
      </c>
      <c r="K251" s="77">
        <v>4549.810686385752</v>
      </c>
      <c r="L251" s="78">
        <v>5337.5931901658205</v>
      </c>
      <c r="M251" s="79">
        <v>6393.372492681011</v>
      </c>
      <c r="N251" s="77">
        <v>7949.4393725856935</v>
      </c>
      <c r="O251" s="77">
        <v>9892.784217376342</v>
      </c>
      <c r="P251" s="78">
        <v>12413.482824199313</v>
      </c>
      <c r="Q251" s="79">
        <v>15486.260192409343</v>
      </c>
      <c r="R251" s="77">
        <v>19105.418270084443</v>
      </c>
      <c r="S251" s="77">
        <v>23338.416058025552</v>
      </c>
      <c r="T251" s="77">
        <v>28261.988443004011</v>
      </c>
      <c r="U251" s="77">
        <v>33939.380635297086</v>
      </c>
      <c r="V251" s="78">
        <v>47431.718379178215</v>
      </c>
      <c r="W251" s="79">
        <v>54978.940174364041</v>
      </c>
      <c r="X251" s="77">
        <v>62866.558326330261</v>
      </c>
      <c r="Y251" s="77">
        <v>71268.001429991651</v>
      </c>
      <c r="Z251" s="77">
        <v>80238.842672677958</v>
      </c>
      <c r="AA251" s="77">
        <v>89637.56058388087</v>
      </c>
      <c r="AB251" s="77">
        <v>99259.595651507174</v>
      </c>
    </row>
    <row r="252" spans="1:28">
      <c r="A252" s="70"/>
      <c r="B252" s="66">
        <v>11</v>
      </c>
      <c r="C252" s="65"/>
      <c r="D252" s="67" t="s">
        <v>458</v>
      </c>
      <c r="E252" s="77">
        <v>0</v>
      </c>
      <c r="F252" s="77">
        <v>0</v>
      </c>
      <c r="G252" s="77">
        <v>0</v>
      </c>
      <c r="H252" s="77">
        <v>0</v>
      </c>
      <c r="I252" s="77">
        <v>0</v>
      </c>
      <c r="J252" s="77">
        <v>0</v>
      </c>
      <c r="K252" s="77">
        <v>0</v>
      </c>
      <c r="L252" s="78">
        <v>0</v>
      </c>
      <c r="M252" s="79">
        <v>0</v>
      </c>
      <c r="N252" s="77">
        <v>0</v>
      </c>
      <c r="O252" s="77">
        <v>0</v>
      </c>
      <c r="P252" s="78">
        <v>0</v>
      </c>
      <c r="Q252" s="79">
        <v>0</v>
      </c>
      <c r="R252" s="77">
        <v>0</v>
      </c>
      <c r="S252" s="77">
        <v>0</v>
      </c>
      <c r="T252" s="77">
        <v>0</v>
      </c>
      <c r="U252" s="77">
        <v>0</v>
      </c>
      <c r="V252" s="78">
        <v>0</v>
      </c>
      <c r="W252" s="79">
        <v>0</v>
      </c>
      <c r="X252" s="77">
        <v>0</v>
      </c>
      <c r="Y252" s="77">
        <v>0</v>
      </c>
      <c r="Z252" s="77">
        <v>0</v>
      </c>
      <c r="AA252" s="77">
        <v>0</v>
      </c>
      <c r="AB252" s="77">
        <v>0</v>
      </c>
    </row>
    <row r="253" spans="1:28" s="1" customFormat="1" ht="13.5" thickBot="1">
      <c r="A253" s="96"/>
      <c r="B253" s="70"/>
      <c r="C253" s="70"/>
      <c r="D253" s="71" t="s">
        <v>459</v>
      </c>
      <c r="E253" s="80">
        <f t="shared" ref="E253:AB253" si="68">SUM(E242:E252)</f>
        <v>34034.19763740254</v>
      </c>
      <c r="F253" s="80">
        <f t="shared" si="68"/>
        <v>38701.531655012259</v>
      </c>
      <c r="G253" s="80">
        <f t="shared" si="68"/>
        <v>45901.140163552162</v>
      </c>
      <c r="H253" s="80">
        <f t="shared" si="68"/>
        <v>51119.433172193596</v>
      </c>
      <c r="I253" s="80">
        <f t="shared" si="68"/>
        <v>61287.394412467176</v>
      </c>
      <c r="J253" s="80">
        <f t="shared" si="68"/>
        <v>73880.336969731798</v>
      </c>
      <c r="K253" s="80">
        <f t="shared" si="68"/>
        <v>88690.299813011967</v>
      </c>
      <c r="L253" s="80">
        <f t="shared" si="68"/>
        <v>104659.85345179516</v>
      </c>
      <c r="M253" s="81">
        <f t="shared" si="68"/>
        <v>124035.15335373052</v>
      </c>
      <c r="N253" s="81">
        <f t="shared" si="68"/>
        <v>147674.38513060199</v>
      </c>
      <c r="O253" s="81">
        <f t="shared" si="68"/>
        <v>173141.81377964499</v>
      </c>
      <c r="P253" s="81">
        <f t="shared" si="68"/>
        <v>200216.15356631565</v>
      </c>
      <c r="Q253" s="82">
        <f t="shared" si="68"/>
        <v>229096.9494429515</v>
      </c>
      <c r="R253" s="82">
        <f t="shared" si="68"/>
        <v>260631.78706360492</v>
      </c>
      <c r="S253" s="82">
        <f t="shared" si="68"/>
        <v>294108.3223528763</v>
      </c>
      <c r="T253" s="82">
        <f t="shared" si="68"/>
        <v>328670.89404061495</v>
      </c>
      <c r="U253" s="82">
        <f t="shared" si="68"/>
        <v>366074.6974482467</v>
      </c>
      <c r="V253" s="82">
        <f t="shared" si="68"/>
        <v>453044.86068309989</v>
      </c>
      <c r="W253" s="83">
        <f t="shared" si="68"/>
        <v>499572.84422448633</v>
      </c>
      <c r="X253" s="83">
        <f t="shared" si="68"/>
        <v>546657.85515510535</v>
      </c>
      <c r="Y253" s="83">
        <f t="shared" si="68"/>
        <v>594996.15012898354</v>
      </c>
      <c r="Z253" s="83">
        <f t="shared" si="68"/>
        <v>645744.80132436671</v>
      </c>
      <c r="AA253" s="83">
        <f t="shared" si="68"/>
        <v>699121.94473970041</v>
      </c>
      <c r="AB253" s="83">
        <f t="shared" si="68"/>
        <v>754179.89276351465</v>
      </c>
    </row>
    <row r="254" spans="1:28" ht="14.25" thickTop="1" thickBot="1">
      <c r="A254" s="58"/>
      <c r="B254" s="96"/>
      <c r="C254" s="96"/>
      <c r="D254" s="97"/>
      <c r="E254" s="98"/>
      <c r="F254" s="98"/>
      <c r="G254" s="98"/>
      <c r="H254" s="98"/>
      <c r="I254" s="98"/>
      <c r="J254" s="98"/>
      <c r="K254" s="98"/>
      <c r="L254" s="98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</row>
    <row r="255" spans="1:28" ht="14.25" thickTop="1" thickBot="1">
      <c r="A255" s="58"/>
      <c r="B255" s="59"/>
      <c r="C255" s="58"/>
      <c r="D255" s="60" t="s">
        <v>0</v>
      </c>
      <c r="E255" s="61">
        <v>1980</v>
      </c>
      <c r="F255" s="61">
        <v>1985</v>
      </c>
      <c r="G255" s="61">
        <v>1990</v>
      </c>
      <c r="H255" s="61">
        <v>1995</v>
      </c>
      <c r="I255" s="61">
        <v>2000</v>
      </c>
      <c r="J255" s="61">
        <v>2005</v>
      </c>
      <c r="K255" s="61">
        <v>2010</v>
      </c>
      <c r="L255" s="61">
        <v>2015</v>
      </c>
      <c r="M255" s="62">
        <v>2020</v>
      </c>
      <c r="N255" s="62">
        <v>2025</v>
      </c>
      <c r="O255" s="62">
        <v>2030</v>
      </c>
      <c r="P255" s="62">
        <v>2035</v>
      </c>
      <c r="Q255" s="63">
        <v>2040</v>
      </c>
      <c r="R255" s="63">
        <v>2045</v>
      </c>
      <c r="S255" s="63">
        <v>2050</v>
      </c>
      <c r="T255" s="63">
        <v>2055</v>
      </c>
      <c r="U255" s="63">
        <v>2060</v>
      </c>
      <c r="V255" s="63">
        <v>2070</v>
      </c>
      <c r="W255" s="64">
        <v>2075</v>
      </c>
      <c r="X255" s="64">
        <v>2080</v>
      </c>
      <c r="Y255" s="64">
        <v>2085</v>
      </c>
      <c r="Z255" s="64">
        <v>2090</v>
      </c>
      <c r="AA255" s="64">
        <v>2095</v>
      </c>
      <c r="AB255" s="64">
        <v>2100</v>
      </c>
    </row>
    <row r="256" spans="1:28" ht="77.25" thickTop="1">
      <c r="A256" s="65"/>
      <c r="B256" s="72">
        <v>3</v>
      </c>
      <c r="C256" s="58"/>
      <c r="D256" s="85" t="s">
        <v>462</v>
      </c>
      <c r="E256" s="150" t="s">
        <v>463</v>
      </c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0"/>
      <c r="U256" s="150"/>
      <c r="V256" s="150"/>
      <c r="W256" s="150"/>
      <c r="X256" s="150"/>
      <c r="Y256" s="150"/>
      <c r="Z256" s="150"/>
      <c r="AA256" s="150"/>
      <c r="AB256" s="150"/>
    </row>
    <row r="257" spans="1:28">
      <c r="A257" s="65"/>
      <c r="B257" s="66">
        <v>1</v>
      </c>
      <c r="C257" s="65"/>
      <c r="D257" s="67" t="s">
        <v>464</v>
      </c>
      <c r="E257" s="86">
        <v>36.307112269094809</v>
      </c>
      <c r="F257" s="86">
        <v>37.412554192060718</v>
      </c>
      <c r="G257" s="86">
        <v>36.74077558637827</v>
      </c>
      <c r="H257" s="86">
        <v>40.641225967959912</v>
      </c>
      <c r="I257" s="86">
        <v>43.020191334287432</v>
      </c>
      <c r="J257" s="86">
        <v>51.224785821213274</v>
      </c>
      <c r="K257" s="86">
        <v>62.056553584957605</v>
      </c>
      <c r="L257" s="87">
        <v>67.057281487944891</v>
      </c>
      <c r="M257" s="88">
        <v>70.085766081076173</v>
      </c>
      <c r="N257" s="86">
        <v>73.949481951042998</v>
      </c>
      <c r="O257" s="86">
        <v>76.152466506177149</v>
      </c>
      <c r="P257" s="87">
        <v>79.380509195653488</v>
      </c>
      <c r="Q257" s="88">
        <v>82.468891229676132</v>
      </c>
      <c r="R257" s="86">
        <v>85.790202914517749</v>
      </c>
      <c r="S257" s="86">
        <v>87.39984715106695</v>
      </c>
      <c r="T257" s="86">
        <v>88.317464051192559</v>
      </c>
      <c r="U257" s="86">
        <v>87.426890769611603</v>
      </c>
      <c r="V257" s="87">
        <v>81.997294041642789</v>
      </c>
      <c r="W257" s="88">
        <v>79.427514420516957</v>
      </c>
      <c r="X257" s="86">
        <v>77.209962690512356</v>
      </c>
      <c r="Y257" s="86">
        <v>75.745596873030735</v>
      </c>
      <c r="Z257" s="86">
        <v>74.775979366590022</v>
      </c>
      <c r="AA257" s="86">
        <v>73.813301352239932</v>
      </c>
      <c r="AB257" s="86">
        <v>72.726070022506832</v>
      </c>
    </row>
    <row r="258" spans="1:28">
      <c r="A258" s="65"/>
      <c r="B258" s="66">
        <v>2</v>
      </c>
      <c r="C258" s="65"/>
      <c r="D258" s="67" t="s">
        <v>465</v>
      </c>
      <c r="E258" s="89">
        <v>51.207027021848781</v>
      </c>
      <c r="F258" s="89">
        <v>48.903911675943135</v>
      </c>
      <c r="G258" s="89">
        <v>56.553852158769836</v>
      </c>
      <c r="H258" s="89">
        <v>45.118412479816108</v>
      </c>
      <c r="I258" s="89">
        <v>44.317949652841364</v>
      </c>
      <c r="J258" s="89">
        <v>51.422911404208563</v>
      </c>
      <c r="K258" s="89">
        <v>57.482650363391933</v>
      </c>
      <c r="L258" s="90">
        <v>59.682055236147143</v>
      </c>
      <c r="M258" s="91">
        <v>64.308898227710571</v>
      </c>
      <c r="N258" s="89">
        <v>69.853127778216546</v>
      </c>
      <c r="O258" s="89">
        <v>73.622363866792526</v>
      </c>
      <c r="P258" s="90">
        <v>76.660208297259473</v>
      </c>
      <c r="Q258" s="91">
        <v>78.689935353477807</v>
      </c>
      <c r="R258" s="89">
        <v>80.473470106803831</v>
      </c>
      <c r="S258" s="89">
        <v>82.428711169329475</v>
      </c>
      <c r="T258" s="89">
        <v>84.272243226404768</v>
      </c>
      <c r="U258" s="89">
        <v>85.967364014488481</v>
      </c>
      <c r="V258" s="90">
        <v>87.746079571562987</v>
      </c>
      <c r="W258" s="91">
        <v>87.583696159739816</v>
      </c>
      <c r="X258" s="89">
        <v>86.808365106170683</v>
      </c>
      <c r="Y258" s="89">
        <v>85.97199968432794</v>
      </c>
      <c r="Z258" s="89">
        <v>85.358619132194974</v>
      </c>
      <c r="AA258" s="89">
        <v>84.708930897685022</v>
      </c>
      <c r="AB258" s="89">
        <v>84.032080888952791</v>
      </c>
    </row>
    <row r="259" spans="1:28" ht="20.25">
      <c r="A259" s="68"/>
      <c r="B259" s="66">
        <v>3</v>
      </c>
      <c r="C259" s="65"/>
      <c r="D259" s="67" t="s">
        <v>466</v>
      </c>
      <c r="E259" s="89">
        <v>16.826111696987915</v>
      </c>
      <c r="F259" s="89">
        <v>17.548851925768332</v>
      </c>
      <c r="G259" s="89">
        <v>18.83424401234242</v>
      </c>
      <c r="H259" s="89">
        <v>21.089067483635933</v>
      </c>
      <c r="I259" s="89">
        <v>23.314665892493736</v>
      </c>
      <c r="J259" s="89">
        <v>27.012309877839066</v>
      </c>
      <c r="K259" s="89">
        <v>29.936288214837148</v>
      </c>
      <c r="L259" s="90">
        <v>31.591119815230762</v>
      </c>
      <c r="M259" s="91">
        <v>34.729138387437665</v>
      </c>
      <c r="N259" s="89">
        <v>39.642421930522218</v>
      </c>
      <c r="O259" s="89">
        <v>44.892599223095907</v>
      </c>
      <c r="P259" s="90">
        <v>50.745981847560053</v>
      </c>
      <c r="Q259" s="91">
        <v>56.976459925037645</v>
      </c>
      <c r="R259" s="89">
        <v>64.321849850630471</v>
      </c>
      <c r="S259" s="89">
        <v>71.864306481820648</v>
      </c>
      <c r="T259" s="89">
        <v>78.892515548909387</v>
      </c>
      <c r="U259" s="89">
        <v>85.936743267269591</v>
      </c>
      <c r="V259" s="90">
        <v>95.454508267200808</v>
      </c>
      <c r="W259" s="91">
        <v>97.943068043915773</v>
      </c>
      <c r="X259" s="89">
        <v>99.497934547862059</v>
      </c>
      <c r="Y259" s="89">
        <v>98.698648653653322</v>
      </c>
      <c r="Z259" s="89">
        <v>97.286564986117398</v>
      </c>
      <c r="AA259" s="89">
        <v>95.873562284918918</v>
      </c>
      <c r="AB259" s="89">
        <v>93.779374605994676</v>
      </c>
    </row>
    <row r="260" spans="1:28" ht="20.25">
      <c r="A260" s="69"/>
      <c r="B260" s="66">
        <v>4</v>
      </c>
      <c r="C260" s="68"/>
      <c r="D260" s="67" t="s">
        <v>467</v>
      </c>
      <c r="E260" s="89">
        <v>0.33184050956620575</v>
      </c>
      <c r="F260" s="89">
        <v>0.54430446863210746</v>
      </c>
      <c r="G260" s="89">
        <v>0.50147210565581479</v>
      </c>
      <c r="H260" s="89">
        <v>0.47474493438682069</v>
      </c>
      <c r="I260" s="89">
        <v>0.56477078272082371</v>
      </c>
      <c r="J260" s="89">
        <v>0.63570776467389778</v>
      </c>
      <c r="K260" s="89">
        <v>0.73301498016971733</v>
      </c>
      <c r="L260" s="90">
        <v>0.95985108557588383</v>
      </c>
      <c r="M260" s="91">
        <v>1.0151454634109696</v>
      </c>
      <c r="N260" s="89">
        <v>1.0501266838023826</v>
      </c>
      <c r="O260" s="89">
        <v>1.0764972146551293</v>
      </c>
      <c r="P260" s="90">
        <v>1.1135333698365739</v>
      </c>
      <c r="Q260" s="91">
        <v>1.1255742827054167</v>
      </c>
      <c r="R260" s="89">
        <v>1.1116348727843359</v>
      </c>
      <c r="S260" s="89">
        <v>1.0891741752610695</v>
      </c>
      <c r="T260" s="89">
        <v>1.0607551261378296</v>
      </c>
      <c r="U260" s="89">
        <v>1.0306518325450953</v>
      </c>
      <c r="V260" s="90">
        <v>0.96087594689116507</v>
      </c>
      <c r="W260" s="91">
        <v>0.92367293639387082</v>
      </c>
      <c r="X260" s="89">
        <v>0.88444518343853096</v>
      </c>
      <c r="Y260" s="89">
        <v>0.8428907456149366</v>
      </c>
      <c r="Z260" s="89">
        <v>0.79934571429652312</v>
      </c>
      <c r="AA260" s="89">
        <v>0.75494993385789388</v>
      </c>
      <c r="AB260" s="89">
        <v>0.7102014549878769</v>
      </c>
    </row>
    <row r="261" spans="1:28">
      <c r="A261" s="65"/>
      <c r="B261" s="66">
        <v>5</v>
      </c>
      <c r="C261" s="69"/>
      <c r="D261" s="67" t="s">
        <v>468</v>
      </c>
      <c r="E261" s="89">
        <v>0.69197001381376133</v>
      </c>
      <c r="F261" s="89">
        <v>0.722943833738108</v>
      </c>
      <c r="G261" s="89">
        <v>0.85293613059534024</v>
      </c>
      <c r="H261" s="89">
        <v>0.68287748225792011</v>
      </c>
      <c r="I261" s="89">
        <v>0.66882140570129645</v>
      </c>
      <c r="J261" s="89">
        <v>0.71605017295386042</v>
      </c>
      <c r="K261" s="89">
        <v>0.71701846776155698</v>
      </c>
      <c r="L261" s="90">
        <v>0.78087289808210958</v>
      </c>
      <c r="M261" s="91">
        <v>0.81428956057448687</v>
      </c>
      <c r="N261" s="89">
        <v>0.83539061979201379</v>
      </c>
      <c r="O261" s="89">
        <v>0.86734375152168253</v>
      </c>
      <c r="P261" s="90">
        <v>0.89033916946509239</v>
      </c>
      <c r="Q261" s="91">
        <v>0.9123787353511249</v>
      </c>
      <c r="R261" s="89">
        <v>0.93577837171374323</v>
      </c>
      <c r="S261" s="89">
        <v>0.97144796241272713</v>
      </c>
      <c r="T261" s="89">
        <v>0.99539878045703689</v>
      </c>
      <c r="U261" s="89">
        <v>1.0009903575751282</v>
      </c>
      <c r="V261" s="90">
        <v>0.99487476785468232</v>
      </c>
      <c r="W261" s="91">
        <v>0.98011598697857072</v>
      </c>
      <c r="X261" s="89">
        <v>0.96633765956434303</v>
      </c>
      <c r="Y261" s="89">
        <v>0.95414238840319809</v>
      </c>
      <c r="Z261" s="89">
        <v>0.94235147695228538</v>
      </c>
      <c r="AA261" s="89">
        <v>0.92842311892052798</v>
      </c>
      <c r="AB261" s="89">
        <v>0.91122856652037632</v>
      </c>
    </row>
    <row r="262" spans="1:28">
      <c r="A262" s="65"/>
      <c r="B262" s="66">
        <v>6</v>
      </c>
      <c r="C262" s="65"/>
      <c r="D262" s="67" t="s">
        <v>469</v>
      </c>
      <c r="E262" s="89">
        <v>24.144786800708676</v>
      </c>
      <c r="F262" s="89">
        <v>25.264518578280605</v>
      </c>
      <c r="G262" s="89">
        <v>28.23535344883387</v>
      </c>
      <c r="H262" s="89">
        <v>31.311339100456269</v>
      </c>
      <c r="I262" s="89">
        <v>35.59679890623179</v>
      </c>
      <c r="J262" s="89">
        <v>40.605639683352855</v>
      </c>
      <c r="K262" s="89">
        <v>46.289719037093512</v>
      </c>
      <c r="L262" s="90">
        <v>51.227113182879528</v>
      </c>
      <c r="M262" s="91">
        <v>55.138018856265333</v>
      </c>
      <c r="N262" s="89">
        <v>56.708564161773516</v>
      </c>
      <c r="O262" s="89">
        <v>51.876614423335091</v>
      </c>
      <c r="P262" s="90">
        <v>51.510116575382668</v>
      </c>
      <c r="Q262" s="91">
        <v>50.121865526851693</v>
      </c>
      <c r="R262" s="89">
        <v>48.057768266332587</v>
      </c>
      <c r="S262" s="89">
        <v>47.473264457807289</v>
      </c>
      <c r="T262" s="89">
        <v>47.575396802839023</v>
      </c>
      <c r="U262" s="89">
        <v>47.568186307486684</v>
      </c>
      <c r="V262" s="90">
        <v>47.50973332570365</v>
      </c>
      <c r="W262" s="91">
        <v>47.688549928016698</v>
      </c>
      <c r="X262" s="89">
        <v>47.642309989580752</v>
      </c>
      <c r="Y262" s="89">
        <v>47.73413640981336</v>
      </c>
      <c r="Z262" s="89">
        <v>47.851887981220408</v>
      </c>
      <c r="AA262" s="89">
        <v>47.885470442557541</v>
      </c>
      <c r="AB262" s="89">
        <v>47.86962857843664</v>
      </c>
    </row>
    <row r="263" spans="1:28">
      <c r="A263" s="65"/>
      <c r="B263" s="66">
        <v>7</v>
      </c>
      <c r="C263" s="65"/>
      <c r="D263" s="67" t="s">
        <v>470</v>
      </c>
      <c r="E263" s="89">
        <v>4.842660204119106</v>
      </c>
      <c r="F263" s="89">
        <v>5.3154213177900278</v>
      </c>
      <c r="G263" s="89">
        <v>6.2018847964617789</v>
      </c>
      <c r="H263" s="89">
        <v>6.3056328970888122</v>
      </c>
      <c r="I263" s="89">
        <v>7.497225003342554</v>
      </c>
      <c r="J263" s="89">
        <v>8.1351454583579841</v>
      </c>
      <c r="K263" s="89">
        <v>8.3537498162853367</v>
      </c>
      <c r="L263" s="90">
        <v>9.6770159655464099</v>
      </c>
      <c r="M263" s="91">
        <v>9.9193812900981424</v>
      </c>
      <c r="N263" s="89">
        <v>10.846175791603477</v>
      </c>
      <c r="O263" s="89">
        <v>11.383067797074727</v>
      </c>
      <c r="P263" s="90">
        <v>13.285499307229868</v>
      </c>
      <c r="Q263" s="91">
        <v>15.454038708180033</v>
      </c>
      <c r="R263" s="89">
        <v>17.584360686073872</v>
      </c>
      <c r="S263" s="89">
        <v>20.018695568543347</v>
      </c>
      <c r="T263" s="89">
        <v>22.150136802860938</v>
      </c>
      <c r="U263" s="89">
        <v>24.508749767700671</v>
      </c>
      <c r="V263" s="90">
        <v>29.005064420553726</v>
      </c>
      <c r="W263" s="91">
        <v>31.084870147146102</v>
      </c>
      <c r="X263" s="89">
        <v>32.936060468690819</v>
      </c>
      <c r="Y263" s="89">
        <v>34.662900088833602</v>
      </c>
      <c r="Z263" s="89">
        <v>36.344477383538326</v>
      </c>
      <c r="AA263" s="89">
        <v>37.973136404536255</v>
      </c>
      <c r="AB263" s="89">
        <v>39.476931113302108</v>
      </c>
    </row>
    <row r="264" spans="1:28">
      <c r="A264" s="65"/>
      <c r="B264" s="66">
        <v>8</v>
      </c>
      <c r="C264" s="65"/>
      <c r="D264" s="67" t="s">
        <v>471</v>
      </c>
      <c r="E264" s="89">
        <v>5.7900101207546344</v>
      </c>
      <c r="F264" s="89">
        <v>5.027924958165614</v>
      </c>
      <c r="G264" s="89">
        <v>5.9071383310712493</v>
      </c>
      <c r="H264" s="89">
        <v>6.6394235430622652</v>
      </c>
      <c r="I264" s="89">
        <v>7.7706858539468326</v>
      </c>
      <c r="J264" s="89">
        <v>8.8445302423530023</v>
      </c>
      <c r="K264" s="89">
        <v>9.9709012143887854</v>
      </c>
      <c r="L264" s="90">
        <v>9.997499470525069</v>
      </c>
      <c r="M264" s="91">
        <v>10.623846144643695</v>
      </c>
      <c r="N264" s="89">
        <v>11.5292858648594</v>
      </c>
      <c r="O264" s="89">
        <v>12.239681985156524</v>
      </c>
      <c r="P264" s="90">
        <v>13.037853057040646</v>
      </c>
      <c r="Q264" s="91">
        <v>13.709889271945825</v>
      </c>
      <c r="R264" s="89">
        <v>14.248299455250132</v>
      </c>
      <c r="S264" s="89">
        <v>14.682829085042053</v>
      </c>
      <c r="T264" s="89">
        <v>14.970436995852724</v>
      </c>
      <c r="U264" s="89">
        <v>15.165391488405612</v>
      </c>
      <c r="V264" s="90">
        <v>15.273736043770825</v>
      </c>
      <c r="W264" s="91">
        <v>15.222691241132164</v>
      </c>
      <c r="X264" s="89">
        <v>15.138758791124893</v>
      </c>
      <c r="Y264" s="89">
        <v>15.045477480070703</v>
      </c>
      <c r="Z264" s="89">
        <v>14.951334107633851</v>
      </c>
      <c r="AA264" s="89">
        <v>14.824323287014835</v>
      </c>
      <c r="AB264" s="89">
        <v>14.661103456666003</v>
      </c>
    </row>
    <row r="265" spans="1:28">
      <c r="A265" s="65"/>
      <c r="B265" s="66">
        <v>9</v>
      </c>
      <c r="C265" s="65"/>
      <c r="D265" s="67" t="s">
        <v>472</v>
      </c>
      <c r="E265" s="89">
        <v>2.4869363982541159</v>
      </c>
      <c r="F265" s="89">
        <v>2.2914465121820968</v>
      </c>
      <c r="G265" s="89">
        <v>1.6332141836296881</v>
      </c>
      <c r="H265" s="89">
        <v>1.2621442065155839</v>
      </c>
      <c r="I265" s="89">
        <v>1.2993225695721371</v>
      </c>
      <c r="J265" s="89">
        <v>1.5709822567394753</v>
      </c>
      <c r="K265" s="89">
        <v>1.4303708424832455</v>
      </c>
      <c r="L265" s="90">
        <v>1.5084821325699671</v>
      </c>
      <c r="M265" s="91">
        <v>1.5519934160251811</v>
      </c>
      <c r="N265" s="89">
        <v>1.567793558320044</v>
      </c>
      <c r="O265" s="89">
        <v>1.5372191422055153</v>
      </c>
      <c r="P265" s="90">
        <v>1.5847213943431404</v>
      </c>
      <c r="Q265" s="91">
        <v>1.6539498107357611</v>
      </c>
      <c r="R265" s="89">
        <v>1.7316331285190443</v>
      </c>
      <c r="S265" s="89">
        <v>1.8217739698113731</v>
      </c>
      <c r="T265" s="89">
        <v>1.891578360205302</v>
      </c>
      <c r="U265" s="89">
        <v>1.9550225556162817</v>
      </c>
      <c r="V265" s="90">
        <v>2.0645141003002854</v>
      </c>
      <c r="W265" s="91">
        <v>2.1299676908391332</v>
      </c>
      <c r="X265" s="89">
        <v>2.1989808696090249</v>
      </c>
      <c r="Y265" s="89">
        <v>2.2784441947522218</v>
      </c>
      <c r="Z265" s="89">
        <v>2.3604640613772294</v>
      </c>
      <c r="AA265" s="89">
        <v>2.4500819530430822</v>
      </c>
      <c r="AB265" s="89">
        <v>2.5406219000663528</v>
      </c>
    </row>
    <row r="266" spans="1:28">
      <c r="A266" s="65"/>
      <c r="B266" s="66">
        <v>10</v>
      </c>
      <c r="C266" s="65"/>
      <c r="D266" s="67" t="s">
        <v>473</v>
      </c>
      <c r="E266" s="89">
        <v>12.296564246599061</v>
      </c>
      <c r="F266" s="89">
        <v>13.989513909329688</v>
      </c>
      <c r="G266" s="89">
        <v>18.905432557930563</v>
      </c>
      <c r="H266" s="89">
        <v>21.199650638961053</v>
      </c>
      <c r="I266" s="89">
        <v>24.517496411863032</v>
      </c>
      <c r="J266" s="89">
        <v>27.490542372871793</v>
      </c>
      <c r="K266" s="89">
        <v>29.722713687097961</v>
      </c>
      <c r="L266" s="90">
        <v>34.274669744202683</v>
      </c>
      <c r="M266" s="91">
        <v>36.957935003159982</v>
      </c>
      <c r="N266" s="89">
        <v>40.41412933293617</v>
      </c>
      <c r="O266" s="89">
        <v>42.516266325531738</v>
      </c>
      <c r="P266" s="90">
        <v>45.716804360588526</v>
      </c>
      <c r="Q266" s="91">
        <v>48.750310467107226</v>
      </c>
      <c r="R266" s="89">
        <v>51.788263240486529</v>
      </c>
      <c r="S266" s="89">
        <v>55.397819454402899</v>
      </c>
      <c r="T266" s="89">
        <v>58.975085285429103</v>
      </c>
      <c r="U266" s="89">
        <v>62.807900389766026</v>
      </c>
      <c r="V266" s="90">
        <v>69.715371087727689</v>
      </c>
      <c r="W266" s="91">
        <v>72.66032415396063</v>
      </c>
      <c r="X266" s="89">
        <v>75.123613758000317</v>
      </c>
      <c r="Y266" s="89">
        <v>77.213745445970432</v>
      </c>
      <c r="Z266" s="89">
        <v>79.010321439666328</v>
      </c>
      <c r="AA266" s="89">
        <v>80.540702337670723</v>
      </c>
      <c r="AB266" s="89">
        <v>81.82925447897378</v>
      </c>
    </row>
    <row r="267" spans="1:28">
      <c r="A267" s="70"/>
      <c r="B267" s="66">
        <v>11</v>
      </c>
      <c r="C267" s="65"/>
      <c r="D267" s="67" t="s">
        <v>474</v>
      </c>
      <c r="E267" s="89">
        <v>1.0094275981901937</v>
      </c>
      <c r="F267" s="89">
        <v>1.1907087753588452</v>
      </c>
      <c r="G267" s="89">
        <v>1.4328210685919796</v>
      </c>
      <c r="H267" s="89">
        <v>1.6949360175161421</v>
      </c>
      <c r="I267" s="89">
        <v>1.9653068068356569</v>
      </c>
      <c r="J267" s="89">
        <v>2.1193638077475194</v>
      </c>
      <c r="K267" s="89">
        <v>2.0999714230982112</v>
      </c>
      <c r="L267" s="90">
        <v>2.4979250247445979</v>
      </c>
      <c r="M267" s="91">
        <v>2.8478519766535824</v>
      </c>
      <c r="N267" s="89">
        <v>3.0071526710339405</v>
      </c>
      <c r="O267" s="89">
        <v>3.1031756700745259</v>
      </c>
      <c r="P267" s="90">
        <v>3.5042345902858778</v>
      </c>
      <c r="Q267" s="91">
        <v>3.9413402243844797</v>
      </c>
      <c r="R267" s="89">
        <v>4.3542334452907685</v>
      </c>
      <c r="S267" s="89">
        <v>4.8126239806893629</v>
      </c>
      <c r="T267" s="89">
        <v>5.2010780170368971</v>
      </c>
      <c r="U267" s="89">
        <v>5.6513909040554458</v>
      </c>
      <c r="V267" s="90">
        <v>6.4887112933693771</v>
      </c>
      <c r="W267" s="91">
        <v>6.83714024600879</v>
      </c>
      <c r="X267" s="89">
        <v>7.1227123520614652</v>
      </c>
      <c r="Y267" s="89">
        <v>7.3742952049085222</v>
      </c>
      <c r="Z267" s="89">
        <v>7.6156391828878043</v>
      </c>
      <c r="AA267" s="89">
        <v>7.8536852328553755</v>
      </c>
      <c r="AB267" s="89">
        <v>8.0810045795853771</v>
      </c>
    </row>
    <row r="268" spans="1:28">
      <c r="A268" s="70"/>
      <c r="B268" s="66">
        <v>12</v>
      </c>
      <c r="C268" s="70"/>
      <c r="D268" s="67" t="s">
        <v>475</v>
      </c>
      <c r="E268" s="89">
        <v>49.267664431869512</v>
      </c>
      <c r="F268" s="89">
        <v>55.326482148314227</v>
      </c>
      <c r="G268" s="89">
        <v>58.23222815379463</v>
      </c>
      <c r="H268" s="89">
        <v>65.075410974794423</v>
      </c>
      <c r="I268" s="89">
        <v>66.958080237880267</v>
      </c>
      <c r="J268" s="89">
        <v>69.067511678107707</v>
      </c>
      <c r="K268" s="89">
        <v>70.734804174711329</v>
      </c>
      <c r="L268" s="90">
        <v>71.8591684387073</v>
      </c>
      <c r="M268" s="91">
        <v>74.606497403926625</v>
      </c>
      <c r="N268" s="89">
        <v>75.272589041118678</v>
      </c>
      <c r="O268" s="89">
        <v>73.142769852045518</v>
      </c>
      <c r="P268" s="90">
        <v>71.503875406914716</v>
      </c>
      <c r="Q268" s="91">
        <v>69.002362612759129</v>
      </c>
      <c r="R268" s="89">
        <v>67.475904749459858</v>
      </c>
      <c r="S268" s="89">
        <v>66.248691721332747</v>
      </c>
      <c r="T268" s="89">
        <v>65.708687813333711</v>
      </c>
      <c r="U268" s="89">
        <v>65.644422177771574</v>
      </c>
      <c r="V268" s="90">
        <v>65.87344848850816</v>
      </c>
      <c r="W268" s="91">
        <v>65.279024814574939</v>
      </c>
      <c r="X268" s="89">
        <v>64.456121061183879</v>
      </c>
      <c r="Y268" s="89">
        <v>63.024546873365409</v>
      </c>
      <c r="Z268" s="89">
        <v>61.297693067463548</v>
      </c>
      <c r="AA268" s="89">
        <v>59.416829815426034</v>
      </c>
      <c r="AB268" s="89">
        <v>57.237152980956132</v>
      </c>
    </row>
    <row r="269" spans="1:28">
      <c r="A269" s="70"/>
      <c r="B269" s="66">
        <v>13</v>
      </c>
      <c r="C269" s="70"/>
      <c r="D269" s="67" t="s">
        <v>476</v>
      </c>
      <c r="E269" s="89">
        <v>3.9877472152175857</v>
      </c>
      <c r="F269" s="89">
        <v>4.8358273842972954</v>
      </c>
      <c r="G269" s="89">
        <v>5.9464632144787721</v>
      </c>
      <c r="H269" s="89">
        <v>7.2593070409044884</v>
      </c>
      <c r="I269" s="89">
        <v>8.7920576694685</v>
      </c>
      <c r="J269" s="89">
        <v>10.714521882981963</v>
      </c>
      <c r="K269" s="89">
        <v>12.731083227219072</v>
      </c>
      <c r="L269" s="90">
        <v>14.095044217350024</v>
      </c>
      <c r="M269" s="91">
        <v>15.637838711652005</v>
      </c>
      <c r="N269" s="89">
        <v>17.450405731434294</v>
      </c>
      <c r="O269" s="89">
        <v>18.704156405232435</v>
      </c>
      <c r="P269" s="90">
        <v>19.969829410143831</v>
      </c>
      <c r="Q269" s="91">
        <v>20.828974458623343</v>
      </c>
      <c r="R269" s="89">
        <v>21.911514027704794</v>
      </c>
      <c r="S269" s="89">
        <v>22.990530386544286</v>
      </c>
      <c r="T269" s="89">
        <v>24.089288914985513</v>
      </c>
      <c r="U269" s="89">
        <v>25.096024244158887</v>
      </c>
      <c r="V269" s="90">
        <v>25.480875580593501</v>
      </c>
      <c r="W269" s="91">
        <v>24.919257575558394</v>
      </c>
      <c r="X269" s="89">
        <v>25.055026622249301</v>
      </c>
      <c r="Y269" s="89">
        <v>25.195791415715323</v>
      </c>
      <c r="Z269" s="89">
        <v>25.125411754411786</v>
      </c>
      <c r="AA269" s="89">
        <v>25.047405847204789</v>
      </c>
      <c r="AB269" s="89">
        <v>24.816254652171594</v>
      </c>
    </row>
    <row r="270" spans="1:28">
      <c r="A270" s="70"/>
      <c r="B270" s="66">
        <v>14</v>
      </c>
      <c r="C270" s="70"/>
      <c r="D270" s="67" t="s">
        <v>477</v>
      </c>
      <c r="E270" s="89">
        <v>14.806411874910751</v>
      </c>
      <c r="F270" s="89">
        <v>16.167553777840027</v>
      </c>
      <c r="G270" s="89">
        <v>19.997299951456842</v>
      </c>
      <c r="H270" s="89">
        <v>22.488462854425222</v>
      </c>
      <c r="I270" s="89">
        <v>25.826367415371639</v>
      </c>
      <c r="J270" s="89">
        <v>29.885681157752359</v>
      </c>
      <c r="K270" s="89">
        <v>32.58745682650796</v>
      </c>
      <c r="L270" s="90">
        <v>35.005613201154233</v>
      </c>
      <c r="M270" s="91">
        <v>38.376399914908802</v>
      </c>
      <c r="N270" s="89">
        <v>43.156036585583621</v>
      </c>
      <c r="O270" s="89">
        <v>47.280638783766477</v>
      </c>
      <c r="P270" s="90">
        <v>52.82497437087499</v>
      </c>
      <c r="Q270" s="91">
        <v>58.802246545673093</v>
      </c>
      <c r="R270" s="89">
        <v>64.961032727724714</v>
      </c>
      <c r="S270" s="89">
        <v>71.594934789368025</v>
      </c>
      <c r="T270" s="89">
        <v>77.750370938940748</v>
      </c>
      <c r="U270" s="89">
        <v>83.634176540451222</v>
      </c>
      <c r="V270" s="90">
        <v>94.364733608294074</v>
      </c>
      <c r="W270" s="91">
        <v>99.142930743317834</v>
      </c>
      <c r="X270" s="89">
        <v>103.56933933784707</v>
      </c>
      <c r="Y270" s="89">
        <v>107.82525584286063</v>
      </c>
      <c r="Z270" s="89">
        <v>111.87039595448464</v>
      </c>
      <c r="AA270" s="89">
        <v>115.72480000231997</v>
      </c>
      <c r="AB270" s="89">
        <v>119.25104418480988</v>
      </c>
    </row>
    <row r="271" spans="1:28" ht="13.5" thickBot="1">
      <c r="A271" s="70"/>
      <c r="B271" s="70"/>
      <c r="C271" s="70"/>
      <c r="D271" s="71" t="s">
        <v>459</v>
      </c>
      <c r="E271" s="92">
        <f t="shared" ref="E271:AB271" si="69">SUM(E257:E270)</f>
        <v>223.99627040193513</v>
      </c>
      <c r="F271" s="92">
        <f t="shared" si="69"/>
        <v>234.54196345770083</v>
      </c>
      <c r="G271" s="92">
        <f t="shared" si="69"/>
        <v>259.97511569999108</v>
      </c>
      <c r="H271" s="92">
        <f t="shared" si="69"/>
        <v>271.24263562178095</v>
      </c>
      <c r="I271" s="92">
        <f t="shared" si="69"/>
        <v>292.10973994255704</v>
      </c>
      <c r="J271" s="92">
        <f t="shared" si="69"/>
        <v>329.44568358115328</v>
      </c>
      <c r="K271" s="92">
        <f t="shared" si="69"/>
        <v>364.84629586000335</v>
      </c>
      <c r="L271" s="92">
        <f t="shared" si="69"/>
        <v>390.2137119006606</v>
      </c>
      <c r="M271" s="93">
        <f t="shared" si="69"/>
        <v>416.61300043754323</v>
      </c>
      <c r="N271" s="93">
        <f t="shared" si="69"/>
        <v>445.28268170203933</v>
      </c>
      <c r="O271" s="93">
        <f t="shared" si="69"/>
        <v>458.39486094666495</v>
      </c>
      <c r="P271" s="93">
        <f t="shared" si="69"/>
        <v>481.72848035257891</v>
      </c>
      <c r="Q271" s="94">
        <f t="shared" si="69"/>
        <v>502.43821715250874</v>
      </c>
      <c r="R271" s="94">
        <f t="shared" si="69"/>
        <v>524.74594584329236</v>
      </c>
      <c r="S271" s="94">
        <f t="shared" si="69"/>
        <v>548.7946503534323</v>
      </c>
      <c r="T271" s="94">
        <f t="shared" si="69"/>
        <v>571.85043666458546</v>
      </c>
      <c r="U271" s="94">
        <f t="shared" si="69"/>
        <v>593.39390461690232</v>
      </c>
      <c r="V271" s="94">
        <f t="shared" si="69"/>
        <v>622.92982054397373</v>
      </c>
      <c r="W271" s="95">
        <f t="shared" si="69"/>
        <v>631.82282408809965</v>
      </c>
      <c r="X271" s="95">
        <f t="shared" si="69"/>
        <v>638.60996843789542</v>
      </c>
      <c r="Y271" s="95">
        <f t="shared" si="69"/>
        <v>642.56787130132034</v>
      </c>
      <c r="Z271" s="95">
        <f t="shared" si="69"/>
        <v>645.59048560883502</v>
      </c>
      <c r="AA271" s="95">
        <f t="shared" si="69"/>
        <v>647.79560291025086</v>
      </c>
      <c r="AB271" s="95">
        <f t="shared" si="69"/>
        <v>647.92195146393044</v>
      </c>
    </row>
    <row r="272" spans="1:28" ht="14.25" thickTop="1" thickBot="1">
      <c r="A272" s="58"/>
      <c r="C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</row>
    <row r="273" spans="1:28" ht="14.25" thickTop="1" thickBot="1">
      <c r="A273" s="58"/>
      <c r="B273" s="59"/>
      <c r="C273" s="58"/>
      <c r="D273" s="60" t="s">
        <v>0</v>
      </c>
      <c r="E273" s="61">
        <v>1980</v>
      </c>
      <c r="F273" s="61">
        <v>1985</v>
      </c>
      <c r="G273" s="61">
        <v>1990</v>
      </c>
      <c r="H273" s="61">
        <v>1995</v>
      </c>
      <c r="I273" s="61">
        <v>2000</v>
      </c>
      <c r="J273" s="61">
        <v>2005</v>
      </c>
      <c r="K273" s="61">
        <v>2010</v>
      </c>
      <c r="L273" s="61">
        <v>2015</v>
      </c>
      <c r="M273" s="62">
        <v>2020</v>
      </c>
      <c r="N273" s="62">
        <v>2025</v>
      </c>
      <c r="O273" s="62">
        <v>2030</v>
      </c>
      <c r="P273" s="62">
        <v>2035</v>
      </c>
      <c r="Q273" s="63">
        <v>2040</v>
      </c>
      <c r="R273" s="63">
        <v>2045</v>
      </c>
      <c r="S273" s="63">
        <v>2050</v>
      </c>
      <c r="T273" s="63">
        <v>2055</v>
      </c>
      <c r="U273" s="63">
        <v>2060</v>
      </c>
      <c r="V273" s="63">
        <v>2070</v>
      </c>
      <c r="W273" s="64">
        <v>2075</v>
      </c>
      <c r="X273" s="64">
        <v>2080</v>
      </c>
      <c r="Y273" s="64">
        <v>2085</v>
      </c>
      <c r="Z273" s="64">
        <v>2090</v>
      </c>
      <c r="AA273" s="64">
        <v>2095</v>
      </c>
      <c r="AB273" s="64">
        <v>2100</v>
      </c>
    </row>
    <row r="274" spans="1:28" ht="90" thickTop="1">
      <c r="A274" s="65"/>
      <c r="B274" s="72">
        <v>5</v>
      </c>
      <c r="C274" s="58"/>
      <c r="D274" s="85" t="s">
        <v>478</v>
      </c>
      <c r="E274" s="150" t="s">
        <v>463</v>
      </c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150"/>
    </row>
    <row r="275" spans="1:28">
      <c r="A275" s="65"/>
      <c r="B275" s="66">
        <v>1</v>
      </c>
      <c r="C275" s="65"/>
      <c r="D275" s="67" t="s">
        <v>479</v>
      </c>
      <c r="E275" s="86">
        <v>130.42076967027896</v>
      </c>
      <c r="F275" s="86">
        <v>121.95751648748175</v>
      </c>
      <c r="G275" s="86">
        <v>136.26379074646772</v>
      </c>
      <c r="H275" s="86">
        <v>141.69660141171605</v>
      </c>
      <c r="I275" s="86">
        <v>153.65873096784597</v>
      </c>
      <c r="J275" s="86">
        <v>168.37627396502785</v>
      </c>
      <c r="K275" s="86">
        <v>173.9982248521089</v>
      </c>
      <c r="L275" s="87">
        <v>182.2935195968733</v>
      </c>
      <c r="M275" s="88">
        <v>195.69578966569784</v>
      </c>
      <c r="N275" s="86">
        <v>204.88767300874642</v>
      </c>
      <c r="O275" s="86">
        <v>196.16907002700958</v>
      </c>
      <c r="P275" s="87">
        <v>187.63363569902972</v>
      </c>
      <c r="Q275" s="88">
        <v>179.64112383165093</v>
      </c>
      <c r="R275" s="86">
        <v>170.31119394531831</v>
      </c>
      <c r="S275" s="86">
        <v>159.91401279986701</v>
      </c>
      <c r="T275" s="86">
        <v>146.50408322174837</v>
      </c>
      <c r="U275" s="86">
        <v>129.21511972974898</v>
      </c>
      <c r="V275" s="87">
        <v>97.137020528503612</v>
      </c>
      <c r="W275" s="88">
        <v>83.163196254426538</v>
      </c>
      <c r="X275" s="86">
        <v>72.439540351535342</v>
      </c>
      <c r="Y275" s="86">
        <v>64.647777896935665</v>
      </c>
      <c r="Z275" s="86">
        <v>58.933838666142314</v>
      </c>
      <c r="AA275" s="86">
        <v>54.224162072628516</v>
      </c>
      <c r="AB275" s="86">
        <v>50.08094015782757</v>
      </c>
    </row>
    <row r="276" spans="1:28">
      <c r="A276" s="65"/>
      <c r="B276" s="66">
        <v>2</v>
      </c>
      <c r="C276" s="65"/>
      <c r="D276" s="67" t="s">
        <v>480</v>
      </c>
      <c r="E276" s="89">
        <v>0.10446066</v>
      </c>
      <c r="F276" s="89">
        <v>0.22608720000000002</v>
      </c>
      <c r="G276" s="89">
        <v>0.30119839200000004</v>
      </c>
      <c r="H276" s="89">
        <v>0.444386952</v>
      </c>
      <c r="I276" s="89">
        <v>0.45168706785896745</v>
      </c>
      <c r="J276" s="89">
        <v>0.87572711704424555</v>
      </c>
      <c r="K276" s="89">
        <v>2.4750855653710575</v>
      </c>
      <c r="L276" s="90">
        <v>3.3017379006876344</v>
      </c>
      <c r="M276" s="91">
        <v>4.1195614141907546</v>
      </c>
      <c r="N276" s="89">
        <v>4.6502969793384583</v>
      </c>
      <c r="O276" s="89">
        <v>4.9339770035453281</v>
      </c>
      <c r="P276" s="90">
        <v>8.7067525383537863</v>
      </c>
      <c r="Q276" s="91">
        <v>12.327779619824192</v>
      </c>
      <c r="R276" s="89">
        <v>14.533254254478161</v>
      </c>
      <c r="S276" s="89">
        <v>18.822837179117368</v>
      </c>
      <c r="T276" s="89">
        <v>26.48179723988434</v>
      </c>
      <c r="U276" s="89">
        <v>36.307987406089701</v>
      </c>
      <c r="V276" s="90">
        <v>45.940447249716641</v>
      </c>
      <c r="W276" s="91">
        <v>50.000726173941558</v>
      </c>
      <c r="X276" s="89">
        <v>53.690959869098769</v>
      </c>
      <c r="Y276" s="89">
        <v>56.703241365389353</v>
      </c>
      <c r="Z276" s="89">
        <v>59.090203413769501</v>
      </c>
      <c r="AA276" s="89">
        <v>60.595957790380552</v>
      </c>
      <c r="AB276" s="89">
        <v>60.96572640756137</v>
      </c>
    </row>
    <row r="277" spans="1:28" ht="20.25">
      <c r="A277" s="68"/>
      <c r="B277" s="66">
        <v>3</v>
      </c>
      <c r="C277" s="65"/>
      <c r="D277" s="67" t="s">
        <v>481</v>
      </c>
      <c r="E277" s="89">
        <v>51.486438521014875</v>
      </c>
      <c r="F277" s="89">
        <v>59.119712832156772</v>
      </c>
      <c r="G277" s="89">
        <v>70.292364466200837</v>
      </c>
      <c r="H277" s="89">
        <v>75.820439687966797</v>
      </c>
      <c r="I277" s="89">
        <v>87.217327333996366</v>
      </c>
      <c r="J277" s="89">
        <v>99.320032287764732</v>
      </c>
      <c r="K277" s="89">
        <v>115.13811282515181</v>
      </c>
      <c r="L277" s="90">
        <v>123.75028805907607</v>
      </c>
      <c r="M277" s="91">
        <v>136.79367482536392</v>
      </c>
      <c r="N277" s="89">
        <v>151.60539065069904</v>
      </c>
      <c r="O277" s="89">
        <v>158.26005276285613</v>
      </c>
      <c r="P277" s="90">
        <v>158.54256294734805</v>
      </c>
      <c r="Q277" s="91">
        <v>150.75192480446057</v>
      </c>
      <c r="R277" s="89">
        <v>135.38157717177245</v>
      </c>
      <c r="S277" s="89">
        <v>115.03896303997654</v>
      </c>
      <c r="T277" s="89">
        <v>95.038687658102404</v>
      </c>
      <c r="U277" s="89">
        <v>76.695684610420699</v>
      </c>
      <c r="V277" s="90">
        <v>53.662886970671842</v>
      </c>
      <c r="W277" s="91">
        <v>53.230558343118204</v>
      </c>
      <c r="X277" s="89">
        <v>53.271126123261745</v>
      </c>
      <c r="Y277" s="89">
        <v>53.125796173502771</v>
      </c>
      <c r="Z277" s="89">
        <v>53.611587382264297</v>
      </c>
      <c r="AA277" s="89">
        <v>53.96652640492978</v>
      </c>
      <c r="AB277" s="89">
        <v>53.79091302262308</v>
      </c>
    </row>
    <row r="278" spans="1:28" ht="20.25">
      <c r="A278" s="69"/>
      <c r="B278" s="66">
        <v>4</v>
      </c>
      <c r="C278" s="68"/>
      <c r="D278" s="67" t="s">
        <v>482</v>
      </c>
      <c r="E278" s="89">
        <v>4.0149410236977982E-3</v>
      </c>
      <c r="F278" s="89">
        <v>5.5003581384696007E-3</v>
      </c>
      <c r="G278" s="89">
        <v>7.1750075810777067E-2</v>
      </c>
      <c r="H278" s="89">
        <v>0.14431521011563633</v>
      </c>
      <c r="I278" s="89">
        <v>0.32504064207795835</v>
      </c>
      <c r="J278" s="89">
        <v>0.5702660720452537</v>
      </c>
      <c r="K278" s="89">
        <v>1.032473271328012</v>
      </c>
      <c r="L278" s="90">
        <v>1.7329060397752893</v>
      </c>
      <c r="M278" s="91">
        <v>3.5744171099309487</v>
      </c>
      <c r="N278" s="89">
        <v>5.5913783697400614</v>
      </c>
      <c r="O278" s="89">
        <v>7.6100222643992605</v>
      </c>
      <c r="P278" s="90">
        <v>10.008884182578999</v>
      </c>
      <c r="Q278" s="91">
        <v>14.453743001239474</v>
      </c>
      <c r="R278" s="89">
        <v>20.723384581185304</v>
      </c>
      <c r="S278" s="89">
        <v>23.548886410558652</v>
      </c>
      <c r="T278" s="89">
        <v>26.010703053330648</v>
      </c>
      <c r="U278" s="89">
        <v>27.595613405287907</v>
      </c>
      <c r="V278" s="90">
        <v>28.513104300344008</v>
      </c>
      <c r="W278" s="91">
        <v>32.672795295728307</v>
      </c>
      <c r="X278" s="89">
        <v>33.771429671541853</v>
      </c>
      <c r="Y278" s="89">
        <v>32.863158864282674</v>
      </c>
      <c r="Z278" s="89">
        <v>31.74823573794907</v>
      </c>
      <c r="AA278" s="89">
        <v>30.83544038521477</v>
      </c>
      <c r="AB278" s="89">
        <v>30.235296822833654</v>
      </c>
    </row>
    <row r="279" spans="1:28">
      <c r="A279" s="65"/>
      <c r="B279" s="66">
        <v>5</v>
      </c>
      <c r="C279" s="69"/>
      <c r="D279" s="67" t="s">
        <v>483</v>
      </c>
      <c r="E279" s="89">
        <v>75.763329470832829</v>
      </c>
      <c r="F279" s="89">
        <v>82.888196644917443</v>
      </c>
      <c r="G279" s="89">
        <v>93.518629820373533</v>
      </c>
      <c r="H279" s="89">
        <v>92.863583817461489</v>
      </c>
      <c r="I279" s="89">
        <v>97.232163903071267</v>
      </c>
      <c r="J279" s="89">
        <v>125.72872845033793</v>
      </c>
      <c r="K279" s="89">
        <v>153.35627073357247</v>
      </c>
      <c r="L279" s="90">
        <v>160.88654239427973</v>
      </c>
      <c r="M279" s="91">
        <v>157.38733929015748</v>
      </c>
      <c r="N279" s="89">
        <v>159.46297498326544</v>
      </c>
      <c r="O279" s="89">
        <v>154.40034866234001</v>
      </c>
      <c r="P279" s="90">
        <v>144.9824153000441</v>
      </c>
      <c r="Q279" s="91">
        <v>129.85228687079737</v>
      </c>
      <c r="R279" s="89">
        <v>113.37627736803422</v>
      </c>
      <c r="S279" s="89">
        <v>99.745344523724526</v>
      </c>
      <c r="T279" s="89">
        <v>84.505369304365004</v>
      </c>
      <c r="U279" s="89">
        <v>73.037442577603613</v>
      </c>
      <c r="V279" s="90">
        <v>56.231449275801168</v>
      </c>
      <c r="W279" s="91">
        <v>51.924192803551612</v>
      </c>
      <c r="X279" s="89">
        <v>50.222629465355652</v>
      </c>
      <c r="Y279" s="89">
        <v>49.821979167239078</v>
      </c>
      <c r="Z279" s="89">
        <v>50.516930201622529</v>
      </c>
      <c r="AA279" s="89">
        <v>51.469531761218256</v>
      </c>
      <c r="AB279" s="89">
        <v>52.252153513097781</v>
      </c>
    </row>
    <row r="280" spans="1:28">
      <c r="A280" s="65"/>
      <c r="B280" s="66">
        <v>6</v>
      </c>
      <c r="C280" s="65"/>
      <c r="D280" s="67" t="s">
        <v>484</v>
      </c>
      <c r="E280" s="89">
        <v>9.8457503128785753</v>
      </c>
      <c r="F280" s="89">
        <v>11.350042454971192</v>
      </c>
      <c r="G280" s="89">
        <v>11.731516377333399</v>
      </c>
      <c r="H280" s="89">
        <v>12.327561062153315</v>
      </c>
      <c r="I280" s="89">
        <v>13.418794362015145</v>
      </c>
      <c r="J280" s="89">
        <v>15.533593608194177</v>
      </c>
      <c r="K280" s="89">
        <v>18.387350243797609</v>
      </c>
      <c r="L280" s="90">
        <v>21.750033664474234</v>
      </c>
      <c r="M280" s="91">
        <v>23.918790196292591</v>
      </c>
      <c r="N280" s="89">
        <v>24.456404576130232</v>
      </c>
      <c r="O280" s="89">
        <v>26.558547970520593</v>
      </c>
      <c r="P280" s="90">
        <v>30.962613293978055</v>
      </c>
      <c r="Q280" s="91">
        <v>39.621085819137498</v>
      </c>
      <c r="R280" s="89">
        <v>50.637855527695223</v>
      </c>
      <c r="S280" s="89">
        <v>57.917381254129026</v>
      </c>
      <c r="T280" s="89">
        <v>64.686779215427336</v>
      </c>
      <c r="U280" s="89">
        <v>69.70723899292318</v>
      </c>
      <c r="V280" s="90">
        <v>75.342062644133279</v>
      </c>
      <c r="W280" s="91">
        <v>87.764060037481158</v>
      </c>
      <c r="X280" s="89">
        <v>92.605939982559065</v>
      </c>
      <c r="Y280" s="89">
        <v>92.499248634935469</v>
      </c>
      <c r="Z280" s="89">
        <v>91.772733458029805</v>
      </c>
      <c r="AA280" s="89">
        <v>91.27136478013108</v>
      </c>
      <c r="AB280" s="89">
        <v>91.845224229763176</v>
      </c>
    </row>
    <row r="281" spans="1:28">
      <c r="A281" s="65"/>
      <c r="B281" s="66">
        <v>7</v>
      </c>
      <c r="C281" s="65"/>
      <c r="D281" s="67" t="s">
        <v>485</v>
      </c>
      <c r="E281" s="89">
        <v>21.336905167295239</v>
      </c>
      <c r="F281" s="89">
        <v>23.277969116092937</v>
      </c>
      <c r="G281" s="89">
        <v>25.994058986121651</v>
      </c>
      <c r="H281" s="89">
        <v>27.85770207188158</v>
      </c>
      <c r="I281" s="89">
        <v>28.812108944443345</v>
      </c>
      <c r="J281" s="89">
        <v>29.159883126782752</v>
      </c>
      <c r="K281" s="89">
        <v>29.177607148458023</v>
      </c>
      <c r="L281" s="90">
        <v>29.35239463968977</v>
      </c>
      <c r="M281" s="91">
        <v>28.775728122911726</v>
      </c>
      <c r="N281" s="89">
        <v>26.780081573615078</v>
      </c>
      <c r="O281" s="89">
        <v>24.341626134354421</v>
      </c>
      <c r="P281" s="90">
        <v>21.248552456506058</v>
      </c>
      <c r="Q281" s="91">
        <v>17.119140417725884</v>
      </c>
      <c r="R281" s="89">
        <v>13.210640475645503</v>
      </c>
      <c r="S281" s="89">
        <v>9.4055727107520788</v>
      </c>
      <c r="T281" s="89">
        <v>6.274400127086297</v>
      </c>
      <c r="U281" s="89">
        <v>4.0263283452495298</v>
      </c>
      <c r="V281" s="90">
        <v>1.527398644650475</v>
      </c>
      <c r="W281" s="91">
        <v>0.82674151167903809</v>
      </c>
      <c r="X281" s="89">
        <v>0.53607484115528814</v>
      </c>
      <c r="Y281" s="89">
        <v>0.32487359982900832</v>
      </c>
      <c r="Z281" s="89">
        <v>0.19803111441076068</v>
      </c>
      <c r="AA281" s="89">
        <v>9.9737621295192008E-2</v>
      </c>
      <c r="AB281" s="89">
        <v>3.5835017399598379E-2</v>
      </c>
    </row>
    <row r="282" spans="1:28">
      <c r="A282" s="65"/>
      <c r="B282" s="66">
        <v>8</v>
      </c>
      <c r="C282" s="65"/>
      <c r="D282" s="67" t="s">
        <v>486</v>
      </c>
      <c r="E282" s="89">
        <v>7.8052191764428072</v>
      </c>
      <c r="F282" s="89">
        <v>16.309286984895671</v>
      </c>
      <c r="G282" s="89">
        <v>22.012001919811041</v>
      </c>
      <c r="H282" s="89">
        <v>25.470605362624259</v>
      </c>
      <c r="I282" s="89">
        <v>28.291530040562286</v>
      </c>
      <c r="J282" s="89">
        <v>30.229630179809305</v>
      </c>
      <c r="K282" s="89">
        <v>30.107265674319528</v>
      </c>
      <c r="L282" s="90">
        <v>28.087886945472643</v>
      </c>
      <c r="M282" s="91">
        <v>31.66477068274844</v>
      </c>
      <c r="N282" s="89">
        <v>36.657568078258805</v>
      </c>
      <c r="O282" s="89">
        <v>44.003397985382271</v>
      </c>
      <c r="P282" s="90">
        <v>54.438744923379446</v>
      </c>
      <c r="Q282" s="91">
        <v>63.852353804245048</v>
      </c>
      <c r="R282" s="89">
        <v>72.590788079294015</v>
      </c>
      <c r="S282" s="89">
        <v>80.228152111748471</v>
      </c>
      <c r="T282" s="89">
        <v>88.683527177998229</v>
      </c>
      <c r="U282" s="89">
        <v>96.748558816119569</v>
      </c>
      <c r="V282" s="90">
        <v>111.89929577078344</v>
      </c>
      <c r="W282" s="91">
        <v>116.55435566943508</v>
      </c>
      <c r="X282" s="89">
        <v>119.53517680584034</v>
      </c>
      <c r="Y282" s="89">
        <v>121.6704052801667</v>
      </c>
      <c r="Z282" s="89">
        <v>123.04695513558717</v>
      </c>
      <c r="AA282" s="89">
        <v>123.87473656721261</v>
      </c>
      <c r="AB282" s="89">
        <v>124.48473125208304</v>
      </c>
    </row>
    <row r="283" spans="1:28">
      <c r="A283" s="65"/>
      <c r="B283" s="66">
        <v>9</v>
      </c>
      <c r="C283" s="65"/>
      <c r="D283" s="67" t="s">
        <v>487</v>
      </c>
      <c r="E283" s="89">
        <v>6.2021716526057578</v>
      </c>
      <c r="F283" s="89">
        <v>7.1299533532498458</v>
      </c>
      <c r="G283" s="89">
        <v>7.7319384716989816</v>
      </c>
      <c r="H283" s="89">
        <v>8.9395585712747625</v>
      </c>
      <c r="I283" s="89">
        <v>9.4582300533240176</v>
      </c>
      <c r="J283" s="89">
        <v>10.593539340497674</v>
      </c>
      <c r="K283" s="89">
        <v>12.406896577376719</v>
      </c>
      <c r="L283" s="90">
        <v>14.027620208487081</v>
      </c>
      <c r="M283" s="91">
        <v>14.198569143761546</v>
      </c>
      <c r="N283" s="89">
        <v>14.982546123002344</v>
      </c>
      <c r="O283" s="89">
        <v>15.654168805931048</v>
      </c>
      <c r="P283" s="90">
        <v>16.602918857680073</v>
      </c>
      <c r="Q283" s="91">
        <v>17.545812110545612</v>
      </c>
      <c r="R283" s="89">
        <v>18.443187585397123</v>
      </c>
      <c r="S283" s="89">
        <v>19.356530813995825</v>
      </c>
      <c r="T283" s="89">
        <v>20.274259958812962</v>
      </c>
      <c r="U283" s="89">
        <v>21.169350868937226</v>
      </c>
      <c r="V283" s="90">
        <v>22.621542407955797</v>
      </c>
      <c r="W283" s="91">
        <v>22.729026543676277</v>
      </c>
      <c r="X283" s="89">
        <v>22.847843028088224</v>
      </c>
      <c r="Y283" s="89">
        <v>22.966072835343951</v>
      </c>
      <c r="Z283" s="89">
        <v>23.082022718605657</v>
      </c>
      <c r="AA283" s="89">
        <v>23.197804234796624</v>
      </c>
      <c r="AB283" s="89">
        <v>23.326295212614035</v>
      </c>
    </row>
    <row r="284" spans="1:28">
      <c r="A284" s="65"/>
      <c r="B284" s="66">
        <v>10</v>
      </c>
      <c r="C284" s="65"/>
      <c r="D284" s="67" t="s">
        <v>488</v>
      </c>
      <c r="E284" s="89">
        <v>0.49866798034212151</v>
      </c>
      <c r="F284" s="89">
        <v>0.8652419239604161</v>
      </c>
      <c r="G284" s="89">
        <v>1.4036083257151242</v>
      </c>
      <c r="H284" s="89">
        <v>1.5670432299606145</v>
      </c>
      <c r="I284" s="89">
        <v>2.0779313335376219</v>
      </c>
      <c r="J284" s="89">
        <v>2.09693748102073</v>
      </c>
      <c r="K284" s="89">
        <v>2.3776341539289381</v>
      </c>
      <c r="L284" s="90">
        <v>2.8596084899943528</v>
      </c>
      <c r="M284" s="91">
        <v>3.3480923523817139</v>
      </c>
      <c r="N284" s="89">
        <v>4.0222295988580852</v>
      </c>
      <c r="O284" s="89">
        <v>5.1160781281145864</v>
      </c>
      <c r="P284" s="90">
        <v>7.4101847406461907</v>
      </c>
      <c r="Q284" s="91">
        <v>12.007321090539294</v>
      </c>
      <c r="R284" s="89">
        <v>19.54861399981024</v>
      </c>
      <c r="S284" s="89">
        <v>27.792879601785778</v>
      </c>
      <c r="T284" s="89">
        <v>34.218001809897075</v>
      </c>
      <c r="U284" s="89">
        <v>36.771412935188884</v>
      </c>
      <c r="V284" s="90">
        <v>38.265402066424734</v>
      </c>
      <c r="W284" s="91">
        <v>38.698293473299088</v>
      </c>
      <c r="X284" s="89">
        <v>38.610591190712078</v>
      </c>
      <c r="Y284" s="89">
        <v>38.490388098868401</v>
      </c>
      <c r="Z284" s="89">
        <v>38.395671471486899</v>
      </c>
      <c r="AA284" s="89">
        <v>38.491288195242028</v>
      </c>
      <c r="AB284" s="89">
        <v>38.517261699679224</v>
      </c>
    </row>
    <row r="285" spans="1:28">
      <c r="A285" s="70"/>
      <c r="B285" s="66">
        <v>11</v>
      </c>
      <c r="C285" s="65"/>
      <c r="D285" s="67" t="s">
        <v>489</v>
      </c>
      <c r="E285" s="89">
        <v>1.1304360000000001E-3</v>
      </c>
      <c r="F285" s="89">
        <v>1.2602268E-2</v>
      </c>
      <c r="G285" s="89">
        <v>9.6673785219780692E-2</v>
      </c>
      <c r="H285" s="89">
        <v>0.12045652035046171</v>
      </c>
      <c r="I285" s="89">
        <v>0.21866940168449792</v>
      </c>
      <c r="J285" s="89">
        <v>0.31652682750882305</v>
      </c>
      <c r="K285" s="89">
        <v>0.77833314501807171</v>
      </c>
      <c r="L285" s="90">
        <v>2.2604857407714118</v>
      </c>
      <c r="M285" s="91">
        <v>5.9319806163814519</v>
      </c>
      <c r="N285" s="89">
        <v>12.62717799551344</v>
      </c>
      <c r="O285" s="89">
        <v>27.181400207564426</v>
      </c>
      <c r="P285" s="90">
        <v>47.989256980870039</v>
      </c>
      <c r="Q285" s="91">
        <v>70.249363009898232</v>
      </c>
      <c r="R285" s="89">
        <v>96.566200638282822</v>
      </c>
      <c r="S285" s="89">
        <v>127.40297274398978</v>
      </c>
      <c r="T285" s="89">
        <v>165.81894029021427</v>
      </c>
      <c r="U285" s="89">
        <v>217.86043220108027</v>
      </c>
      <c r="V285" s="90">
        <v>313.03203996705662</v>
      </c>
      <c r="W285" s="91">
        <v>334.49598382815907</v>
      </c>
      <c r="X285" s="89">
        <v>352.82534465140424</v>
      </c>
      <c r="Y285" s="89">
        <v>367.58830212427767</v>
      </c>
      <c r="Z285" s="89">
        <v>378.95716760105967</v>
      </c>
      <c r="AA285" s="89">
        <v>389.5341053162814</v>
      </c>
      <c r="AB285" s="89">
        <v>399.42604846973029</v>
      </c>
    </row>
    <row r="286" spans="1:28">
      <c r="A286" s="70"/>
      <c r="B286" s="66">
        <v>12</v>
      </c>
      <c r="C286" s="70"/>
      <c r="D286" s="67" t="s">
        <v>490</v>
      </c>
      <c r="E286" s="89">
        <v>4.1868E-5</v>
      </c>
      <c r="F286" s="89">
        <v>2.0934E-4</v>
      </c>
      <c r="G286" s="89">
        <v>1.4234404022373463E-2</v>
      </c>
      <c r="H286" s="89">
        <v>2.8728681974362576E-2</v>
      </c>
      <c r="I286" s="89">
        <v>0.11445145492654601</v>
      </c>
      <c r="J286" s="89">
        <v>0.37489248420976679</v>
      </c>
      <c r="K286" s="89">
        <v>1.2299466339984244</v>
      </c>
      <c r="L286" s="90">
        <v>3.030511438550592</v>
      </c>
      <c r="M286" s="91">
        <v>5.9817815348779337</v>
      </c>
      <c r="N286" s="89">
        <v>10.201958785559629</v>
      </c>
      <c r="O286" s="89">
        <v>16.038651451905018</v>
      </c>
      <c r="P286" s="90">
        <v>27.017859139612934</v>
      </c>
      <c r="Q286" s="91">
        <v>41.885149235062968</v>
      </c>
      <c r="R286" s="89">
        <v>61.636619270738613</v>
      </c>
      <c r="S286" s="89">
        <v>88.441583248835187</v>
      </c>
      <c r="T286" s="89">
        <v>110.29734301785409</v>
      </c>
      <c r="U286" s="89">
        <v>120.3973281430151</v>
      </c>
      <c r="V286" s="90">
        <v>130.32987291288967</v>
      </c>
      <c r="W286" s="91">
        <v>132.10280129103521</v>
      </c>
      <c r="X286" s="89">
        <v>132.54792139046273</v>
      </c>
      <c r="Y286" s="89">
        <v>131.47223236061501</v>
      </c>
      <c r="Z286" s="89">
        <v>129.46239377576646</v>
      </c>
      <c r="AA286" s="89">
        <v>126.68558390946033</v>
      </c>
      <c r="AB286" s="89">
        <v>123.24652175204486</v>
      </c>
    </row>
    <row r="287" spans="1:28">
      <c r="A287" s="70"/>
      <c r="B287" s="66">
        <v>13</v>
      </c>
      <c r="C287" s="70"/>
      <c r="D287" s="67" t="s">
        <v>491</v>
      </c>
      <c r="E287" s="89">
        <v>1.8003240000000001E-3</v>
      </c>
      <c r="F287" s="89">
        <v>2.2608719999999997E-3</v>
      </c>
      <c r="G287" s="89">
        <v>1.9260963421852577E-3</v>
      </c>
      <c r="H287" s="89">
        <v>2.0099032851272841E-3</v>
      </c>
      <c r="I287" s="89">
        <v>2.0098938459592623E-3</v>
      </c>
      <c r="J287" s="89">
        <v>1.8423398623013264E-3</v>
      </c>
      <c r="K287" s="89">
        <v>1.8499104879227007E-3</v>
      </c>
      <c r="L287" s="90">
        <v>3.6504353805425411E-3</v>
      </c>
      <c r="M287" s="91">
        <v>6.7884462033553278E-2</v>
      </c>
      <c r="N287" s="89">
        <v>0.20393835669503371</v>
      </c>
      <c r="O287" s="89">
        <v>0.33695697113095718</v>
      </c>
      <c r="P287" s="90">
        <v>0.51322198332228308</v>
      </c>
      <c r="Q287" s="91">
        <v>0.56738659525778834</v>
      </c>
      <c r="R287" s="89">
        <v>0.629623516299613</v>
      </c>
      <c r="S287" s="89">
        <v>0.71337349187126609</v>
      </c>
      <c r="T287" s="89">
        <v>0.81866793773708413</v>
      </c>
      <c r="U287" s="89">
        <v>0.864028011744855</v>
      </c>
      <c r="V287" s="90">
        <v>0.866799231618541</v>
      </c>
      <c r="W287" s="91">
        <v>0.85635630521048822</v>
      </c>
      <c r="X287" s="89">
        <v>0.82869517593311137</v>
      </c>
      <c r="Y287" s="89">
        <v>0.80276917862454966</v>
      </c>
      <c r="Z287" s="89">
        <v>0.77858611737984884</v>
      </c>
      <c r="AA287" s="89">
        <v>0.75622523651368956</v>
      </c>
      <c r="AB287" s="89">
        <v>0.7355021735494307</v>
      </c>
    </row>
    <row r="288" spans="1:28" ht="13.5" thickBot="1">
      <c r="B288" s="70"/>
      <c r="C288" s="70"/>
      <c r="D288" s="71" t="s">
        <v>459</v>
      </c>
      <c r="E288" s="92">
        <f t="shared" ref="E288:AB288" si="70">SUM(E275:E287)</f>
        <v>303.47070018071486</v>
      </c>
      <c r="F288" s="92">
        <f t="shared" si="70"/>
        <v>323.14457983586453</v>
      </c>
      <c r="G288" s="92">
        <f t="shared" si="70"/>
        <v>369.43369186711737</v>
      </c>
      <c r="H288" s="92">
        <f t="shared" si="70"/>
        <v>387.28299248276448</v>
      </c>
      <c r="I288" s="92">
        <f t="shared" si="70"/>
        <v>421.27867539918998</v>
      </c>
      <c r="J288" s="92">
        <f t="shared" si="70"/>
        <v>483.17787328010559</v>
      </c>
      <c r="K288" s="92">
        <f t="shared" si="70"/>
        <v>540.46705073491762</v>
      </c>
      <c r="L288" s="92">
        <f t="shared" si="70"/>
        <v>573.33718555351265</v>
      </c>
      <c r="M288" s="93">
        <f t="shared" si="70"/>
        <v>611.45837941672983</v>
      </c>
      <c r="N288" s="93">
        <f t="shared" si="70"/>
        <v>656.12961907942213</v>
      </c>
      <c r="O288" s="93">
        <f t="shared" si="70"/>
        <v>680.60429837505376</v>
      </c>
      <c r="P288" s="93">
        <f t="shared" si="70"/>
        <v>716.05760304334979</v>
      </c>
      <c r="Q288" s="94">
        <f t="shared" si="70"/>
        <v>749.87447021038486</v>
      </c>
      <c r="R288" s="94">
        <f t="shared" si="70"/>
        <v>787.58921641395148</v>
      </c>
      <c r="S288" s="94">
        <f t="shared" si="70"/>
        <v>828.32848993035145</v>
      </c>
      <c r="T288" s="94">
        <f t="shared" si="70"/>
        <v>869.61256001245829</v>
      </c>
      <c r="U288" s="94">
        <f t="shared" si="70"/>
        <v>910.39652604340949</v>
      </c>
      <c r="V288" s="94">
        <f t="shared" si="70"/>
        <v>975.36932197054978</v>
      </c>
      <c r="W288" s="95">
        <f t="shared" si="70"/>
        <v>1005.0190875307417</v>
      </c>
      <c r="X288" s="95">
        <f t="shared" si="70"/>
        <v>1023.7332725469486</v>
      </c>
      <c r="Y288" s="95">
        <f t="shared" si="70"/>
        <v>1032.9762455800105</v>
      </c>
      <c r="Z288" s="95">
        <f t="shared" si="70"/>
        <v>1039.594356794074</v>
      </c>
      <c r="AA288" s="95">
        <f t="shared" si="70"/>
        <v>1045.0024642753051</v>
      </c>
      <c r="AB288" s="95">
        <f t="shared" si="70"/>
        <v>1048.9424497308071</v>
      </c>
    </row>
    <row r="289" spans="2:24" ht="13.5" thickTop="1">
      <c r="B289" s="148"/>
      <c r="D289" s="148"/>
      <c r="V289"/>
      <c r="X289"/>
    </row>
    <row r="290" spans="2:24">
      <c r="B290" s="148"/>
      <c r="D290" s="148"/>
      <c r="V290"/>
      <c r="X290"/>
    </row>
    <row r="291" spans="2:24">
      <c r="D291" t="s">
        <v>363</v>
      </c>
      <c r="V291"/>
      <c r="X291"/>
    </row>
    <row r="292" spans="2:24" ht="15.75">
      <c r="D292" s="18" t="s">
        <v>345</v>
      </c>
      <c r="V292"/>
      <c r="X292"/>
    </row>
    <row r="293" spans="2:24" ht="15.75">
      <c r="D293" s="18" t="s">
        <v>346</v>
      </c>
      <c r="V293"/>
      <c r="X293"/>
    </row>
    <row r="294" spans="2:24">
      <c r="D294" t="str">
        <f>'4. misc energy data for plots'!C5</f>
        <v>Model</v>
      </c>
      <c r="E294" t="str">
        <f>'4. misc energy data for plots'!D5</f>
        <v>Scenario</v>
      </c>
      <c r="F294" t="str">
        <f>'4. misc energy data for plots'!E5</f>
        <v>Classification</v>
      </c>
      <c r="G294" t="str">
        <f>'4. misc energy data for plots'!F5</f>
        <v>Region</v>
      </c>
      <c r="H294" t="str">
        <f>'4. misc energy data for plots'!G5</f>
        <v>Variable</v>
      </c>
      <c r="I294" t="str">
        <f>'4. misc energy data for plots'!H5</f>
        <v>Unit</v>
      </c>
      <c r="J294">
        <f>'4. misc energy data for plots'!I5</f>
        <v>2005</v>
      </c>
      <c r="K294">
        <f>'4. misc energy data for plots'!J5</f>
        <v>2010</v>
      </c>
      <c r="L294">
        <f>'4. misc energy data for plots'!K5</f>
        <v>2015</v>
      </c>
      <c r="M294">
        <f>'4. misc energy data for plots'!L5</f>
        <v>2020</v>
      </c>
      <c r="N294">
        <f>'4. misc energy data for plots'!M5</f>
        <v>2025</v>
      </c>
      <c r="O294">
        <f>'4. misc energy data for plots'!N5</f>
        <v>2030</v>
      </c>
      <c r="P294">
        <f>'4. misc energy data for plots'!O5</f>
        <v>2035</v>
      </c>
      <c r="Q294">
        <f>'4. misc energy data for plots'!P5</f>
        <v>2040</v>
      </c>
      <c r="R294">
        <f>'4. misc energy data for plots'!Q5</f>
        <v>2045</v>
      </c>
      <c r="S294">
        <f>'4. misc energy data for plots'!R5</f>
        <v>2050</v>
      </c>
      <c r="V294"/>
      <c r="X294"/>
    </row>
    <row r="295" spans="2:24">
      <c r="B295" s="11" t="str">
        <f>'4. misc energy data for plots'!C18</f>
        <v>IMAGE 3.0.1</v>
      </c>
      <c r="D295" s="148"/>
      <c r="E295" s="11" t="str">
        <f>'4. misc energy data for plots'!D18</f>
        <v>SSP1-19</v>
      </c>
      <c r="F295" s="11" t="str">
        <f>'4. misc energy data for plots'!E18</f>
        <v>lowover15</v>
      </c>
      <c r="G295" s="11" t="str">
        <f>'4. misc energy data for plots'!F18</f>
        <v>World</v>
      </c>
      <c r="H295" s="11" t="str">
        <f>'4. misc energy data for plots'!G18</f>
        <v>Final Energy</v>
      </c>
      <c r="I295" s="11" t="str">
        <f>'4. misc energy data for plots'!H18</f>
        <v>EJ/yr</v>
      </c>
      <c r="J295" s="103">
        <f>'4. misc energy data for plots'!I18</f>
        <v>340.77550000000002</v>
      </c>
      <c r="K295" s="103">
        <f>'4. misc energy data for plots'!J18</f>
        <v>367.28090630000003</v>
      </c>
      <c r="L295" s="103" t="str">
        <f>'4. misc energy data for plots'!K18</f>
        <v>NA</v>
      </c>
      <c r="M295" s="103">
        <f>'4. misc energy data for plots'!L18</f>
        <v>346.62018749999999</v>
      </c>
      <c r="N295" s="103" t="str">
        <f>'4. misc energy data for plots'!M18</f>
        <v>NA</v>
      </c>
      <c r="O295" s="103">
        <f>'4. misc energy data for plots'!N18</f>
        <v>274.8535</v>
      </c>
      <c r="P295" s="103" t="str">
        <f>'4. misc energy data for plots'!O18</f>
        <v>NA</v>
      </c>
      <c r="Q295" s="103">
        <f>'4. misc energy data for plots'!P18</f>
        <v>288.98031250000003</v>
      </c>
      <c r="R295" s="103" t="str">
        <f>'4. misc energy data for plots'!Q18</f>
        <v>NA</v>
      </c>
      <c r="S295" s="103">
        <f>'4. misc energy data for plots'!R18</f>
        <v>320.61318749999998</v>
      </c>
      <c r="V295"/>
      <c r="X295"/>
    </row>
    <row r="296" spans="2:24">
      <c r="B296" s="11" t="str">
        <f>'4. misc energy data for plots'!C19</f>
        <v>IMAGE 3.0.1</v>
      </c>
      <c r="D296" s="148"/>
      <c r="E296" s="11" t="str">
        <f>'4. misc energy data for plots'!D19</f>
        <v>SSP1-19</v>
      </c>
      <c r="F296" s="11" t="str">
        <f>'4. misc energy data for plots'!E19</f>
        <v>lowover15</v>
      </c>
      <c r="G296" s="11" t="str">
        <f>'4. misc energy data for plots'!F19</f>
        <v>World</v>
      </c>
      <c r="H296" s="11" t="str">
        <f>'4. misc energy data for plots'!G19</f>
        <v>GDP|PPP</v>
      </c>
      <c r="I296" s="11" t="str">
        <f>'4. misc energy data for plots'!H19</f>
        <v>billion US$2010/yr</v>
      </c>
      <c r="J296" s="103">
        <f>'4. misc energy data for plots'!I19</f>
        <v>63148.666799999999</v>
      </c>
      <c r="K296" s="103">
        <f>'4. misc energy data for plots'!J19</f>
        <v>75308.071089999998</v>
      </c>
      <c r="L296" s="103" t="str">
        <f>'4. misc energy data for plots'!K19</f>
        <v>NA</v>
      </c>
      <c r="M296" s="103">
        <f>'4. misc energy data for plots'!L19</f>
        <v>111996.8266</v>
      </c>
      <c r="N296" s="103" t="str">
        <f>'4. misc energy data for plots'!M19</f>
        <v>NA</v>
      </c>
      <c r="O296" s="103">
        <f>'4. misc energy data for plots'!N19</f>
        <v>171440.27660000001</v>
      </c>
      <c r="P296" s="103" t="str">
        <f>'4. misc energy data for plots'!O19</f>
        <v>NA</v>
      </c>
      <c r="Q296" s="103">
        <f>'4. misc energy data for plots'!P19</f>
        <v>245515.05</v>
      </c>
      <c r="R296" s="103" t="str">
        <f>'4. misc energy data for plots'!Q19</f>
        <v>NA</v>
      </c>
      <c r="S296" s="103">
        <f>'4. misc energy data for plots'!R19</f>
        <v>320431.54690000002</v>
      </c>
      <c r="V296"/>
      <c r="X296"/>
    </row>
    <row r="297" spans="2:24">
      <c r="B297" s="11" t="str">
        <f>'4. misc energy data for plots'!C20</f>
        <v>IMAGE 3.0.1</v>
      </c>
      <c r="D297" s="148"/>
      <c r="E297" s="11" t="str">
        <f>'4. misc energy data for plots'!D20</f>
        <v>SSP1-19</v>
      </c>
      <c r="F297" s="11" t="str">
        <f>'4. misc energy data for plots'!E20</f>
        <v>lowover15</v>
      </c>
      <c r="G297" s="11" t="str">
        <f>'4. misc energy data for plots'!F20</f>
        <v>World</v>
      </c>
      <c r="H297" s="11" t="str">
        <f>'4. misc energy data for plots'!G20</f>
        <v>Primary Energy</v>
      </c>
      <c r="I297" s="11" t="str">
        <f>'4. misc energy data for plots'!H20</f>
        <v>EJ/yr</v>
      </c>
      <c r="J297" s="103">
        <f>'4. misc energy data for plots'!I20</f>
        <v>459.02309380000003</v>
      </c>
      <c r="K297" s="103">
        <f>'4. misc energy data for plots'!J20</f>
        <v>505.88218749999999</v>
      </c>
      <c r="L297" s="103" t="str">
        <f>'4. misc energy data for plots'!K20</f>
        <v>NA</v>
      </c>
      <c r="M297" s="103">
        <f>'4. misc energy data for plots'!L20</f>
        <v>483.21768750000001</v>
      </c>
      <c r="N297" s="103" t="str">
        <f>'4. misc energy data for plots'!M20</f>
        <v>NA</v>
      </c>
      <c r="O297" s="103">
        <f>'4. misc energy data for plots'!N20</f>
        <v>396.56290630000001</v>
      </c>
      <c r="P297" s="103" t="str">
        <f>'4. misc energy data for plots'!O20</f>
        <v>NA</v>
      </c>
      <c r="Q297" s="103">
        <f>'4. misc energy data for plots'!P20</f>
        <v>399.62</v>
      </c>
      <c r="R297" s="103" t="str">
        <f>'4. misc energy data for plots'!Q20</f>
        <v>NA</v>
      </c>
      <c r="S297" s="103">
        <f>'4. misc energy data for plots'!R20</f>
        <v>431.09550000000002</v>
      </c>
      <c r="V297"/>
      <c r="X297"/>
    </row>
    <row r="298" spans="2:24">
      <c r="B298" s="11" t="str">
        <f>'4. misc energy data for plots'!C21</f>
        <v>MESSAGE-GLOBIOM 1.0</v>
      </c>
      <c r="D298" s="148"/>
      <c r="E298" s="11" t="str">
        <f>'4. misc energy data for plots'!D21</f>
        <v>SSP2-19</v>
      </c>
      <c r="F298" s="11" t="str">
        <f>'4. misc energy data for plots'!E21</f>
        <v>lowover15</v>
      </c>
      <c r="G298" s="11" t="str">
        <f>'4. misc energy data for plots'!F21</f>
        <v>World</v>
      </c>
      <c r="H298" s="11" t="str">
        <f>'4. misc energy data for plots'!G21</f>
        <v>Final Energy</v>
      </c>
      <c r="I298" s="11" t="str">
        <f>'4. misc energy data for plots'!H21</f>
        <v>EJ/yr</v>
      </c>
      <c r="J298" s="103">
        <f>'4. misc energy data for plots'!I21</f>
        <v>323.08199999999999</v>
      </c>
      <c r="K298" s="103">
        <f>'4. misc energy data for plots'!J21</f>
        <v>361.73099999999999</v>
      </c>
      <c r="L298" s="103" t="str">
        <f>'4. misc energy data for plots'!K21</f>
        <v>NA</v>
      </c>
      <c r="M298" s="103">
        <f>'4. misc energy data for plots'!L21</f>
        <v>438.76799999999997</v>
      </c>
      <c r="N298" s="103" t="str">
        <f>'4. misc energy data for plots'!M21</f>
        <v>NA</v>
      </c>
      <c r="O298" s="103">
        <f>'4. misc energy data for plots'!N21</f>
        <v>423.83800000000002</v>
      </c>
      <c r="P298" s="103" t="str">
        <f>'4. misc energy data for plots'!O21</f>
        <v>NA</v>
      </c>
      <c r="Q298" s="103">
        <f>'4. misc energy data for plots'!P21</f>
        <v>420.18700000000001</v>
      </c>
      <c r="R298" s="103" t="str">
        <f>'4. misc energy data for plots'!Q21</f>
        <v>NA</v>
      </c>
      <c r="S298" s="103">
        <f>'4. misc energy data for plots'!R21</f>
        <v>438.11200000000002</v>
      </c>
      <c r="V298"/>
      <c r="X298"/>
    </row>
    <row r="299" spans="2:24">
      <c r="B299" s="11" t="str">
        <f>'4. misc energy data for plots'!C22</f>
        <v>MESSAGE-GLOBIOM 1.0</v>
      </c>
      <c r="D299" s="148"/>
      <c r="E299" s="11" t="str">
        <f>'4. misc energy data for plots'!D22</f>
        <v>SSP2-19</v>
      </c>
      <c r="F299" s="11" t="str">
        <f>'4. misc energy data for plots'!E22</f>
        <v>lowover15</v>
      </c>
      <c r="G299" s="11" t="str">
        <f>'4. misc energy data for plots'!F22</f>
        <v>World</v>
      </c>
      <c r="H299" s="11" t="str">
        <f>'4. misc energy data for plots'!G22</f>
        <v>GDP|PPP</v>
      </c>
      <c r="I299" s="11" t="str">
        <f>'4. misc energy data for plots'!H22</f>
        <v>billion US$2010/yr</v>
      </c>
      <c r="J299" s="103">
        <f>'4. misc energy data for plots'!I22</f>
        <v>62186.080000000002</v>
      </c>
      <c r="K299" s="103">
        <f>'4. misc energy data for plots'!J22</f>
        <v>74256.27</v>
      </c>
      <c r="L299" s="103" t="str">
        <f>'4. misc energy data for plots'!K22</f>
        <v>NA</v>
      </c>
      <c r="M299" s="103">
        <f>'4. misc energy data for plots'!L22</f>
        <v>110987.14</v>
      </c>
      <c r="N299" s="103" t="str">
        <f>'4. misc energy data for plots'!M22</f>
        <v>NA</v>
      </c>
      <c r="O299" s="103">
        <f>'4. misc energy data for plots'!N22</f>
        <v>155294.15</v>
      </c>
      <c r="P299" s="103" t="str">
        <f>'4. misc energy data for plots'!O22</f>
        <v>NA</v>
      </c>
      <c r="Q299" s="103">
        <f>'4. misc energy data for plots'!P22</f>
        <v>199076.24</v>
      </c>
      <c r="R299" s="103" t="str">
        <f>'4. misc energy data for plots'!Q22</f>
        <v>NA</v>
      </c>
      <c r="S299" s="103">
        <f>'4. misc energy data for plots'!R22</f>
        <v>245585.67</v>
      </c>
      <c r="V299"/>
      <c r="X299"/>
    </row>
    <row r="300" spans="2:24">
      <c r="B300" s="11" t="str">
        <f>'4. misc energy data for plots'!C23</f>
        <v>MESSAGE-GLOBIOM 1.0</v>
      </c>
      <c r="D300" s="148"/>
      <c r="E300" s="11" t="str">
        <f>'4. misc energy data for plots'!D23</f>
        <v>SSP2-19</v>
      </c>
      <c r="F300" s="11" t="str">
        <f>'4. misc energy data for plots'!E23</f>
        <v>lowover15</v>
      </c>
      <c r="G300" s="11" t="str">
        <f>'4. misc energy data for plots'!F23</f>
        <v>World</v>
      </c>
      <c r="H300" s="11" t="str">
        <f>'4. misc energy data for plots'!G23</f>
        <v>Primary Energy</v>
      </c>
      <c r="I300" s="11" t="str">
        <f>'4. misc energy data for plots'!H23</f>
        <v>EJ/yr</v>
      </c>
      <c r="J300" s="103">
        <f>'4. misc energy data for plots'!I23</f>
        <v>464.423</v>
      </c>
      <c r="K300" s="103">
        <f>'4. misc energy data for plots'!J23</f>
        <v>500.03899999999999</v>
      </c>
      <c r="L300" s="103" t="str">
        <f>'4. misc energy data for plots'!K23</f>
        <v>NA</v>
      </c>
      <c r="M300" s="103">
        <f>'4. misc energy data for plots'!L23</f>
        <v>574.66700000000003</v>
      </c>
      <c r="N300" s="103" t="str">
        <f>'4. misc energy data for plots'!M23</f>
        <v>NA</v>
      </c>
      <c r="O300" s="103">
        <f>'4. misc energy data for plots'!N23</f>
        <v>509.161</v>
      </c>
      <c r="P300" s="103" t="str">
        <f>'4. misc energy data for plots'!O23</f>
        <v>NA</v>
      </c>
      <c r="Q300" s="103">
        <f>'4. misc energy data for plots'!P23</f>
        <v>512.39800000000002</v>
      </c>
      <c r="R300" s="103" t="str">
        <f>'4. misc energy data for plots'!Q23</f>
        <v>NA</v>
      </c>
      <c r="S300" s="103">
        <f>'4. misc energy data for plots'!R23</f>
        <v>549.88800000000003</v>
      </c>
      <c r="V300"/>
      <c r="X300"/>
    </row>
    <row r="301" spans="2:24">
      <c r="B301" s="11" t="str">
        <f>'4. misc energy data for plots'!C24</f>
        <v>REMIND-MAgPIE 1.5</v>
      </c>
      <c r="D301" s="148"/>
      <c r="E301" s="11" t="str">
        <f>'4. misc energy data for plots'!D24</f>
        <v>SSP5-19</v>
      </c>
      <c r="F301" s="11" t="str">
        <f>'4. misc energy data for plots'!E24</f>
        <v>highover15</v>
      </c>
      <c r="G301" s="11" t="str">
        <f>'4. misc energy data for plots'!F24</f>
        <v>World</v>
      </c>
      <c r="H301" s="11" t="str">
        <f>'4. misc energy data for plots'!G24</f>
        <v>Final Energy</v>
      </c>
      <c r="I301" s="11" t="str">
        <f>'4. misc energy data for plots'!H24</f>
        <v>EJ/yr</v>
      </c>
      <c r="J301" s="103">
        <f>'4. misc energy data for plots'!I24</f>
        <v>330.7</v>
      </c>
      <c r="K301" s="103">
        <f>'4. misc energy data for plots'!J24</f>
        <v>356.4</v>
      </c>
      <c r="L301" s="103" t="str">
        <f>'4. misc energy data for plots'!K24</f>
        <v>NA</v>
      </c>
      <c r="M301" s="103">
        <f>'4. misc energy data for plots'!L24</f>
        <v>450.8</v>
      </c>
      <c r="N301" s="103" t="str">
        <f>'4. misc energy data for plots'!M24</f>
        <v>NA</v>
      </c>
      <c r="O301" s="103">
        <f>'4. misc energy data for plots'!N24</f>
        <v>493.7</v>
      </c>
      <c r="P301" s="103" t="str">
        <f>'4. misc energy data for plots'!O24</f>
        <v>NA</v>
      </c>
      <c r="Q301" s="103">
        <f>'4. misc energy data for plots'!P24</f>
        <v>478.1</v>
      </c>
      <c r="R301" s="103" t="str">
        <f>'4. misc energy data for plots'!Q24</f>
        <v>NA</v>
      </c>
      <c r="S301" s="103">
        <f>'4. misc energy data for plots'!R24</f>
        <v>511.8</v>
      </c>
      <c r="V301"/>
      <c r="X301"/>
    </row>
    <row r="302" spans="2:24">
      <c r="B302" s="11" t="str">
        <f>'4. misc energy data for plots'!C25</f>
        <v>REMIND-MAgPIE 1.5</v>
      </c>
      <c r="D302" s="148"/>
      <c r="E302" s="11" t="str">
        <f>'4. misc energy data for plots'!D25</f>
        <v>SSP5-19</v>
      </c>
      <c r="F302" s="11" t="str">
        <f>'4. misc energy data for plots'!E25</f>
        <v>highover15</v>
      </c>
      <c r="G302" s="11" t="str">
        <f>'4. misc energy data for plots'!F25</f>
        <v>World</v>
      </c>
      <c r="H302" s="11" t="str">
        <f>'4. misc energy data for plots'!G25</f>
        <v>GDP|PPP</v>
      </c>
      <c r="I302" s="11" t="str">
        <f>'4. misc energy data for plots'!H25</f>
        <v>billion US$2010/yr</v>
      </c>
      <c r="J302" s="103">
        <f>'4. misc energy data for plots'!I25</f>
        <v>62359</v>
      </c>
      <c r="K302" s="103">
        <f>'4. misc energy data for plots'!J25</f>
        <v>74327</v>
      </c>
      <c r="L302" s="103" t="str">
        <f>'4. misc energy data for plots'!K25</f>
        <v>NA</v>
      </c>
      <c r="M302" s="103">
        <f>'4. misc energy data for plots'!L25</f>
        <v>112090</v>
      </c>
      <c r="N302" s="103" t="str">
        <f>'4. misc energy data for plots'!M25</f>
        <v>NA</v>
      </c>
      <c r="O302" s="103">
        <f>'4. misc energy data for plots'!N25</f>
        <v>179080</v>
      </c>
      <c r="P302" s="103" t="str">
        <f>'4. misc energy data for plots'!O25</f>
        <v>NA</v>
      </c>
      <c r="Q302" s="103">
        <f>'4. misc energy data for plots'!P25</f>
        <v>271260</v>
      </c>
      <c r="R302" s="103" t="str">
        <f>'4. misc energy data for plots'!Q25</f>
        <v>NA</v>
      </c>
      <c r="S302" s="103">
        <f>'4. misc energy data for plots'!R25</f>
        <v>372240</v>
      </c>
      <c r="V302"/>
      <c r="X302"/>
    </row>
    <row r="303" spans="2:24">
      <c r="B303" s="11" t="str">
        <f>'4. misc energy data for plots'!C26</f>
        <v>REMIND-MAgPIE 1.5</v>
      </c>
      <c r="D303" s="148"/>
      <c r="E303" s="11" t="str">
        <f>'4. misc energy data for plots'!D26</f>
        <v>SSP5-19</v>
      </c>
      <c r="F303" s="11" t="str">
        <f>'4. misc energy data for plots'!E26</f>
        <v>highover15</v>
      </c>
      <c r="G303" s="11" t="str">
        <f>'4. misc energy data for plots'!F26</f>
        <v>World</v>
      </c>
      <c r="H303" s="11" t="str">
        <f>'4. misc energy data for plots'!G26</f>
        <v>Primary Energy</v>
      </c>
      <c r="I303" s="11" t="str">
        <f>'4. misc energy data for plots'!H26</f>
        <v>EJ/yr</v>
      </c>
      <c r="J303" s="103">
        <f>'4. misc energy data for plots'!I26</f>
        <v>464.6</v>
      </c>
      <c r="K303" s="103">
        <f>'4. misc energy data for plots'!J26</f>
        <v>502.7</v>
      </c>
      <c r="L303" s="103" t="str">
        <f>'4. misc energy data for plots'!K26</f>
        <v>NA</v>
      </c>
      <c r="M303" s="103">
        <f>'4. misc energy data for plots'!L26</f>
        <v>619.79999999999995</v>
      </c>
      <c r="N303" s="103" t="str">
        <f>'4. misc energy data for plots'!M26</f>
        <v>NA</v>
      </c>
      <c r="O303" s="103">
        <f>'4. misc energy data for plots'!N26</f>
        <v>638.1</v>
      </c>
      <c r="P303" s="103" t="str">
        <f>'4. misc energy data for plots'!O26</f>
        <v>NA</v>
      </c>
      <c r="Q303" s="103">
        <f>'4. misc energy data for plots'!P26</f>
        <v>618.5</v>
      </c>
      <c r="R303" s="103" t="str">
        <f>'4. misc energy data for plots'!Q26</f>
        <v>NA</v>
      </c>
      <c r="S303" s="103">
        <f>'4. misc energy data for plots'!R26</f>
        <v>714</v>
      </c>
      <c r="V303"/>
      <c r="X303"/>
    </row>
    <row r="304" spans="2:24">
      <c r="B304" s="11" t="str">
        <f>'4. misc energy data for plots'!C27</f>
        <v>MESSAGEix-GLOBIOM 1.0</v>
      </c>
      <c r="D304" s="148"/>
      <c r="E304" s="11" t="str">
        <f>'4. misc energy data for plots'!D27</f>
        <v>LowEnergyDemand</v>
      </c>
      <c r="F304" s="11" t="str">
        <f>'4. misc energy data for plots'!E27</f>
        <v>lowover15</v>
      </c>
      <c r="G304" s="11" t="str">
        <f>'4. misc energy data for plots'!F27</f>
        <v>World</v>
      </c>
      <c r="H304" s="11" t="str">
        <f>'4. misc energy data for plots'!G27</f>
        <v>Final Energy</v>
      </c>
      <c r="I304" s="11" t="str">
        <f>'4. misc energy data for plots'!H27</f>
        <v>EJ/yr</v>
      </c>
      <c r="J304" s="103">
        <f>'4. misc energy data for plots'!I27</f>
        <v>323.04154369999998</v>
      </c>
      <c r="K304" s="103">
        <f>'4. misc energy data for plots'!J27</f>
        <v>361.84435259999998</v>
      </c>
      <c r="L304" s="103" t="str">
        <f>'4. misc energy data for plots'!K27</f>
        <v>NA</v>
      </c>
      <c r="M304" s="103">
        <f>'4. misc energy data for plots'!L27</f>
        <v>417.61872779999999</v>
      </c>
      <c r="N304" s="103" t="str">
        <f>'4. misc energy data for plots'!M27</f>
        <v>NA</v>
      </c>
      <c r="O304" s="103">
        <f>'4. misc energy data for plots'!N27</f>
        <v>309.32063260000001</v>
      </c>
      <c r="P304" s="103" t="str">
        <f>'4. misc energy data for plots'!O27</f>
        <v>NA</v>
      </c>
      <c r="Q304" s="103">
        <f>'4. misc energy data for plots'!P27</f>
        <v>266.30870629999998</v>
      </c>
      <c r="R304" s="103" t="str">
        <f>'4. misc energy data for plots'!Q27</f>
        <v>NA</v>
      </c>
      <c r="S304" s="103">
        <f>'4. misc energy data for plots'!R27</f>
        <v>245.41767730000001</v>
      </c>
      <c r="V304"/>
      <c r="X304"/>
    </row>
    <row r="305" spans="2:24">
      <c r="B305" s="11" t="str">
        <f>'4. misc energy data for plots'!C28</f>
        <v>MESSAGEix-GLOBIOM 1.0</v>
      </c>
      <c r="D305" s="148"/>
      <c r="E305" s="11" t="str">
        <f>'4. misc energy data for plots'!D28</f>
        <v>LowEnergyDemand</v>
      </c>
      <c r="F305" s="11" t="str">
        <f>'4. misc energy data for plots'!E28</f>
        <v>lowover15</v>
      </c>
      <c r="G305" s="11" t="str">
        <f>'4. misc energy data for plots'!F28</f>
        <v>World</v>
      </c>
      <c r="H305" s="11" t="str">
        <f>'4. misc energy data for plots'!G28</f>
        <v>GDP|PPP</v>
      </c>
      <c r="I305" s="11" t="str">
        <f>'4. misc energy data for plots'!H28</f>
        <v>billion US$2010/yr</v>
      </c>
      <c r="J305" s="103">
        <f>'4. misc energy data for plots'!I28</f>
        <v>0</v>
      </c>
      <c r="K305" s="103">
        <f>'4. misc energy data for plots'!J28</f>
        <v>74825.651310000001</v>
      </c>
      <c r="L305" s="103" t="str">
        <f>'4. misc energy data for plots'!K28</f>
        <v>NA</v>
      </c>
      <c r="M305" s="103">
        <f>'4. misc energy data for plots'!L28</f>
        <v>112042.3438</v>
      </c>
      <c r="N305" s="103" t="str">
        <f>'4. misc energy data for plots'!M28</f>
        <v>NA</v>
      </c>
      <c r="O305" s="103">
        <f>'4. misc energy data for plots'!N28</f>
        <v>158514.76430000001</v>
      </c>
      <c r="P305" s="103" t="str">
        <f>'4. misc energy data for plots'!O28</f>
        <v>NA</v>
      </c>
      <c r="Q305" s="103">
        <f>'4. misc energy data for plots'!P28</f>
        <v>206032.4375</v>
      </c>
      <c r="R305" s="103" t="str">
        <f>'4. misc energy data for plots'!Q28</f>
        <v>NA</v>
      </c>
      <c r="S305" s="103">
        <f>'4. misc energy data for plots'!R28</f>
        <v>256275.0258</v>
      </c>
      <c r="V305"/>
      <c r="X305"/>
    </row>
    <row r="306" spans="2:24">
      <c r="B306" s="11" t="str">
        <f>'4. misc energy data for plots'!C29</f>
        <v>MESSAGEix-GLOBIOM 1.0</v>
      </c>
      <c r="D306" s="148"/>
      <c r="E306" s="11" t="str">
        <f>'4. misc energy data for plots'!D29</f>
        <v>LowEnergyDemand</v>
      </c>
      <c r="F306" s="11" t="str">
        <f>'4. misc energy data for plots'!E29</f>
        <v>lowover15</v>
      </c>
      <c r="G306" s="11" t="str">
        <f>'4. misc energy data for plots'!F29</f>
        <v>World</v>
      </c>
      <c r="H306" s="11" t="str">
        <f>'4. misc energy data for plots'!G29</f>
        <v>Primary Energy</v>
      </c>
      <c r="I306" s="11" t="str">
        <f>'4. misc energy data for plots'!H29</f>
        <v>EJ/yr</v>
      </c>
      <c r="J306" s="103">
        <f>'4. misc energy data for plots'!I29</f>
        <v>462.50748490000001</v>
      </c>
      <c r="K306" s="103">
        <f>'4. misc energy data for plots'!J29</f>
        <v>500.73999500000002</v>
      </c>
      <c r="L306" s="103" t="str">
        <f>'4. misc energy data for plots'!K29</f>
        <v>NA</v>
      </c>
      <c r="M306" s="103">
        <f>'4. misc energy data for plots'!L29</f>
        <v>550.94492390000005</v>
      </c>
      <c r="N306" s="103" t="str">
        <f>'4. misc energy data for plots'!M29</f>
        <v>NA</v>
      </c>
      <c r="O306" s="103">
        <f>'4. misc energy data for plots'!N29</f>
        <v>377.75062120000001</v>
      </c>
      <c r="P306" s="103" t="str">
        <f>'4. misc energy data for plots'!O29</f>
        <v>NA</v>
      </c>
      <c r="Q306" s="103">
        <f>'4. misc energy data for plots'!P29</f>
        <v>315.90502120000002</v>
      </c>
      <c r="R306" s="103" t="str">
        <f>'4. misc energy data for plots'!Q29</f>
        <v>NA</v>
      </c>
      <c r="S306" s="103">
        <f>'4. misc energy data for plots'!R29</f>
        <v>289.0225087</v>
      </c>
      <c r="V306"/>
      <c r="X306"/>
    </row>
    <row r="307" spans="2:24">
      <c r="B307" s="17" t="str">
        <f>'4. misc energy data for plots'!C6</f>
        <v>IMAGE 3.0.1</v>
      </c>
      <c r="D307" s="148"/>
      <c r="E307" s="17" t="str">
        <f>'4. misc energy data for plots'!D6</f>
        <v>SSP1-26</v>
      </c>
      <c r="F307" s="17" t="str">
        <f>'4. misc energy data for plots'!E6</f>
        <v>low2</v>
      </c>
      <c r="G307" s="17" t="str">
        <f>'4. misc energy data for plots'!F6</f>
        <v>World</v>
      </c>
      <c r="H307" s="17" t="str">
        <f>'4. misc energy data for plots'!G6</f>
        <v>Final Energy</v>
      </c>
      <c r="I307" s="17" t="str">
        <f>'4. misc energy data for plots'!H6</f>
        <v>EJ/yr</v>
      </c>
      <c r="J307" s="102">
        <f>'4. misc energy data for plots'!I6</f>
        <v>340.77550000000002</v>
      </c>
      <c r="K307" s="102">
        <f>'4. misc energy data for plots'!J6</f>
        <v>367.28081250000002</v>
      </c>
      <c r="L307" s="102" t="str">
        <f>'4. misc energy data for plots'!K6</f>
        <v>NA</v>
      </c>
      <c r="M307" s="102">
        <f>'4. misc energy data for plots'!L6</f>
        <v>385.20881250000002</v>
      </c>
      <c r="N307" s="102" t="str">
        <f>'4. misc energy data for plots'!M6</f>
        <v>NA</v>
      </c>
      <c r="O307" s="102">
        <f>'4. misc energy data for plots'!N6</f>
        <v>398.71768750000001</v>
      </c>
      <c r="P307" s="102" t="str">
        <f>'4. misc energy data for plots'!O6</f>
        <v>NA</v>
      </c>
      <c r="Q307" s="102">
        <f>'4. misc energy data for plots'!P6</f>
        <v>415.15949999999998</v>
      </c>
      <c r="R307" s="102" t="str">
        <f>'4. misc energy data for plots'!Q6</f>
        <v>NA</v>
      </c>
      <c r="S307" s="102">
        <f>'4. misc energy data for plots'!R6</f>
        <v>428.07350000000002</v>
      </c>
      <c r="V307"/>
      <c r="X307"/>
    </row>
    <row r="308" spans="2:24">
      <c r="B308" s="17" t="str">
        <f>'4. misc energy data for plots'!C7</f>
        <v>IMAGE 3.0.1</v>
      </c>
      <c r="D308" s="148"/>
      <c r="E308" s="17" t="str">
        <f>'4. misc energy data for plots'!D7</f>
        <v>SSP1-26</v>
      </c>
      <c r="F308" s="17" t="str">
        <f>'4. misc energy data for plots'!E7</f>
        <v>low2</v>
      </c>
      <c r="G308" s="17" t="str">
        <f>'4. misc energy data for plots'!F7</f>
        <v>World</v>
      </c>
      <c r="H308" s="17" t="str">
        <f>'4. misc energy data for plots'!G7</f>
        <v>GDP|PPP</v>
      </c>
      <c r="I308" s="17" t="str">
        <f>'4. misc energy data for plots'!H7</f>
        <v>billion US$2010/yr</v>
      </c>
      <c r="J308" s="102">
        <f>'4. misc energy data for plots'!I7</f>
        <v>63148.666799999999</v>
      </c>
      <c r="K308" s="102">
        <f>'4. misc energy data for plots'!J7</f>
        <v>75308.071089999998</v>
      </c>
      <c r="L308" s="102" t="str">
        <f>'4. misc energy data for plots'!K7</f>
        <v>NA</v>
      </c>
      <c r="M308" s="102">
        <f>'4. misc energy data for plots'!L7</f>
        <v>111996.8266</v>
      </c>
      <c r="N308" s="102" t="str">
        <f>'4. misc energy data for plots'!M7</f>
        <v>NA</v>
      </c>
      <c r="O308" s="102">
        <f>'4. misc energy data for plots'!N7</f>
        <v>171440.27660000001</v>
      </c>
      <c r="P308" s="102" t="str">
        <f>'4. misc energy data for plots'!O7</f>
        <v>NA</v>
      </c>
      <c r="Q308" s="102">
        <f>'4. misc energy data for plots'!P7</f>
        <v>245515.05</v>
      </c>
      <c r="R308" s="102" t="str">
        <f>'4. misc energy data for plots'!Q7</f>
        <v>NA</v>
      </c>
      <c r="S308" s="102">
        <f>'4. misc energy data for plots'!R7</f>
        <v>320431.54690000002</v>
      </c>
      <c r="V308"/>
      <c r="X308"/>
    </row>
    <row r="309" spans="2:24">
      <c r="B309" s="17" t="str">
        <f>'4. misc energy data for plots'!C8</f>
        <v>IMAGE 3.0.1</v>
      </c>
      <c r="D309" s="148"/>
      <c r="E309" s="17" t="str">
        <f>'4. misc energy data for plots'!D8</f>
        <v>SSP1-26</v>
      </c>
      <c r="F309" s="17" t="str">
        <f>'4. misc energy data for plots'!E8</f>
        <v>low2</v>
      </c>
      <c r="G309" s="17" t="str">
        <f>'4. misc energy data for plots'!F8</f>
        <v>World</v>
      </c>
      <c r="H309" s="17" t="str">
        <f>'4. misc energy data for plots'!G8</f>
        <v>Primary Energy</v>
      </c>
      <c r="I309" s="17" t="str">
        <f>'4. misc energy data for plots'!H8</f>
        <v>EJ/yr</v>
      </c>
      <c r="J309" s="102">
        <f>'4. misc energy data for plots'!I8</f>
        <v>459.02309380000003</v>
      </c>
      <c r="K309" s="102">
        <f>'4. misc energy data for plots'!J8</f>
        <v>505.88209380000001</v>
      </c>
      <c r="L309" s="102" t="str">
        <f>'4. misc energy data for plots'!K8</f>
        <v>NA</v>
      </c>
      <c r="M309" s="102">
        <f>'4. misc energy data for plots'!L8</f>
        <v>544.59062500000005</v>
      </c>
      <c r="N309" s="102" t="str">
        <f>'4. misc energy data for plots'!M8</f>
        <v>NA</v>
      </c>
      <c r="O309" s="102">
        <f>'4. misc energy data for plots'!N8</f>
        <v>557.14700000000005</v>
      </c>
      <c r="P309" s="102" t="str">
        <f>'4. misc energy data for plots'!O8</f>
        <v>NA</v>
      </c>
      <c r="Q309" s="102">
        <f>'4. misc energy data for plots'!P8</f>
        <v>553.19631249999998</v>
      </c>
      <c r="R309" s="102" t="str">
        <f>'4. misc energy data for plots'!Q8</f>
        <v>NA</v>
      </c>
      <c r="S309" s="102">
        <f>'4. misc energy data for plots'!R8</f>
        <v>552.200875</v>
      </c>
      <c r="V309"/>
      <c r="X309"/>
    </row>
    <row r="310" spans="2:24">
      <c r="B310" s="17" t="str">
        <f>'4. misc energy data for plots'!C9</f>
        <v>MESSAGE-GLOBIOM 1.0</v>
      </c>
      <c r="D310" s="148"/>
      <c r="E310" s="17" t="str">
        <f>'4. misc energy data for plots'!D9</f>
        <v>SSP2-26</v>
      </c>
      <c r="F310" s="17" t="str">
        <f>'4. misc energy data for plots'!E9</f>
        <v>high2</v>
      </c>
      <c r="G310" s="17" t="str">
        <f>'4. misc energy data for plots'!F9</f>
        <v>World</v>
      </c>
      <c r="H310" s="17" t="str">
        <f>'4. misc energy data for plots'!G9</f>
        <v>Final Energy</v>
      </c>
      <c r="I310" s="17" t="str">
        <f>'4. misc energy data for plots'!H9</f>
        <v>EJ/yr</v>
      </c>
      <c r="J310" s="102">
        <f>'4. misc energy data for plots'!I9</f>
        <v>323.04000000000002</v>
      </c>
      <c r="K310" s="102">
        <f>'4. misc energy data for plots'!J9</f>
        <v>361.84399999999999</v>
      </c>
      <c r="L310" s="102" t="str">
        <f>'4. misc energy data for plots'!K9</f>
        <v>NA</v>
      </c>
      <c r="M310" s="102">
        <f>'4. misc energy data for plots'!L9</f>
        <v>438.54599999999999</v>
      </c>
      <c r="N310" s="102" t="str">
        <f>'4. misc energy data for plots'!M9</f>
        <v>NA</v>
      </c>
      <c r="O310" s="102">
        <f>'4. misc energy data for plots'!N9</f>
        <v>477.53399999999999</v>
      </c>
      <c r="P310" s="102" t="str">
        <f>'4. misc energy data for plots'!O9</f>
        <v>NA</v>
      </c>
      <c r="Q310" s="102">
        <f>'4. misc energy data for plots'!P9</f>
        <v>504.33499999999998</v>
      </c>
      <c r="R310" s="102" t="str">
        <f>'4. misc energy data for plots'!Q9</f>
        <v>NA</v>
      </c>
      <c r="S310" s="102">
        <f>'4. misc energy data for plots'!R9</f>
        <v>525.28800000000001</v>
      </c>
      <c r="V310"/>
      <c r="X310"/>
    </row>
    <row r="311" spans="2:24">
      <c r="B311" s="17" t="str">
        <f>'4. misc energy data for plots'!C10</f>
        <v>MESSAGE-GLOBIOM 1.0</v>
      </c>
      <c r="D311" s="148"/>
      <c r="E311" s="17" t="str">
        <f>'4. misc energy data for plots'!D10</f>
        <v>SSP2-26</v>
      </c>
      <c r="F311" s="17" t="str">
        <f>'4. misc energy data for plots'!E10</f>
        <v>high2</v>
      </c>
      <c r="G311" s="17" t="str">
        <f>'4. misc energy data for plots'!F10</f>
        <v>World</v>
      </c>
      <c r="H311" s="17" t="str">
        <f>'4. misc energy data for plots'!G10</f>
        <v>GDP|PPP</v>
      </c>
      <c r="I311" s="17" t="str">
        <f>'4. misc energy data for plots'!H10</f>
        <v>billion US$2010/yr</v>
      </c>
      <c r="J311" s="102">
        <f>'4. misc energy data for plots'!I10</f>
        <v>62186.080000000002</v>
      </c>
      <c r="K311" s="102">
        <f>'4. misc energy data for plots'!J10</f>
        <v>74269.69</v>
      </c>
      <c r="L311" s="102" t="str">
        <f>'4. misc energy data for plots'!K10</f>
        <v>NA</v>
      </c>
      <c r="M311" s="102">
        <f>'4. misc energy data for plots'!L10</f>
        <v>111189.65</v>
      </c>
      <c r="N311" s="102" t="str">
        <f>'4. misc energy data for plots'!M10</f>
        <v>NA</v>
      </c>
      <c r="O311" s="102">
        <f>'4. misc energy data for plots'!N10</f>
        <v>156709.07999999999</v>
      </c>
      <c r="P311" s="102" t="str">
        <f>'4. misc energy data for plots'!O10</f>
        <v>NA</v>
      </c>
      <c r="Q311" s="102">
        <f>'4. misc energy data for plots'!P10</f>
        <v>202910.07</v>
      </c>
      <c r="R311" s="102" t="str">
        <f>'4. misc energy data for plots'!Q10</f>
        <v>NA</v>
      </c>
      <c r="S311" s="102">
        <f>'4. misc energy data for plots'!R10</f>
        <v>251369.47</v>
      </c>
      <c r="V311"/>
      <c r="X311"/>
    </row>
    <row r="312" spans="2:24" ht="12" customHeight="1">
      <c r="B312" s="17" t="str">
        <f>'4. misc energy data for plots'!C11</f>
        <v>MESSAGE-GLOBIOM 1.0</v>
      </c>
      <c r="D312" s="148"/>
      <c r="E312" s="17" t="str">
        <f>'4. misc energy data for plots'!D11</f>
        <v>SSP2-26</v>
      </c>
      <c r="F312" s="17" t="str">
        <f>'4. misc energy data for plots'!E11</f>
        <v>high2</v>
      </c>
      <c r="G312" s="17" t="str">
        <f>'4. misc energy data for plots'!F11</f>
        <v>World</v>
      </c>
      <c r="H312" s="17" t="str">
        <f>'4. misc energy data for plots'!G11</f>
        <v>Primary Energy</v>
      </c>
      <c r="I312" s="17" t="str">
        <f>'4. misc energy data for plots'!H11</f>
        <v>EJ/yr</v>
      </c>
      <c r="J312" s="102">
        <f>'4. misc energy data for plots'!I11</f>
        <v>464.46199999999999</v>
      </c>
      <c r="K312" s="102">
        <f>'4. misc energy data for plots'!J11</f>
        <v>500.98200000000003</v>
      </c>
      <c r="L312" s="102" t="str">
        <f>'4. misc energy data for plots'!K11</f>
        <v>NA</v>
      </c>
      <c r="M312" s="102">
        <f>'4. misc energy data for plots'!L11</f>
        <v>574.01499999999999</v>
      </c>
      <c r="N312" s="102" t="str">
        <f>'4. misc energy data for plots'!M11</f>
        <v>NA</v>
      </c>
      <c r="O312" s="102">
        <f>'4. misc energy data for plots'!N11</f>
        <v>587.96699999999998</v>
      </c>
      <c r="P312" s="102" t="str">
        <f>'4. misc energy data for plots'!O11</f>
        <v>NA</v>
      </c>
      <c r="Q312" s="102">
        <f>'4. misc energy data for plots'!P11</f>
        <v>618.42100000000005</v>
      </c>
      <c r="R312" s="102" t="str">
        <f>'4. misc energy data for plots'!Q11</f>
        <v>NA</v>
      </c>
      <c r="S312" s="102">
        <f>'4. misc energy data for plots'!R11</f>
        <v>660.03499999999997</v>
      </c>
      <c r="V312"/>
      <c r="X312"/>
    </row>
    <row r="313" spans="2:24">
      <c r="B313" s="17" t="str">
        <f>'4. misc energy data for plots'!C12</f>
        <v>GCAM 4.2</v>
      </c>
      <c r="D313" s="148"/>
      <c r="E313" s="17" t="str">
        <f>'4. misc energy data for plots'!D12</f>
        <v>SSP4-26</v>
      </c>
      <c r="F313" s="17" t="str">
        <f>'4. misc energy data for plots'!E12</f>
        <v>high2</v>
      </c>
      <c r="G313" s="17" t="str">
        <f>'4. misc energy data for plots'!F12</f>
        <v>World</v>
      </c>
      <c r="H313" s="17" t="str">
        <f>'4. misc energy data for plots'!G12</f>
        <v>Final Energy</v>
      </c>
      <c r="I313" s="17" t="str">
        <f>'4. misc energy data for plots'!H12</f>
        <v>EJ/yr</v>
      </c>
      <c r="J313" s="102" t="str">
        <f>'4. misc energy data for plots'!I12</f>
        <v>NA</v>
      </c>
      <c r="K313" s="102">
        <f>'4. misc energy data for plots'!J12</f>
        <v>393.85139759999998</v>
      </c>
      <c r="L313" s="102" t="str">
        <f>'4. misc energy data for plots'!K12</f>
        <v>NA</v>
      </c>
      <c r="M313" s="102">
        <f>'4. misc energy data for plots'!L12</f>
        <v>473.83687099999997</v>
      </c>
      <c r="N313" s="102" t="str">
        <f>'4. misc energy data for plots'!M12</f>
        <v>NA</v>
      </c>
      <c r="O313" s="102">
        <f>'4. misc energy data for plots'!N12</f>
        <v>499.16217499999999</v>
      </c>
      <c r="P313" s="102" t="str">
        <f>'4. misc energy data for plots'!O12</f>
        <v>NA</v>
      </c>
      <c r="Q313" s="102">
        <f>'4. misc energy data for plots'!P12</f>
        <v>535.90730229999997</v>
      </c>
      <c r="R313" s="102" t="str">
        <f>'4. misc energy data for plots'!Q12</f>
        <v>NA</v>
      </c>
      <c r="S313" s="102">
        <f>'4. misc energy data for plots'!R12</f>
        <v>554.74537750000002</v>
      </c>
      <c r="V313"/>
      <c r="X313"/>
    </row>
    <row r="314" spans="2:24">
      <c r="B314" s="17" t="str">
        <f>'4. misc energy data for plots'!C13</f>
        <v>GCAM 4.2</v>
      </c>
      <c r="D314" s="148"/>
      <c r="E314" s="17" t="str">
        <f>'4. misc energy data for plots'!D13</f>
        <v>SSP4-26</v>
      </c>
      <c r="F314" s="17" t="str">
        <f>'4. misc energy data for plots'!E13</f>
        <v>high2</v>
      </c>
      <c r="G314" s="17" t="str">
        <f>'4. misc energy data for plots'!F13</f>
        <v>World</v>
      </c>
      <c r="H314" s="17" t="str">
        <f>'4. misc energy data for plots'!G13</f>
        <v>GDP|PPP</v>
      </c>
      <c r="I314" s="17" t="str">
        <f>'4. misc energy data for plots'!H13</f>
        <v>billion US$2010/yr</v>
      </c>
      <c r="J314" s="102" t="str">
        <f>'4. misc energy data for plots'!I13</f>
        <v>NA</v>
      </c>
      <c r="K314" s="102">
        <f>'4. misc energy data for plots'!J13</f>
        <v>73630.725770000005</v>
      </c>
      <c r="L314" s="102" t="str">
        <f>'4. misc energy data for plots'!K13</f>
        <v>NA</v>
      </c>
      <c r="M314" s="102">
        <f>'4. misc energy data for plots'!L13</f>
        <v>109821.96</v>
      </c>
      <c r="N314" s="102" t="str">
        <f>'4. misc energy data for plots'!M13</f>
        <v>NA</v>
      </c>
      <c r="O314" s="102">
        <f>'4. misc energy data for plots'!N13</f>
        <v>155656.35190000001</v>
      </c>
      <c r="P314" s="102" t="str">
        <f>'4. misc energy data for plots'!O13</f>
        <v>NA</v>
      </c>
      <c r="Q314" s="102">
        <f>'4. misc energy data for plots'!P13</f>
        <v>200649.35389999999</v>
      </c>
      <c r="R314" s="102" t="str">
        <f>'4. misc energy data for plots'!Q13</f>
        <v>NA</v>
      </c>
      <c r="S314" s="102">
        <f>'4. misc energy data for plots'!R13</f>
        <v>240917.75229999999</v>
      </c>
      <c r="V314"/>
      <c r="X314"/>
    </row>
    <row r="315" spans="2:24">
      <c r="B315" s="17" t="str">
        <f>'4. misc energy data for plots'!C14</f>
        <v>GCAM 4.2</v>
      </c>
      <c r="D315" s="148"/>
      <c r="E315" s="17" t="str">
        <f>'4. misc energy data for plots'!D14</f>
        <v>SSP4-26</v>
      </c>
      <c r="F315" s="17" t="str">
        <f>'4. misc energy data for plots'!E14</f>
        <v>high2</v>
      </c>
      <c r="G315" s="17" t="str">
        <f>'4. misc energy data for plots'!F14</f>
        <v>World</v>
      </c>
      <c r="H315" s="17" t="str">
        <f>'4. misc energy data for plots'!G14</f>
        <v>Primary Energy</v>
      </c>
      <c r="I315" s="17" t="str">
        <f>'4. misc energy data for plots'!H14</f>
        <v>EJ/yr</v>
      </c>
      <c r="J315" s="102" t="str">
        <f>'4. misc energy data for plots'!I14</f>
        <v>NA</v>
      </c>
      <c r="K315" s="102">
        <f>'4. misc energy data for plots'!J14</f>
        <v>508.62285229999998</v>
      </c>
      <c r="L315" s="102" t="str">
        <f>'4. misc energy data for plots'!K14</f>
        <v>NA</v>
      </c>
      <c r="M315" s="102">
        <f>'4. misc energy data for plots'!L14</f>
        <v>624.7170572</v>
      </c>
      <c r="N315" s="102" t="str">
        <f>'4. misc energy data for plots'!M14</f>
        <v>NA</v>
      </c>
      <c r="O315" s="102">
        <f>'4. misc energy data for plots'!N14</f>
        <v>660.99313240000004</v>
      </c>
      <c r="P315" s="102" t="str">
        <f>'4. misc energy data for plots'!O14</f>
        <v>NA</v>
      </c>
      <c r="Q315" s="102">
        <f>'4. misc energy data for plots'!P14</f>
        <v>715.52702669999996</v>
      </c>
      <c r="R315" s="102" t="str">
        <f>'4. misc energy data for plots'!Q14</f>
        <v>NA</v>
      </c>
      <c r="S315" s="102">
        <f>'4. misc energy data for plots'!R14</f>
        <v>753.30949290000001</v>
      </c>
      <c r="V315"/>
      <c r="X315"/>
    </row>
    <row r="316" spans="2:24">
      <c r="B316" s="17" t="str">
        <f>'4. misc energy data for plots'!C15</f>
        <v>REMIND-MAgPIE 1.5</v>
      </c>
      <c r="D316" s="148"/>
      <c r="E316" s="17" t="str">
        <f>'4. misc energy data for plots'!D15</f>
        <v>SSP5-26</v>
      </c>
      <c r="F316" s="17" t="str">
        <f>'4. misc energy data for plots'!E15</f>
        <v>above2</v>
      </c>
      <c r="G316" s="17" t="str">
        <f>'4. misc energy data for plots'!F15</f>
        <v>World</v>
      </c>
      <c r="H316" s="17" t="str">
        <f>'4. misc energy data for plots'!G15</f>
        <v>Final Energy</v>
      </c>
      <c r="I316" s="17" t="str">
        <f>'4. misc energy data for plots'!H15</f>
        <v>EJ/yr</v>
      </c>
      <c r="J316" s="102">
        <f>'4. misc energy data for plots'!I15</f>
        <v>330.7</v>
      </c>
      <c r="K316" s="102">
        <f>'4. misc energy data for plots'!J15</f>
        <v>356.4</v>
      </c>
      <c r="L316" s="102" t="str">
        <f>'4. misc energy data for plots'!K15</f>
        <v>NA</v>
      </c>
      <c r="M316" s="102">
        <f>'4. misc energy data for plots'!L15</f>
        <v>450.8</v>
      </c>
      <c r="N316" s="102" t="str">
        <f>'4. misc energy data for plots'!M15</f>
        <v>NA</v>
      </c>
      <c r="O316" s="102">
        <f>'4. misc energy data for plots'!N15</f>
        <v>538.9</v>
      </c>
      <c r="P316" s="102" t="str">
        <f>'4. misc energy data for plots'!O15</f>
        <v>NA</v>
      </c>
      <c r="Q316" s="102">
        <f>'4. misc energy data for plots'!P15</f>
        <v>578.6</v>
      </c>
      <c r="R316" s="102" t="str">
        <f>'4. misc energy data for plots'!Q15</f>
        <v>NA</v>
      </c>
      <c r="S316" s="102">
        <f>'4. misc energy data for plots'!R15</f>
        <v>622</v>
      </c>
      <c r="V316"/>
      <c r="X316"/>
    </row>
    <row r="317" spans="2:24">
      <c r="B317" s="17" t="str">
        <f>'4. misc energy data for plots'!C16</f>
        <v>REMIND-MAgPIE 1.5</v>
      </c>
      <c r="D317" s="148"/>
      <c r="E317" s="17" t="str">
        <f>'4. misc energy data for plots'!D16</f>
        <v>SSP5-26</v>
      </c>
      <c r="F317" s="17" t="str">
        <f>'4. misc energy data for plots'!E16</f>
        <v>above2</v>
      </c>
      <c r="G317" s="17" t="str">
        <f>'4. misc energy data for plots'!F16</f>
        <v>World</v>
      </c>
      <c r="H317" s="17" t="str">
        <f>'4. misc energy data for plots'!G16</f>
        <v>GDP|PPP</v>
      </c>
      <c r="I317" s="17" t="str">
        <f>'4. misc energy data for plots'!H16</f>
        <v>billion US$2010/yr</v>
      </c>
      <c r="J317" s="102">
        <f>'4. misc energy data for plots'!I16</f>
        <v>62359</v>
      </c>
      <c r="K317" s="102">
        <f>'4. misc energy data for plots'!J16</f>
        <v>74327</v>
      </c>
      <c r="L317" s="102" t="str">
        <f>'4. misc energy data for plots'!K16</f>
        <v>NA</v>
      </c>
      <c r="M317" s="102">
        <f>'4. misc energy data for plots'!L16</f>
        <v>112090</v>
      </c>
      <c r="N317" s="102" t="str">
        <f>'4. misc energy data for plots'!M16</f>
        <v>NA</v>
      </c>
      <c r="O317" s="102">
        <f>'4. misc energy data for plots'!N16</f>
        <v>181170</v>
      </c>
      <c r="P317" s="102" t="str">
        <f>'4. misc energy data for plots'!O16</f>
        <v>NA</v>
      </c>
      <c r="Q317" s="102">
        <f>'4. misc energy data for plots'!P16</f>
        <v>279950</v>
      </c>
      <c r="R317" s="102" t="str">
        <f>'4. misc energy data for plots'!Q16</f>
        <v>NA</v>
      </c>
      <c r="S317" s="102">
        <f>'4. misc energy data for plots'!R16</f>
        <v>386760</v>
      </c>
      <c r="V317"/>
      <c r="X317"/>
    </row>
    <row r="318" spans="2:24">
      <c r="B318" s="17" t="str">
        <f>'4. misc energy data for plots'!C17</f>
        <v>REMIND-MAgPIE 1.5</v>
      </c>
      <c r="D318" s="148"/>
      <c r="E318" s="17" t="str">
        <f>'4. misc energy data for plots'!D17</f>
        <v>SSP5-26</v>
      </c>
      <c r="F318" s="17" t="str">
        <f>'4. misc energy data for plots'!E17</f>
        <v>above2</v>
      </c>
      <c r="G318" s="17" t="str">
        <f>'4. misc energy data for plots'!F17</f>
        <v>World</v>
      </c>
      <c r="H318" s="17" t="str">
        <f>'4. misc energy data for plots'!G17</f>
        <v>Primary Energy</v>
      </c>
      <c r="I318" s="17" t="str">
        <f>'4. misc energy data for plots'!H17</f>
        <v>EJ/yr</v>
      </c>
      <c r="J318" s="102">
        <f>'4. misc energy data for plots'!I17</f>
        <v>464.6</v>
      </c>
      <c r="K318" s="102">
        <f>'4. misc energy data for plots'!J17</f>
        <v>502.7</v>
      </c>
      <c r="L318" s="102" t="str">
        <f>'4. misc energy data for plots'!K17</f>
        <v>NA</v>
      </c>
      <c r="M318" s="102">
        <f>'4. misc energy data for plots'!L17</f>
        <v>619.79999999999995</v>
      </c>
      <c r="N318" s="102" t="str">
        <f>'4. misc energy data for plots'!M17</f>
        <v>NA</v>
      </c>
      <c r="O318" s="102">
        <f>'4. misc energy data for plots'!N17</f>
        <v>707.4</v>
      </c>
      <c r="P318" s="102" t="str">
        <f>'4. misc energy data for plots'!O17</f>
        <v>NA</v>
      </c>
      <c r="Q318" s="102">
        <f>'4. misc energy data for plots'!P17</f>
        <v>736.5</v>
      </c>
      <c r="R318" s="102" t="str">
        <f>'4. misc energy data for plots'!Q17</f>
        <v>NA</v>
      </c>
      <c r="S318" s="102">
        <f>'4. misc energy data for plots'!R17</f>
        <v>815.9</v>
      </c>
      <c r="V318"/>
      <c r="X318"/>
    </row>
    <row r="319" spans="2:24">
      <c r="B319" t="str">
        <f>'4. misc energy data for plots'!C30</f>
        <v>Shell World Energy Model 2018</v>
      </c>
      <c r="D319" s="148"/>
      <c r="E319" t="str">
        <f>'4. misc energy data for plots'!D30</f>
        <v>Sky</v>
      </c>
      <c r="F319" t="str">
        <f>'4. misc energy data for plots'!E30</f>
        <v>noassessment</v>
      </c>
      <c r="G319" t="str">
        <f>'4. misc energy data for plots'!F30</f>
        <v>World</v>
      </c>
      <c r="H319" t="str">
        <f>'4. misc energy data for plots'!G30</f>
        <v>Final Energy</v>
      </c>
      <c r="I319" t="str">
        <f>'4. misc energy data for plots'!H30</f>
        <v>EJ/yr</v>
      </c>
      <c r="J319" s="21">
        <f>'4. misc energy data for plots'!I30</f>
        <v>329.4456836</v>
      </c>
      <c r="K319" s="21">
        <f>'4. misc energy data for plots'!J30</f>
        <v>364.84629589999997</v>
      </c>
      <c r="L319" s="21">
        <f>'4. misc energy data for plots'!K30</f>
        <v>390.21371190000002</v>
      </c>
      <c r="M319" s="21">
        <f>'4. misc energy data for plots'!L30</f>
        <v>416.61300039999998</v>
      </c>
      <c r="N319" s="21">
        <f>'4. misc energy data for plots'!M30</f>
        <v>445.28268170000001</v>
      </c>
      <c r="O319" s="21">
        <f>'4. misc energy data for plots'!N30</f>
        <v>458.39486090000003</v>
      </c>
      <c r="P319" s="21">
        <f>'4. misc energy data for plots'!O30</f>
        <v>481.72848040000002</v>
      </c>
      <c r="Q319" s="21">
        <f>'4. misc energy data for plots'!P30</f>
        <v>502.4382172</v>
      </c>
      <c r="R319" s="21">
        <f>'4. misc energy data for plots'!Q30</f>
        <v>524.74594579999996</v>
      </c>
      <c r="S319" s="21">
        <f>'4. misc energy data for plots'!R30</f>
        <v>548.79465040000002</v>
      </c>
      <c r="V319"/>
      <c r="X319"/>
    </row>
    <row r="320" spans="2:24">
      <c r="B320" t="str">
        <f>'4. misc energy data for plots'!C31</f>
        <v>Shell World Energy Model 2018</v>
      </c>
      <c r="D320" s="148"/>
      <c r="E320" t="str">
        <f>'4. misc energy data for plots'!D31</f>
        <v>Sky</v>
      </c>
      <c r="F320" t="str">
        <f>'4. misc energy data for plots'!E31</f>
        <v>noassessment</v>
      </c>
      <c r="G320" t="str">
        <f>'4. misc energy data for plots'!F31</f>
        <v>World</v>
      </c>
      <c r="H320" t="str">
        <f>'4. misc energy data for plots'!G31</f>
        <v>GDP|PPP</v>
      </c>
      <c r="I320" t="str">
        <f>'4. misc energy data for plots'!H31</f>
        <v>billion US$2010/yr</v>
      </c>
      <c r="J320" s="21">
        <f>'4. misc energy data for plots'!I31</f>
        <v>73880.336970000004</v>
      </c>
      <c r="K320" s="21">
        <f>'4. misc energy data for plots'!J31</f>
        <v>88690.299809999997</v>
      </c>
      <c r="L320" s="21">
        <f>'4. misc energy data for plots'!K31</f>
        <v>104659.8535</v>
      </c>
      <c r="M320" s="21">
        <f>'4. misc energy data for plots'!L31</f>
        <v>124035.1534</v>
      </c>
      <c r="N320" s="21">
        <f>'4. misc energy data for plots'!M31</f>
        <v>147674.38510000001</v>
      </c>
      <c r="O320" s="21">
        <f>'4. misc energy data for plots'!N31</f>
        <v>173141.8138</v>
      </c>
      <c r="P320" s="21">
        <f>'4. misc energy data for plots'!O31</f>
        <v>200216.15359999999</v>
      </c>
      <c r="Q320" s="21">
        <f>'4. misc energy data for plots'!P31</f>
        <v>229096.94940000001</v>
      </c>
      <c r="R320" s="21">
        <f>'4. misc energy data for plots'!Q31</f>
        <v>260631.78709999999</v>
      </c>
      <c r="S320" s="21">
        <f>'4. misc energy data for plots'!R31</f>
        <v>294108.3224</v>
      </c>
      <c r="V320"/>
      <c r="X320"/>
    </row>
    <row r="321" spans="1:24">
      <c r="B321" t="str">
        <f>'4. misc energy data for plots'!C32</f>
        <v>Shell World Energy Model 2018</v>
      </c>
      <c r="D321" s="148"/>
      <c r="E321" t="str">
        <f>'4. misc energy data for plots'!D32</f>
        <v>Sky</v>
      </c>
      <c r="F321" t="str">
        <f>'4. misc energy data for plots'!E32</f>
        <v>noassessment</v>
      </c>
      <c r="G321" t="str">
        <f>'4. misc energy data for plots'!F32</f>
        <v>World</v>
      </c>
      <c r="H321" t="str">
        <f>'4. misc energy data for plots'!G32</f>
        <v>Primary Energy</v>
      </c>
      <c r="I321" t="str">
        <f>'4. misc energy data for plots'!H32</f>
        <v>EJ/yr</v>
      </c>
      <c r="J321" s="21">
        <f>'4. misc energy data for plots'!I32</f>
        <v>483.17787329999999</v>
      </c>
      <c r="K321" s="21">
        <f>'4. misc energy data for plots'!J32</f>
        <v>540.46705069999996</v>
      </c>
      <c r="L321" s="21">
        <f>'4. misc energy data for plots'!K32</f>
        <v>573.3371856</v>
      </c>
      <c r="M321" s="21">
        <f>'4. misc energy data for plots'!L32</f>
        <v>611.45837940000001</v>
      </c>
      <c r="N321" s="21">
        <f>'4. misc energy data for plots'!M32</f>
        <v>656.12961910000001</v>
      </c>
      <c r="O321" s="21">
        <f>'4. misc energy data for plots'!N32</f>
        <v>680.60429839999995</v>
      </c>
      <c r="P321" s="21">
        <f>'4. misc energy data for plots'!O32</f>
        <v>716.05760299999997</v>
      </c>
      <c r="Q321" s="21">
        <f>'4. misc energy data for plots'!P32</f>
        <v>749.87447020000002</v>
      </c>
      <c r="R321" s="21">
        <f>'4. misc energy data for plots'!Q32</f>
        <v>787.58921640000005</v>
      </c>
      <c r="S321" s="21">
        <f>'4. misc energy data for plots'!R32</f>
        <v>828.32848990000002</v>
      </c>
      <c r="V321"/>
      <c r="X321"/>
    </row>
    <row r="322" spans="1:24">
      <c r="B322" s="148"/>
      <c r="D322" s="148"/>
      <c r="V322"/>
      <c r="X322"/>
    </row>
    <row r="323" spans="1:24">
      <c r="D323" t="str">
        <f>D294</f>
        <v>Model</v>
      </c>
      <c r="E323" t="str">
        <f t="shared" ref="E323:S338" si="71">E294</f>
        <v>Scenario</v>
      </c>
      <c r="F323" t="str">
        <f t="shared" si="71"/>
        <v>Classification</v>
      </c>
      <c r="G323" t="str">
        <f t="shared" si="71"/>
        <v>Region</v>
      </c>
      <c r="H323" t="str">
        <f t="shared" si="71"/>
        <v>Variable</v>
      </c>
      <c r="I323" t="str">
        <f t="shared" si="71"/>
        <v>Unit</v>
      </c>
      <c r="J323">
        <f t="shared" si="71"/>
        <v>2005</v>
      </c>
      <c r="K323">
        <f t="shared" si="71"/>
        <v>2010</v>
      </c>
      <c r="L323">
        <f t="shared" si="71"/>
        <v>2015</v>
      </c>
      <c r="M323">
        <f t="shared" si="71"/>
        <v>2020</v>
      </c>
      <c r="N323">
        <f t="shared" si="71"/>
        <v>2025</v>
      </c>
      <c r="O323">
        <f t="shared" si="71"/>
        <v>2030</v>
      </c>
      <c r="P323">
        <f t="shared" si="71"/>
        <v>2035</v>
      </c>
      <c r="Q323">
        <f t="shared" si="71"/>
        <v>2040</v>
      </c>
      <c r="R323">
        <f t="shared" si="71"/>
        <v>2045</v>
      </c>
      <c r="S323">
        <f t="shared" si="71"/>
        <v>2050</v>
      </c>
      <c r="V323"/>
      <c r="X323"/>
    </row>
    <row r="324" spans="1:24">
      <c r="B324" s="11" t="str">
        <f t="shared" ref="B324:B350" si="72">B295</f>
        <v>IMAGE 3.0.1</v>
      </c>
      <c r="D324" s="11"/>
      <c r="E324" s="11" t="str">
        <f t="shared" si="71"/>
        <v>SSP1-19</v>
      </c>
      <c r="F324" s="11" t="str">
        <f t="shared" si="71"/>
        <v>lowover15</v>
      </c>
      <c r="G324" s="11" t="str">
        <f t="shared" si="71"/>
        <v>World</v>
      </c>
      <c r="H324" s="11" t="str">
        <f t="shared" si="71"/>
        <v>Final Energy</v>
      </c>
      <c r="I324" s="11" t="str">
        <f t="shared" si="71"/>
        <v>EJ/yr</v>
      </c>
      <c r="J324" s="103"/>
      <c r="K324" s="104">
        <f t="shared" ref="K324:S324" si="73">K295/$K295</f>
        <v>1</v>
      </c>
      <c r="L324" s="104" t="e">
        <f t="shared" si="73"/>
        <v>#VALUE!</v>
      </c>
      <c r="M324" s="104">
        <f t="shared" si="73"/>
        <v>0.94374682036118673</v>
      </c>
      <c r="N324" s="104" t="e">
        <f t="shared" si="73"/>
        <v>#VALUE!</v>
      </c>
      <c r="O324" s="104">
        <f t="shared" si="73"/>
        <v>0.74834682469307545</v>
      </c>
      <c r="P324" s="104" t="e">
        <f t="shared" si="73"/>
        <v>#VALUE!</v>
      </c>
      <c r="Q324" s="104">
        <f t="shared" si="73"/>
        <v>0.78681006157166522</v>
      </c>
      <c r="R324" s="104" t="e">
        <f t="shared" si="73"/>
        <v>#VALUE!</v>
      </c>
      <c r="S324" s="104">
        <f t="shared" si="73"/>
        <v>0.87293725864997396</v>
      </c>
      <c r="V324"/>
      <c r="X324"/>
    </row>
    <row r="325" spans="1:24">
      <c r="A325" s="26"/>
      <c r="B325" s="11" t="str">
        <f t="shared" si="72"/>
        <v>IMAGE 3.0.1</v>
      </c>
      <c r="D325" s="11"/>
      <c r="E325" s="11" t="str">
        <f t="shared" si="71"/>
        <v>SSP1-19</v>
      </c>
      <c r="F325" s="11" t="str">
        <f t="shared" si="71"/>
        <v>lowover15</v>
      </c>
      <c r="G325" s="11" t="str">
        <f t="shared" si="71"/>
        <v>World</v>
      </c>
      <c r="H325" s="11" t="str">
        <f t="shared" si="71"/>
        <v>GDP|PPP</v>
      </c>
      <c r="I325" s="11" t="str">
        <f t="shared" si="71"/>
        <v>billion US$2010/yr</v>
      </c>
      <c r="J325" s="103"/>
      <c r="K325" s="104">
        <f t="shared" ref="K325:S325" si="74">K296/$K296</f>
        <v>1</v>
      </c>
      <c r="L325" s="104" t="e">
        <f t="shared" si="74"/>
        <v>#VALUE!</v>
      </c>
      <c r="M325" s="104">
        <f t="shared" si="74"/>
        <v>1.4871822499098881</v>
      </c>
      <c r="N325" s="104" t="e">
        <f t="shared" si="74"/>
        <v>#VALUE!</v>
      </c>
      <c r="O325" s="104">
        <f t="shared" si="74"/>
        <v>2.2765192909417808</v>
      </c>
      <c r="P325" s="104" t="e">
        <f t="shared" si="74"/>
        <v>#VALUE!</v>
      </c>
      <c r="Q325" s="104">
        <f t="shared" si="74"/>
        <v>3.2601425909128272</v>
      </c>
      <c r="R325" s="104" t="e">
        <f t="shared" si="74"/>
        <v>#VALUE!</v>
      </c>
      <c r="S325" s="104">
        <f t="shared" si="74"/>
        <v>4.2549429597931825</v>
      </c>
      <c r="V325"/>
      <c r="X325"/>
    </row>
    <row r="326" spans="1:24" s="26" customFormat="1">
      <c r="A326"/>
      <c r="B326" s="26" t="str">
        <f t="shared" si="72"/>
        <v>IMAGE 3.0.1</v>
      </c>
      <c r="E326" s="26" t="str">
        <f t="shared" si="71"/>
        <v>SSP1-19</v>
      </c>
      <c r="F326" s="26" t="str">
        <f t="shared" si="71"/>
        <v>lowover15</v>
      </c>
      <c r="G326" s="26" t="str">
        <f t="shared" si="71"/>
        <v>World</v>
      </c>
      <c r="H326" s="26" t="str">
        <f t="shared" si="71"/>
        <v>Primary Energy</v>
      </c>
      <c r="I326" s="26" t="str">
        <f t="shared" si="71"/>
        <v>EJ/yr</v>
      </c>
      <c r="J326" s="23"/>
      <c r="K326" s="54">
        <f t="shared" ref="K326:S326" si="75">K297/$K297</f>
        <v>1</v>
      </c>
      <c r="L326" s="54" t="e">
        <f t="shared" si="75"/>
        <v>#VALUE!</v>
      </c>
      <c r="M326" s="54">
        <f t="shared" si="75"/>
        <v>0.9551980667435539</v>
      </c>
      <c r="N326" s="54" t="e">
        <f t="shared" si="75"/>
        <v>#VALUE!</v>
      </c>
      <c r="O326" s="54">
        <f t="shared" si="75"/>
        <v>0.78390367579408005</v>
      </c>
      <c r="P326" s="54" t="e">
        <f t="shared" si="75"/>
        <v>#VALUE!</v>
      </c>
      <c r="Q326" s="54">
        <f t="shared" si="75"/>
        <v>0.78994676996805702</v>
      </c>
      <c r="R326" s="54" t="e">
        <f t="shared" si="75"/>
        <v>#VALUE!</v>
      </c>
      <c r="S326" s="54">
        <f t="shared" si="75"/>
        <v>0.85216580194375791</v>
      </c>
    </row>
    <row r="327" spans="1:24">
      <c r="B327" s="11" t="str">
        <f t="shared" si="72"/>
        <v>MESSAGE-GLOBIOM 1.0</v>
      </c>
      <c r="D327" s="11"/>
      <c r="E327" s="11" t="str">
        <f t="shared" si="71"/>
        <v>SSP2-19</v>
      </c>
      <c r="F327" s="11" t="str">
        <f t="shared" si="71"/>
        <v>lowover15</v>
      </c>
      <c r="G327" s="11" t="str">
        <f t="shared" si="71"/>
        <v>World</v>
      </c>
      <c r="H327" s="11" t="str">
        <f t="shared" si="71"/>
        <v>Final Energy</v>
      </c>
      <c r="I327" s="11" t="str">
        <f t="shared" si="71"/>
        <v>EJ/yr</v>
      </c>
      <c r="J327" s="103"/>
      <c r="K327" s="104">
        <f t="shared" ref="K327:S327" si="76">K298/$K298</f>
        <v>1</v>
      </c>
      <c r="L327" s="104" t="e">
        <f t="shared" si="76"/>
        <v>#VALUE!</v>
      </c>
      <c r="M327" s="104">
        <f t="shared" si="76"/>
        <v>1.2129676472295712</v>
      </c>
      <c r="N327" s="104" t="e">
        <f t="shared" si="76"/>
        <v>#VALUE!</v>
      </c>
      <c r="O327" s="104">
        <f t="shared" si="76"/>
        <v>1.1716938830235728</v>
      </c>
      <c r="P327" s="104" t="e">
        <f t="shared" si="76"/>
        <v>#VALUE!</v>
      </c>
      <c r="Q327" s="104">
        <f t="shared" si="76"/>
        <v>1.1616007475168013</v>
      </c>
      <c r="R327" s="104" t="e">
        <f t="shared" si="76"/>
        <v>#VALUE!</v>
      </c>
      <c r="S327" s="104">
        <f t="shared" si="76"/>
        <v>1.2111541449309018</v>
      </c>
      <c r="V327"/>
      <c r="X327"/>
    </row>
    <row r="328" spans="1:24">
      <c r="A328" s="26"/>
      <c r="B328" s="11" t="str">
        <f t="shared" si="72"/>
        <v>MESSAGE-GLOBIOM 1.0</v>
      </c>
      <c r="D328" s="11"/>
      <c r="E328" s="11" t="str">
        <f t="shared" si="71"/>
        <v>SSP2-19</v>
      </c>
      <c r="F328" s="11" t="str">
        <f t="shared" si="71"/>
        <v>lowover15</v>
      </c>
      <c r="G328" s="11" t="str">
        <f t="shared" si="71"/>
        <v>World</v>
      </c>
      <c r="H328" s="11" t="str">
        <f t="shared" si="71"/>
        <v>GDP|PPP</v>
      </c>
      <c r="I328" s="11" t="str">
        <f t="shared" si="71"/>
        <v>billion US$2010/yr</v>
      </c>
      <c r="J328" s="103"/>
      <c r="K328" s="104">
        <f t="shared" ref="K328:S328" si="77">K299/$K299</f>
        <v>1</v>
      </c>
      <c r="L328" s="104" t="e">
        <f t="shared" si="77"/>
        <v>#VALUE!</v>
      </c>
      <c r="M328" s="104">
        <f t="shared" si="77"/>
        <v>1.4946500814005335</v>
      </c>
      <c r="N328" s="104" t="e">
        <f t="shared" si="77"/>
        <v>#VALUE!</v>
      </c>
      <c r="O328" s="104">
        <f t="shared" si="77"/>
        <v>2.0913271027483602</v>
      </c>
      <c r="P328" s="104" t="e">
        <f t="shared" si="77"/>
        <v>#VALUE!</v>
      </c>
      <c r="Q328" s="104">
        <f t="shared" si="77"/>
        <v>2.6809350914070955</v>
      </c>
      <c r="R328" s="104" t="e">
        <f t="shared" si="77"/>
        <v>#VALUE!</v>
      </c>
      <c r="S328" s="104">
        <f t="shared" si="77"/>
        <v>3.307271830378768</v>
      </c>
      <c r="V328"/>
      <c r="X328"/>
    </row>
    <row r="329" spans="1:24" s="26" customFormat="1">
      <c r="A329"/>
      <c r="B329" s="26" t="str">
        <f t="shared" si="72"/>
        <v>MESSAGE-GLOBIOM 1.0</v>
      </c>
      <c r="E329" s="26" t="str">
        <f t="shared" si="71"/>
        <v>SSP2-19</v>
      </c>
      <c r="F329" s="26" t="str">
        <f t="shared" si="71"/>
        <v>lowover15</v>
      </c>
      <c r="G329" s="26" t="str">
        <f t="shared" si="71"/>
        <v>World</v>
      </c>
      <c r="H329" s="26" t="str">
        <f t="shared" si="71"/>
        <v>Primary Energy</v>
      </c>
      <c r="I329" s="26" t="str">
        <f t="shared" si="71"/>
        <v>EJ/yr</v>
      </c>
      <c r="J329" s="23"/>
      <c r="K329" s="54">
        <f t="shared" ref="K329:S329" si="78">K300/$K300</f>
        <v>1</v>
      </c>
      <c r="L329" s="54" t="e">
        <f t="shared" si="78"/>
        <v>#VALUE!</v>
      </c>
      <c r="M329" s="54">
        <f t="shared" si="78"/>
        <v>1.1492443589400028</v>
      </c>
      <c r="N329" s="54" t="e">
        <f t="shared" si="78"/>
        <v>#VALUE!</v>
      </c>
      <c r="O329" s="54">
        <f t="shared" si="78"/>
        <v>1.0182425770789878</v>
      </c>
      <c r="P329" s="54" t="e">
        <f t="shared" si="78"/>
        <v>#VALUE!</v>
      </c>
      <c r="Q329" s="54">
        <f t="shared" si="78"/>
        <v>1.0247160721463726</v>
      </c>
      <c r="R329" s="54" t="e">
        <f t="shared" si="78"/>
        <v>#VALUE!</v>
      </c>
      <c r="S329" s="54">
        <f t="shared" si="78"/>
        <v>1.0996902241625155</v>
      </c>
    </row>
    <row r="330" spans="1:24">
      <c r="B330" s="11" t="str">
        <f t="shared" si="72"/>
        <v>REMIND-MAgPIE 1.5</v>
      </c>
      <c r="D330" s="11"/>
      <c r="E330" s="11" t="str">
        <f t="shared" si="71"/>
        <v>SSP5-19</v>
      </c>
      <c r="F330" s="11" t="str">
        <f t="shared" si="71"/>
        <v>highover15</v>
      </c>
      <c r="G330" s="11" t="str">
        <f t="shared" si="71"/>
        <v>World</v>
      </c>
      <c r="H330" s="11" t="str">
        <f t="shared" si="71"/>
        <v>Final Energy</v>
      </c>
      <c r="I330" s="11" t="str">
        <f t="shared" si="71"/>
        <v>EJ/yr</v>
      </c>
      <c r="J330" s="103"/>
      <c r="K330" s="104">
        <f t="shared" ref="K330:S330" si="79">K301/$K301</f>
        <v>1</v>
      </c>
      <c r="L330" s="104" t="e">
        <f t="shared" si="79"/>
        <v>#VALUE!</v>
      </c>
      <c r="M330" s="104">
        <f t="shared" si="79"/>
        <v>1.2648709315375983</v>
      </c>
      <c r="N330" s="104" t="e">
        <f t="shared" si="79"/>
        <v>#VALUE!</v>
      </c>
      <c r="O330" s="104">
        <f t="shared" si="79"/>
        <v>1.3852413019079686</v>
      </c>
      <c r="P330" s="104" t="e">
        <f t="shared" si="79"/>
        <v>#VALUE!</v>
      </c>
      <c r="Q330" s="104">
        <f t="shared" si="79"/>
        <v>1.3414702581369249</v>
      </c>
      <c r="R330" s="104" t="e">
        <f t="shared" si="79"/>
        <v>#VALUE!</v>
      </c>
      <c r="S330" s="104">
        <f t="shared" si="79"/>
        <v>1.4360269360269362</v>
      </c>
      <c r="V330"/>
      <c r="X330"/>
    </row>
    <row r="331" spans="1:24">
      <c r="A331" s="26"/>
      <c r="B331" s="11" t="str">
        <f t="shared" si="72"/>
        <v>REMIND-MAgPIE 1.5</v>
      </c>
      <c r="D331" s="11"/>
      <c r="E331" s="11" t="str">
        <f t="shared" si="71"/>
        <v>SSP5-19</v>
      </c>
      <c r="F331" s="11" t="str">
        <f t="shared" si="71"/>
        <v>highover15</v>
      </c>
      <c r="G331" s="11" t="str">
        <f t="shared" si="71"/>
        <v>World</v>
      </c>
      <c r="H331" s="11" t="str">
        <f t="shared" si="71"/>
        <v>GDP|PPP</v>
      </c>
      <c r="I331" s="11" t="str">
        <f t="shared" si="71"/>
        <v>billion US$2010/yr</v>
      </c>
      <c r="J331" s="103"/>
      <c r="K331" s="104">
        <f t="shared" ref="K331:S331" si="80">K302/$K302</f>
        <v>1</v>
      </c>
      <c r="L331" s="104" t="e">
        <f t="shared" si="80"/>
        <v>#VALUE!</v>
      </c>
      <c r="M331" s="104">
        <f t="shared" si="80"/>
        <v>1.5080657096344532</v>
      </c>
      <c r="N331" s="104" t="e">
        <f t="shared" si="80"/>
        <v>#VALUE!</v>
      </c>
      <c r="O331" s="104">
        <f t="shared" si="80"/>
        <v>2.4093532632825219</v>
      </c>
      <c r="P331" s="104" t="e">
        <f t="shared" si="80"/>
        <v>#VALUE!</v>
      </c>
      <c r="Q331" s="104">
        <f t="shared" si="80"/>
        <v>3.649548616249815</v>
      </c>
      <c r="R331" s="104" t="e">
        <f t="shared" si="80"/>
        <v>#VALUE!</v>
      </c>
      <c r="S331" s="104">
        <f t="shared" si="80"/>
        <v>5.0081397069705487</v>
      </c>
      <c r="V331"/>
      <c r="X331"/>
    </row>
    <row r="332" spans="1:24" s="26" customFormat="1">
      <c r="A332"/>
      <c r="B332" s="26" t="str">
        <f t="shared" si="72"/>
        <v>REMIND-MAgPIE 1.5</v>
      </c>
      <c r="E332" s="26" t="str">
        <f t="shared" si="71"/>
        <v>SSP5-19</v>
      </c>
      <c r="F332" s="26" t="str">
        <f t="shared" si="71"/>
        <v>highover15</v>
      </c>
      <c r="G332" s="26" t="str">
        <f t="shared" si="71"/>
        <v>World</v>
      </c>
      <c r="H332" s="26" t="str">
        <f t="shared" si="71"/>
        <v>Primary Energy</v>
      </c>
      <c r="I332" s="26" t="str">
        <f t="shared" si="71"/>
        <v>EJ/yr</v>
      </c>
      <c r="J332" s="23"/>
      <c r="K332" s="54">
        <f t="shared" ref="K332:S332" si="81">K303/$K303</f>
        <v>1</v>
      </c>
      <c r="L332" s="54" t="e">
        <f t="shared" si="81"/>
        <v>#VALUE!</v>
      </c>
      <c r="M332" s="54">
        <f t="shared" si="81"/>
        <v>1.232942112592003</v>
      </c>
      <c r="N332" s="54" t="e">
        <f t="shared" si="81"/>
        <v>#VALUE!</v>
      </c>
      <c r="O332" s="54">
        <f t="shared" si="81"/>
        <v>1.2693455341157749</v>
      </c>
      <c r="P332" s="54" t="e">
        <f t="shared" si="81"/>
        <v>#VALUE!</v>
      </c>
      <c r="Q332" s="54">
        <f t="shared" si="81"/>
        <v>1.2303560771832107</v>
      </c>
      <c r="R332" s="54" t="e">
        <f t="shared" si="81"/>
        <v>#VALUE!</v>
      </c>
      <c r="S332" s="54">
        <f t="shared" si="81"/>
        <v>1.4203302168291227</v>
      </c>
    </row>
    <row r="333" spans="1:24">
      <c r="B333" s="11" t="str">
        <f t="shared" si="72"/>
        <v>MESSAGEix-GLOBIOM 1.0</v>
      </c>
      <c r="D333" s="11"/>
      <c r="E333" s="11" t="str">
        <f t="shared" si="71"/>
        <v>LowEnergyDemand</v>
      </c>
      <c r="F333" s="11" t="str">
        <f t="shared" si="71"/>
        <v>lowover15</v>
      </c>
      <c r="G333" s="11" t="str">
        <f t="shared" si="71"/>
        <v>World</v>
      </c>
      <c r="H333" s="11" t="str">
        <f t="shared" si="71"/>
        <v>Final Energy</v>
      </c>
      <c r="I333" s="11" t="str">
        <f t="shared" si="71"/>
        <v>EJ/yr</v>
      </c>
      <c r="J333" s="103"/>
      <c r="K333" s="104">
        <f t="shared" ref="K333:S333" si="82">K304/$K304</f>
        <v>1</v>
      </c>
      <c r="L333" s="104" t="e">
        <f t="shared" si="82"/>
        <v>#VALUE!</v>
      </c>
      <c r="M333" s="104">
        <f t="shared" si="82"/>
        <v>1.1541391341311209</v>
      </c>
      <c r="N333" s="104" t="e">
        <f t="shared" si="82"/>
        <v>#VALUE!</v>
      </c>
      <c r="O333" s="104">
        <f t="shared" si="82"/>
        <v>0.85484443898987084</v>
      </c>
      <c r="P333" s="104" t="e">
        <f t="shared" si="82"/>
        <v>#VALUE!</v>
      </c>
      <c r="Q333" s="104">
        <f t="shared" si="82"/>
        <v>0.73597585366874674</v>
      </c>
      <c r="R333" s="104" t="e">
        <f t="shared" si="82"/>
        <v>#VALUE!</v>
      </c>
      <c r="S333" s="104">
        <f t="shared" si="82"/>
        <v>0.6782410048314238</v>
      </c>
      <c r="V333"/>
      <c r="X333"/>
    </row>
    <row r="334" spans="1:24">
      <c r="A334" s="26"/>
      <c r="B334" s="11" t="str">
        <f t="shared" si="72"/>
        <v>MESSAGEix-GLOBIOM 1.0</v>
      </c>
      <c r="D334" s="11"/>
      <c r="E334" s="11" t="str">
        <f t="shared" si="71"/>
        <v>LowEnergyDemand</v>
      </c>
      <c r="F334" s="11" t="str">
        <f t="shared" si="71"/>
        <v>lowover15</v>
      </c>
      <c r="G334" s="11" t="str">
        <f t="shared" si="71"/>
        <v>World</v>
      </c>
      <c r="H334" s="11" t="str">
        <f t="shared" si="71"/>
        <v>GDP|PPP</v>
      </c>
      <c r="I334" s="11" t="str">
        <f t="shared" si="71"/>
        <v>billion US$2010/yr</v>
      </c>
      <c r="J334" s="103"/>
      <c r="K334" s="104">
        <f t="shared" ref="K334:S334" si="83">K305/$K305</f>
        <v>1</v>
      </c>
      <c r="L334" s="104" t="e">
        <f t="shared" si="83"/>
        <v>#VALUE!</v>
      </c>
      <c r="M334" s="104">
        <f t="shared" si="83"/>
        <v>1.4973787977576376</v>
      </c>
      <c r="N334" s="104" t="e">
        <f t="shared" si="83"/>
        <v>#VALUE!</v>
      </c>
      <c r="O334" s="104">
        <f t="shared" si="83"/>
        <v>2.1184548550506963</v>
      </c>
      <c r="P334" s="104" t="e">
        <f t="shared" si="83"/>
        <v>#VALUE!</v>
      </c>
      <c r="Q334" s="104">
        <f t="shared" si="83"/>
        <v>2.7535000884444689</v>
      </c>
      <c r="R334" s="104" t="e">
        <f t="shared" si="83"/>
        <v>#VALUE!</v>
      </c>
      <c r="S334" s="104">
        <f t="shared" si="83"/>
        <v>3.4249621795908158</v>
      </c>
      <c r="V334"/>
      <c r="X334"/>
    </row>
    <row r="335" spans="1:24" s="26" customFormat="1">
      <c r="A335"/>
      <c r="B335" s="26" t="str">
        <f t="shared" si="72"/>
        <v>MESSAGEix-GLOBIOM 1.0</v>
      </c>
      <c r="E335" s="26" t="str">
        <f t="shared" si="71"/>
        <v>LowEnergyDemand</v>
      </c>
      <c r="F335" s="26" t="str">
        <f t="shared" si="71"/>
        <v>lowover15</v>
      </c>
      <c r="G335" s="26" t="str">
        <f t="shared" si="71"/>
        <v>World</v>
      </c>
      <c r="H335" s="26" t="str">
        <f t="shared" si="71"/>
        <v>Primary Energy</v>
      </c>
      <c r="I335" s="26" t="str">
        <f t="shared" si="71"/>
        <v>EJ/yr</v>
      </c>
      <c r="J335" s="23"/>
      <c r="K335" s="54">
        <f t="shared" ref="K335:S335" si="84">K306/$K306</f>
        <v>1</v>
      </c>
      <c r="L335" s="54" t="e">
        <f t="shared" si="84"/>
        <v>#VALUE!</v>
      </c>
      <c r="M335" s="54">
        <f t="shared" si="84"/>
        <v>1.1002614718243149</v>
      </c>
      <c r="N335" s="54" t="e">
        <f t="shared" si="84"/>
        <v>#VALUE!</v>
      </c>
      <c r="O335" s="54">
        <f t="shared" si="84"/>
        <v>0.75438476049831005</v>
      </c>
      <c r="P335" s="54" t="e">
        <f t="shared" si="84"/>
        <v>#VALUE!</v>
      </c>
      <c r="Q335" s="54">
        <f t="shared" si="84"/>
        <v>0.63087635170823531</v>
      </c>
      <c r="R335" s="54" t="e">
        <f t="shared" si="84"/>
        <v>#VALUE!</v>
      </c>
      <c r="S335" s="54">
        <f t="shared" si="84"/>
        <v>0.57719078081629971</v>
      </c>
    </row>
    <row r="336" spans="1:24">
      <c r="B336" s="17" t="str">
        <f t="shared" si="72"/>
        <v>IMAGE 3.0.1</v>
      </c>
      <c r="D336" s="148"/>
      <c r="E336" s="17" t="str">
        <f t="shared" si="71"/>
        <v>SSP1-26</v>
      </c>
      <c r="F336" s="17" t="str">
        <f t="shared" si="71"/>
        <v>low2</v>
      </c>
      <c r="G336" s="17" t="str">
        <f t="shared" si="71"/>
        <v>World</v>
      </c>
      <c r="H336" s="17" t="str">
        <f t="shared" si="71"/>
        <v>Final Energy</v>
      </c>
      <c r="I336" s="17" t="str">
        <f t="shared" si="71"/>
        <v>EJ/yr</v>
      </c>
      <c r="J336" s="102"/>
      <c r="K336" s="105">
        <f t="shared" ref="K336:S336" si="85">K307/$K307</f>
        <v>1</v>
      </c>
      <c r="L336" s="105" t="e">
        <f t="shared" si="85"/>
        <v>#VALUE!</v>
      </c>
      <c r="M336" s="105">
        <f t="shared" si="85"/>
        <v>1.0488127868100923</v>
      </c>
      <c r="N336" s="105" t="e">
        <f t="shared" si="85"/>
        <v>#VALUE!</v>
      </c>
      <c r="O336" s="105">
        <f t="shared" si="85"/>
        <v>1.0855935674559638</v>
      </c>
      <c r="P336" s="105" t="e">
        <f t="shared" si="85"/>
        <v>#VALUE!</v>
      </c>
      <c r="Q336" s="105">
        <f t="shared" si="85"/>
        <v>1.1303598932220287</v>
      </c>
      <c r="R336" s="105" t="e">
        <f t="shared" si="85"/>
        <v>#VALUE!</v>
      </c>
      <c r="S336" s="105">
        <f t="shared" si="85"/>
        <v>1.165521000365354</v>
      </c>
      <c r="V336"/>
      <c r="X336"/>
    </row>
    <row r="337" spans="1:24">
      <c r="A337" s="26"/>
      <c r="B337" s="17" t="str">
        <f t="shared" si="72"/>
        <v>IMAGE 3.0.1</v>
      </c>
      <c r="D337" s="148"/>
      <c r="E337" s="17" t="str">
        <f t="shared" si="71"/>
        <v>SSP1-26</v>
      </c>
      <c r="F337" s="17" t="str">
        <f t="shared" si="71"/>
        <v>low2</v>
      </c>
      <c r="G337" s="17" t="str">
        <f t="shared" si="71"/>
        <v>World</v>
      </c>
      <c r="H337" s="17" t="str">
        <f t="shared" si="71"/>
        <v>GDP|PPP</v>
      </c>
      <c r="I337" s="17" t="str">
        <f t="shared" si="71"/>
        <v>billion US$2010/yr</v>
      </c>
      <c r="J337" s="102"/>
      <c r="K337" s="105">
        <f t="shared" ref="K337:S337" si="86">K308/$K308</f>
        <v>1</v>
      </c>
      <c r="L337" s="105" t="e">
        <f t="shared" si="86"/>
        <v>#VALUE!</v>
      </c>
      <c r="M337" s="105">
        <f t="shared" si="86"/>
        <v>1.4871822499098881</v>
      </c>
      <c r="N337" s="105" t="e">
        <f t="shared" si="86"/>
        <v>#VALUE!</v>
      </c>
      <c r="O337" s="105">
        <f t="shared" si="86"/>
        <v>2.2765192909417808</v>
      </c>
      <c r="P337" s="105" t="e">
        <f t="shared" si="86"/>
        <v>#VALUE!</v>
      </c>
      <c r="Q337" s="105">
        <f t="shared" si="86"/>
        <v>3.2601425909128272</v>
      </c>
      <c r="R337" s="105" t="e">
        <f t="shared" si="86"/>
        <v>#VALUE!</v>
      </c>
      <c r="S337" s="105">
        <f t="shared" si="86"/>
        <v>4.2549429597931825</v>
      </c>
      <c r="V337"/>
      <c r="X337"/>
    </row>
    <row r="338" spans="1:24" s="26" customFormat="1">
      <c r="A338"/>
      <c r="B338" s="26" t="str">
        <f t="shared" si="72"/>
        <v>IMAGE 3.0.1</v>
      </c>
      <c r="D338" s="108"/>
      <c r="E338" s="26" t="str">
        <f t="shared" si="71"/>
        <v>SSP1-26</v>
      </c>
      <c r="F338" s="26" t="str">
        <f t="shared" si="71"/>
        <v>low2</v>
      </c>
      <c r="G338" s="26" t="str">
        <f t="shared" si="71"/>
        <v>World</v>
      </c>
      <c r="H338" s="26" t="str">
        <f t="shared" si="71"/>
        <v>Primary Energy</v>
      </c>
      <c r="I338" s="26" t="str">
        <f t="shared" si="71"/>
        <v>EJ/yr</v>
      </c>
      <c r="J338" s="23"/>
      <c r="K338" s="54">
        <f t="shared" ref="K338:S338" si="87">K309/$K309</f>
        <v>1</v>
      </c>
      <c r="L338" s="54" t="e">
        <f t="shared" si="87"/>
        <v>#VALUE!</v>
      </c>
      <c r="M338" s="54">
        <f t="shared" si="87"/>
        <v>1.0765169031962285</v>
      </c>
      <c r="N338" s="54" t="e">
        <f t="shared" si="87"/>
        <v>#VALUE!</v>
      </c>
      <c r="O338" s="54">
        <f t="shared" si="87"/>
        <v>1.1013376571898739</v>
      </c>
      <c r="P338" s="54" t="e">
        <f t="shared" si="87"/>
        <v>#VALUE!</v>
      </c>
      <c r="Q338" s="54">
        <f t="shared" si="87"/>
        <v>1.093528154642899</v>
      </c>
      <c r="R338" s="54" t="e">
        <f t="shared" si="87"/>
        <v>#VALUE!</v>
      </c>
      <c r="S338" s="54">
        <f t="shared" si="87"/>
        <v>1.0915604283442222</v>
      </c>
    </row>
    <row r="339" spans="1:24">
      <c r="B339" s="17" t="str">
        <f t="shared" si="72"/>
        <v>MESSAGE-GLOBIOM 1.0</v>
      </c>
      <c r="D339" s="148"/>
      <c r="E339" s="17" t="str">
        <f t="shared" ref="E339:I350" si="88">E310</f>
        <v>SSP2-26</v>
      </c>
      <c r="F339" s="17" t="str">
        <f t="shared" si="88"/>
        <v>high2</v>
      </c>
      <c r="G339" s="17" t="str">
        <f t="shared" si="88"/>
        <v>World</v>
      </c>
      <c r="H339" s="17" t="str">
        <f t="shared" si="88"/>
        <v>Final Energy</v>
      </c>
      <c r="I339" s="17" t="str">
        <f t="shared" si="88"/>
        <v>EJ/yr</v>
      </c>
      <c r="J339" s="102"/>
      <c r="K339" s="105">
        <f t="shared" ref="K339:S339" si="89">K310/$K310</f>
        <v>1</v>
      </c>
      <c r="L339" s="105" t="e">
        <f t="shared" si="89"/>
        <v>#VALUE!</v>
      </c>
      <c r="M339" s="105">
        <f t="shared" si="89"/>
        <v>1.2119753263837454</v>
      </c>
      <c r="N339" s="105" t="e">
        <f t="shared" si="89"/>
        <v>#VALUE!</v>
      </c>
      <c r="O339" s="105">
        <f t="shared" si="89"/>
        <v>1.3197234167210179</v>
      </c>
      <c r="P339" s="105" t="e">
        <f t="shared" si="89"/>
        <v>#VALUE!</v>
      </c>
      <c r="Q339" s="105">
        <f t="shared" si="89"/>
        <v>1.3937912470567426</v>
      </c>
      <c r="R339" s="105" t="e">
        <f t="shared" si="89"/>
        <v>#VALUE!</v>
      </c>
      <c r="S339" s="105">
        <f t="shared" si="89"/>
        <v>1.4516974165662551</v>
      </c>
      <c r="V339"/>
      <c r="X339"/>
    </row>
    <row r="340" spans="1:24">
      <c r="A340" s="26"/>
      <c r="B340" s="17" t="str">
        <f t="shared" si="72"/>
        <v>MESSAGE-GLOBIOM 1.0</v>
      </c>
      <c r="D340" s="148"/>
      <c r="E340" s="17" t="str">
        <f t="shared" si="88"/>
        <v>SSP2-26</v>
      </c>
      <c r="F340" s="17" t="str">
        <f t="shared" si="88"/>
        <v>high2</v>
      </c>
      <c r="G340" s="17" t="str">
        <f t="shared" si="88"/>
        <v>World</v>
      </c>
      <c r="H340" s="17" t="str">
        <f t="shared" si="88"/>
        <v>GDP|PPP</v>
      </c>
      <c r="I340" s="17" t="str">
        <f t="shared" si="88"/>
        <v>billion US$2010/yr</v>
      </c>
      <c r="J340" s="102"/>
      <c r="K340" s="105">
        <f t="shared" ref="K340:S340" si="90">K311/$K311</f>
        <v>1</v>
      </c>
      <c r="L340" s="105" t="e">
        <f t="shared" si="90"/>
        <v>#VALUE!</v>
      </c>
      <c r="M340" s="105">
        <f t="shared" si="90"/>
        <v>1.4971066931880286</v>
      </c>
      <c r="N340" s="105" t="e">
        <f t="shared" si="90"/>
        <v>#VALUE!</v>
      </c>
      <c r="O340" s="105">
        <f t="shared" si="90"/>
        <v>2.1100004591375026</v>
      </c>
      <c r="P340" s="105" t="e">
        <f t="shared" si="90"/>
        <v>#VALUE!</v>
      </c>
      <c r="Q340" s="105">
        <f t="shared" si="90"/>
        <v>2.7320710507880133</v>
      </c>
      <c r="R340" s="105" t="e">
        <f t="shared" si="90"/>
        <v>#VALUE!</v>
      </c>
      <c r="S340" s="105">
        <f t="shared" si="90"/>
        <v>3.3845498749220577</v>
      </c>
      <c r="V340"/>
      <c r="X340"/>
    </row>
    <row r="341" spans="1:24" s="26" customFormat="1" ht="12" customHeight="1">
      <c r="A341"/>
      <c r="B341" s="26" t="str">
        <f t="shared" si="72"/>
        <v>MESSAGE-GLOBIOM 1.0</v>
      </c>
      <c r="D341" s="108"/>
      <c r="E341" s="26" t="str">
        <f t="shared" si="88"/>
        <v>SSP2-26</v>
      </c>
      <c r="F341" s="26" t="str">
        <f t="shared" si="88"/>
        <v>high2</v>
      </c>
      <c r="G341" s="26" t="str">
        <f t="shared" si="88"/>
        <v>World</v>
      </c>
      <c r="H341" s="26" t="str">
        <f t="shared" si="88"/>
        <v>Primary Energy</v>
      </c>
      <c r="I341" s="26" t="str">
        <f t="shared" si="88"/>
        <v>EJ/yr</v>
      </c>
      <c r="J341" s="23"/>
      <c r="K341" s="54">
        <f t="shared" ref="K341:S341" si="91">K312/$K312</f>
        <v>1</v>
      </c>
      <c r="L341" s="54" t="e">
        <f t="shared" si="91"/>
        <v>#VALUE!</v>
      </c>
      <c r="M341" s="54">
        <f t="shared" si="91"/>
        <v>1.14577968869141</v>
      </c>
      <c r="N341" s="54" t="e">
        <f t="shared" si="91"/>
        <v>#VALUE!</v>
      </c>
      <c r="O341" s="54">
        <f t="shared" si="91"/>
        <v>1.1736289926584187</v>
      </c>
      <c r="P341" s="54" t="e">
        <f t="shared" si="91"/>
        <v>#VALUE!</v>
      </c>
      <c r="Q341" s="54">
        <f t="shared" si="91"/>
        <v>1.2344176038260857</v>
      </c>
      <c r="R341" s="54" t="e">
        <f t="shared" si="91"/>
        <v>#VALUE!</v>
      </c>
      <c r="S341" s="54">
        <f t="shared" si="91"/>
        <v>1.31748246443984</v>
      </c>
    </row>
    <row r="342" spans="1:24">
      <c r="B342" s="17" t="str">
        <f t="shared" si="72"/>
        <v>GCAM 4.2</v>
      </c>
      <c r="D342" s="148"/>
      <c r="E342" s="17" t="str">
        <f t="shared" si="88"/>
        <v>SSP4-26</v>
      </c>
      <c r="F342" s="17" t="str">
        <f t="shared" si="88"/>
        <v>high2</v>
      </c>
      <c r="G342" s="17" t="str">
        <f t="shared" si="88"/>
        <v>World</v>
      </c>
      <c r="H342" s="17" t="str">
        <f t="shared" si="88"/>
        <v>Final Energy</v>
      </c>
      <c r="I342" s="17" t="str">
        <f t="shared" si="88"/>
        <v>EJ/yr</v>
      </c>
      <c r="J342" s="102"/>
      <c r="K342" s="105">
        <f t="shared" ref="K342:S342" si="92">K313/$K313</f>
        <v>1</v>
      </c>
      <c r="L342" s="105" t="e">
        <f t="shared" si="92"/>
        <v>#VALUE!</v>
      </c>
      <c r="M342" s="105">
        <f t="shared" si="92"/>
        <v>1.2030854121310854</v>
      </c>
      <c r="N342" s="105" t="e">
        <f t="shared" si="92"/>
        <v>#VALUE!</v>
      </c>
      <c r="O342" s="105">
        <f t="shared" si="92"/>
        <v>1.2673870856920377</v>
      </c>
      <c r="P342" s="105" t="e">
        <f t="shared" si="92"/>
        <v>#VALUE!</v>
      </c>
      <c r="Q342" s="105">
        <f t="shared" si="92"/>
        <v>1.3606840183014244</v>
      </c>
      <c r="R342" s="105" t="e">
        <f t="shared" si="92"/>
        <v>#VALUE!</v>
      </c>
      <c r="S342" s="105">
        <f t="shared" si="92"/>
        <v>1.4085144317893366</v>
      </c>
      <c r="V342"/>
      <c r="X342"/>
    </row>
    <row r="343" spans="1:24">
      <c r="A343" s="26"/>
      <c r="B343" s="17" t="str">
        <f t="shared" si="72"/>
        <v>GCAM 4.2</v>
      </c>
      <c r="D343" s="148"/>
      <c r="E343" s="17" t="str">
        <f t="shared" si="88"/>
        <v>SSP4-26</v>
      </c>
      <c r="F343" s="17" t="str">
        <f t="shared" si="88"/>
        <v>high2</v>
      </c>
      <c r="G343" s="17" t="str">
        <f t="shared" si="88"/>
        <v>World</v>
      </c>
      <c r="H343" s="17" t="str">
        <f t="shared" si="88"/>
        <v>GDP|PPP</v>
      </c>
      <c r="I343" s="17" t="str">
        <f t="shared" si="88"/>
        <v>billion US$2010/yr</v>
      </c>
      <c r="J343" s="102"/>
      <c r="K343" s="105">
        <f t="shared" ref="K343:S343" si="93">K314/$K314</f>
        <v>1</v>
      </c>
      <c r="L343" s="105" t="e">
        <f t="shared" si="93"/>
        <v>#VALUE!</v>
      </c>
      <c r="M343" s="105">
        <f t="shared" si="93"/>
        <v>1.4915235297700367</v>
      </c>
      <c r="N343" s="105" t="e">
        <f t="shared" si="93"/>
        <v>#VALUE!</v>
      </c>
      <c r="O343" s="105">
        <f t="shared" si="93"/>
        <v>2.1140135489934342</v>
      </c>
      <c r="P343" s="105" t="e">
        <f t="shared" si="93"/>
        <v>#VALUE!</v>
      </c>
      <c r="Q343" s="105">
        <f t="shared" si="93"/>
        <v>2.7250764107197254</v>
      </c>
      <c r="R343" s="105" t="e">
        <f t="shared" si="93"/>
        <v>#VALUE!</v>
      </c>
      <c r="S343" s="105">
        <f t="shared" si="93"/>
        <v>3.271973076193134</v>
      </c>
      <c r="V343"/>
      <c r="X343"/>
    </row>
    <row r="344" spans="1:24" s="26" customFormat="1">
      <c r="A344"/>
      <c r="B344" s="26" t="str">
        <f t="shared" si="72"/>
        <v>GCAM 4.2</v>
      </c>
      <c r="D344" s="108"/>
      <c r="E344" s="26" t="str">
        <f t="shared" si="88"/>
        <v>SSP4-26</v>
      </c>
      <c r="F344" s="26" t="str">
        <f t="shared" si="88"/>
        <v>high2</v>
      </c>
      <c r="G344" s="26" t="str">
        <f t="shared" si="88"/>
        <v>World</v>
      </c>
      <c r="H344" s="26" t="str">
        <f t="shared" si="88"/>
        <v>Primary Energy</v>
      </c>
      <c r="I344" s="26" t="str">
        <f t="shared" si="88"/>
        <v>EJ/yr</v>
      </c>
      <c r="J344" s="23"/>
      <c r="K344" s="54">
        <f t="shared" ref="K344:S344" si="94">K315/$K315</f>
        <v>1</v>
      </c>
      <c r="L344" s="54" t="e">
        <f t="shared" si="94"/>
        <v>#VALUE!</v>
      </c>
      <c r="M344" s="54">
        <f t="shared" si="94"/>
        <v>1.2282520425006866</v>
      </c>
      <c r="N344" s="54" t="e">
        <f t="shared" si="94"/>
        <v>#VALUE!</v>
      </c>
      <c r="O344" s="54">
        <f t="shared" si="94"/>
        <v>1.29957419217595</v>
      </c>
      <c r="P344" s="54" t="e">
        <f t="shared" si="94"/>
        <v>#VALUE!</v>
      </c>
      <c r="Q344" s="54">
        <f t="shared" si="94"/>
        <v>1.4067929182976664</v>
      </c>
      <c r="R344" s="54" t="e">
        <f t="shared" si="94"/>
        <v>#VALUE!</v>
      </c>
      <c r="S344" s="54">
        <f t="shared" si="94"/>
        <v>1.4810767732781245</v>
      </c>
    </row>
    <row r="345" spans="1:24">
      <c r="B345" s="17" t="str">
        <f t="shared" si="72"/>
        <v>REMIND-MAgPIE 1.5</v>
      </c>
      <c r="D345" s="148"/>
      <c r="E345" s="17" t="str">
        <f t="shared" si="88"/>
        <v>SSP5-26</v>
      </c>
      <c r="F345" s="17" t="str">
        <f t="shared" si="88"/>
        <v>above2</v>
      </c>
      <c r="G345" s="17" t="str">
        <f t="shared" si="88"/>
        <v>World</v>
      </c>
      <c r="H345" s="17" t="str">
        <f t="shared" si="88"/>
        <v>Final Energy</v>
      </c>
      <c r="I345" s="17" t="str">
        <f t="shared" si="88"/>
        <v>EJ/yr</v>
      </c>
      <c r="J345" s="102"/>
      <c r="K345" s="105">
        <f t="shared" ref="K345:S345" si="95">K316/$K316</f>
        <v>1</v>
      </c>
      <c r="L345" s="105" t="e">
        <f t="shared" si="95"/>
        <v>#VALUE!</v>
      </c>
      <c r="M345" s="105">
        <f t="shared" si="95"/>
        <v>1.2648709315375983</v>
      </c>
      <c r="N345" s="105" t="e">
        <f t="shared" si="95"/>
        <v>#VALUE!</v>
      </c>
      <c r="O345" s="105">
        <f t="shared" si="95"/>
        <v>1.5120650953984287</v>
      </c>
      <c r="P345" s="105" t="e">
        <f t="shared" si="95"/>
        <v>#VALUE!</v>
      </c>
      <c r="Q345" s="105">
        <f t="shared" si="95"/>
        <v>1.6234567901234569</v>
      </c>
      <c r="R345" s="105" t="e">
        <f t="shared" si="95"/>
        <v>#VALUE!</v>
      </c>
      <c r="S345" s="105">
        <f t="shared" si="95"/>
        <v>1.7452300785634121</v>
      </c>
      <c r="V345"/>
      <c r="X345"/>
    </row>
    <row r="346" spans="1:24">
      <c r="A346" s="26"/>
      <c r="B346" s="17" t="str">
        <f t="shared" si="72"/>
        <v>REMIND-MAgPIE 1.5</v>
      </c>
      <c r="D346" s="148"/>
      <c r="E346" s="17" t="str">
        <f t="shared" si="88"/>
        <v>SSP5-26</v>
      </c>
      <c r="F346" s="17" t="str">
        <f t="shared" si="88"/>
        <v>above2</v>
      </c>
      <c r="G346" s="17" t="str">
        <f t="shared" si="88"/>
        <v>World</v>
      </c>
      <c r="H346" s="17" t="str">
        <f t="shared" si="88"/>
        <v>GDP|PPP</v>
      </c>
      <c r="I346" s="17" t="str">
        <f t="shared" si="88"/>
        <v>billion US$2010/yr</v>
      </c>
      <c r="J346" s="102"/>
      <c r="K346" s="105">
        <f t="shared" ref="K346:S346" si="96">K317/$K317</f>
        <v>1</v>
      </c>
      <c r="L346" s="105" t="e">
        <f t="shared" si="96"/>
        <v>#VALUE!</v>
      </c>
      <c r="M346" s="105">
        <f t="shared" si="96"/>
        <v>1.5080657096344532</v>
      </c>
      <c r="N346" s="105" t="e">
        <f t="shared" si="96"/>
        <v>#VALUE!</v>
      </c>
      <c r="O346" s="105">
        <f t="shared" si="96"/>
        <v>2.4374722509989639</v>
      </c>
      <c r="P346" s="105" t="e">
        <f t="shared" si="96"/>
        <v>#VALUE!</v>
      </c>
      <c r="Q346" s="105">
        <f t="shared" si="96"/>
        <v>3.766464407281338</v>
      </c>
      <c r="R346" s="105" t="e">
        <f t="shared" si="96"/>
        <v>#VALUE!</v>
      </c>
      <c r="S346" s="105">
        <f t="shared" si="96"/>
        <v>5.2034926742637264</v>
      </c>
      <c r="V346"/>
      <c r="X346"/>
    </row>
    <row r="347" spans="1:24" s="26" customFormat="1">
      <c r="A347"/>
      <c r="B347" s="26" t="str">
        <f t="shared" si="72"/>
        <v>REMIND-MAgPIE 1.5</v>
      </c>
      <c r="D347" s="108"/>
      <c r="E347" s="26" t="str">
        <f t="shared" si="88"/>
        <v>SSP5-26</v>
      </c>
      <c r="F347" s="26" t="str">
        <f t="shared" si="88"/>
        <v>above2</v>
      </c>
      <c r="G347" s="26" t="str">
        <f t="shared" si="88"/>
        <v>World</v>
      </c>
      <c r="H347" s="26" t="str">
        <f t="shared" si="88"/>
        <v>Primary Energy</v>
      </c>
      <c r="I347" s="26" t="str">
        <f t="shared" si="88"/>
        <v>EJ/yr</v>
      </c>
      <c r="J347" s="23"/>
      <c r="K347" s="54">
        <f t="shared" ref="K347:S347" si="97">K318/$K318</f>
        <v>1</v>
      </c>
      <c r="L347" s="54" t="e">
        <f t="shared" si="97"/>
        <v>#VALUE!</v>
      </c>
      <c r="M347" s="54">
        <f t="shared" si="97"/>
        <v>1.232942112592003</v>
      </c>
      <c r="N347" s="54" t="e">
        <f t="shared" si="97"/>
        <v>#VALUE!</v>
      </c>
      <c r="O347" s="54">
        <f t="shared" si="97"/>
        <v>1.4072011139844838</v>
      </c>
      <c r="P347" s="54" t="e">
        <f t="shared" si="97"/>
        <v>#VALUE!</v>
      </c>
      <c r="Q347" s="54">
        <f t="shared" si="97"/>
        <v>1.465088521981301</v>
      </c>
      <c r="R347" s="54" t="e">
        <f t="shared" si="97"/>
        <v>#VALUE!</v>
      </c>
      <c r="S347" s="54">
        <f t="shared" si="97"/>
        <v>1.623035607718321</v>
      </c>
    </row>
    <row r="348" spans="1:24">
      <c r="B348" t="str">
        <f t="shared" si="72"/>
        <v>Shell World Energy Model 2018</v>
      </c>
      <c r="D348" s="148"/>
      <c r="E348" t="str">
        <f t="shared" si="88"/>
        <v>Sky</v>
      </c>
      <c r="F348" t="str">
        <f t="shared" si="88"/>
        <v>noassessment</v>
      </c>
      <c r="G348" t="str">
        <f t="shared" si="88"/>
        <v>World</v>
      </c>
      <c r="H348" t="str">
        <f t="shared" si="88"/>
        <v>Final Energy</v>
      </c>
      <c r="I348" t="str">
        <f t="shared" si="88"/>
        <v>EJ/yr</v>
      </c>
      <c r="J348" s="21"/>
      <c r="K348" s="106">
        <f t="shared" ref="K348:S348" si="98">K319/$K319</f>
        <v>1</v>
      </c>
      <c r="L348" s="106">
        <f t="shared" si="98"/>
        <v>1.0695290490408405</v>
      </c>
      <c r="M348" s="106">
        <f t="shared" si="98"/>
        <v>1.1418863370184487</v>
      </c>
      <c r="N348" s="106">
        <f t="shared" si="98"/>
        <v>1.220466499739514</v>
      </c>
      <c r="O348" s="106">
        <f t="shared" si="98"/>
        <v>1.2564054125018185</v>
      </c>
      <c r="P348" s="106">
        <f t="shared" si="98"/>
        <v>1.3203600689207382</v>
      </c>
      <c r="Q348" s="106">
        <f t="shared" si="98"/>
        <v>1.3771229771172251</v>
      </c>
      <c r="R348" s="106">
        <f t="shared" si="98"/>
        <v>1.4382657894485698</v>
      </c>
      <c r="S348" s="106">
        <f t="shared" si="98"/>
        <v>1.5041804084819819</v>
      </c>
      <c r="V348"/>
      <c r="X348"/>
    </row>
    <row r="349" spans="1:24">
      <c r="A349" s="26"/>
      <c r="B349" t="str">
        <f t="shared" si="72"/>
        <v>Shell World Energy Model 2018</v>
      </c>
      <c r="D349" s="148"/>
      <c r="E349" t="str">
        <f t="shared" si="88"/>
        <v>Sky</v>
      </c>
      <c r="F349" t="str">
        <f t="shared" si="88"/>
        <v>noassessment</v>
      </c>
      <c r="G349" t="str">
        <f t="shared" si="88"/>
        <v>World</v>
      </c>
      <c r="H349" t="str">
        <f t="shared" si="88"/>
        <v>GDP|PPP</v>
      </c>
      <c r="I349" t="str">
        <f t="shared" si="88"/>
        <v>billion US$2010/yr</v>
      </c>
      <c r="J349" s="21"/>
      <c r="K349" s="106">
        <f t="shared" ref="K349:S349" si="99">K320/$K320</f>
        <v>1</v>
      </c>
      <c r="L349" s="106">
        <f t="shared" si="99"/>
        <v>1.1800597553984071</v>
      </c>
      <c r="M349" s="106">
        <f t="shared" si="99"/>
        <v>1.3985199471161873</v>
      </c>
      <c r="N349" s="106">
        <f t="shared" si="99"/>
        <v>1.6650567809147201</v>
      </c>
      <c r="O349" s="106">
        <f t="shared" si="99"/>
        <v>1.9522068836267248</v>
      </c>
      <c r="P349" s="106">
        <f t="shared" si="99"/>
        <v>2.2574752146392592</v>
      </c>
      <c r="Q349" s="106">
        <f t="shared" si="99"/>
        <v>2.5831116806549446</v>
      </c>
      <c r="R349" s="106">
        <f t="shared" si="99"/>
        <v>2.9386729739142599</v>
      </c>
      <c r="S349" s="106">
        <f t="shared" si="99"/>
        <v>3.3161272769408177</v>
      </c>
      <c r="V349"/>
      <c r="X349"/>
    </row>
    <row r="350" spans="1:24" s="26" customFormat="1">
      <c r="A350"/>
      <c r="B350" s="26" t="str">
        <f t="shared" si="72"/>
        <v>Shell World Energy Model 2018</v>
      </c>
      <c r="D350" s="108"/>
      <c r="E350" s="26" t="str">
        <f t="shared" si="88"/>
        <v>Sky</v>
      </c>
      <c r="F350" s="26" t="str">
        <f t="shared" si="88"/>
        <v>noassessment</v>
      </c>
      <c r="G350" s="26" t="str">
        <f t="shared" si="88"/>
        <v>World</v>
      </c>
      <c r="H350" s="26" t="str">
        <f t="shared" si="88"/>
        <v>Primary Energy</v>
      </c>
      <c r="I350" s="26" t="str">
        <f t="shared" si="88"/>
        <v>EJ/yr</v>
      </c>
      <c r="J350" s="23"/>
      <c r="K350" s="54">
        <f t="shared" ref="K350:S350" si="100">K321/$K321</f>
        <v>1</v>
      </c>
      <c r="L350" s="54">
        <f t="shared" si="100"/>
        <v>1.0608180181519435</v>
      </c>
      <c r="M350" s="54">
        <f t="shared" si="100"/>
        <v>1.1313518161894491</v>
      </c>
      <c r="N350" s="54">
        <f t="shared" si="100"/>
        <v>1.2140048468268263</v>
      </c>
      <c r="O350" s="54">
        <f t="shared" si="100"/>
        <v>1.2592891602152205</v>
      </c>
      <c r="P350" s="54">
        <f t="shared" si="100"/>
        <v>1.3248866921167153</v>
      </c>
      <c r="Q350" s="54">
        <f t="shared" si="100"/>
        <v>1.387456403177179</v>
      </c>
      <c r="R350" s="54">
        <f t="shared" si="100"/>
        <v>1.4572381709114985</v>
      </c>
      <c r="S350" s="54">
        <f t="shared" si="100"/>
        <v>1.5326160749802764</v>
      </c>
    </row>
    <row r="353" spans="2:8">
      <c r="D353">
        <v>2010</v>
      </c>
      <c r="E353">
        <v>2020</v>
      </c>
      <c r="F353">
        <v>2030</v>
      </c>
      <c r="G353">
        <v>2040</v>
      </c>
      <c r="H353">
        <v>2050</v>
      </c>
    </row>
    <row r="354" spans="2:8">
      <c r="B354" s="26" t="str">
        <f>E326</f>
        <v>SSP1-19</v>
      </c>
      <c r="C354" t="s">
        <v>532</v>
      </c>
      <c r="D354" s="54">
        <f t="shared" ref="D354:D362" si="101">$X$52</f>
        <v>2.0826554521532668</v>
      </c>
      <c r="E354" s="100">
        <f>$D354*M324</f>
        <v>1.9654994608775351</v>
      </c>
      <c r="F354" s="100">
        <f>$D354*O324</f>
        <v>1.5585485945486186</v>
      </c>
      <c r="G354" s="100">
        <f>$D354*Q324</f>
        <v>1.6386542645412761</v>
      </c>
      <c r="H354" s="100">
        <f>$D354*S324</f>
        <v>1.8180275411150946</v>
      </c>
    </row>
    <row r="355" spans="2:8">
      <c r="B355" s="26" t="str">
        <f>E329</f>
        <v>SSP2-19</v>
      </c>
      <c r="C355" t="s">
        <v>532</v>
      </c>
      <c r="D355" s="54">
        <f t="shared" si="101"/>
        <v>2.0826554521532668</v>
      </c>
      <c r="E355" s="100">
        <f>$D355*M327</f>
        <v>2.5261936837881867</v>
      </c>
      <c r="F355" s="100">
        <f>$D355*O327</f>
        <v>2.4402346537336759</v>
      </c>
      <c r="G355" s="100">
        <f>$D355*Q327</f>
        <v>2.4192141300411767</v>
      </c>
      <c r="H355" s="100">
        <f>$D355*S327</f>
        <v>2.5224167833383704</v>
      </c>
    </row>
    <row r="356" spans="2:8">
      <c r="B356" s="26" t="str">
        <f>E332</f>
        <v>SSP5-19</v>
      </c>
      <c r="C356" t="s">
        <v>532</v>
      </c>
      <c r="D356" s="54">
        <f t="shared" si="101"/>
        <v>2.0826554521532668</v>
      </c>
      <c r="E356" s="100">
        <f>$D356*M330</f>
        <v>2.6342903418369605</v>
      </c>
      <c r="F356" s="100">
        <f>$D356*O330</f>
        <v>2.8849803499665203</v>
      </c>
      <c r="G356" s="100">
        <f>$D356*Q330</f>
        <v>2.7938203470103167</v>
      </c>
      <c r="H356" s="100">
        <f>$D356*S330</f>
        <v>2.9907493277554491</v>
      </c>
    </row>
    <row r="357" spans="2:8">
      <c r="B357" s="26" t="str">
        <f>E335</f>
        <v>LowEnergyDemand</v>
      </c>
      <c r="C357" t="s">
        <v>532</v>
      </c>
      <c r="D357" s="54">
        <f t="shared" si="101"/>
        <v>2.0826554521532668</v>
      </c>
      <c r="E357" s="100">
        <f>$D357*M333</f>
        <v>2.4036741602416294</v>
      </c>
      <c r="F357" s="100">
        <f>$D357*O333</f>
        <v>1.7803464316051552</v>
      </c>
      <c r="G357" s="100">
        <f>$D357*Q333</f>
        <v>1.5327841242963702</v>
      </c>
      <c r="H357" s="100">
        <f>$D357*S333</f>
        <v>1.4125423265860748</v>
      </c>
    </row>
    <row r="358" spans="2:8">
      <c r="B358" s="26" t="str">
        <f>E338</f>
        <v>SSP1-26</v>
      </c>
      <c r="C358" t="s">
        <v>532</v>
      </c>
      <c r="D358" s="54">
        <f t="shared" si="101"/>
        <v>2.0826554521532668</v>
      </c>
      <c r="E358" s="100">
        <f>$D358*M336</f>
        <v>2.1843156687381007</v>
      </c>
      <c r="F358" s="100">
        <f>$D358*O336</f>
        <v>2.2609173620846783</v>
      </c>
      <c r="G358" s="100">
        <f>$D358*Q336</f>
        <v>2.3541501945142427</v>
      </c>
      <c r="H358" s="100">
        <f>$D358*S336</f>
        <v>2.4273786660100343</v>
      </c>
    </row>
    <row r="359" spans="2:8">
      <c r="B359" s="26" t="str">
        <f>E341</f>
        <v>SSP2-26</v>
      </c>
      <c r="C359" t="s">
        <v>532</v>
      </c>
      <c r="D359" s="54">
        <f t="shared" si="101"/>
        <v>2.0826554521532668</v>
      </c>
      <c r="E359" s="100">
        <f>$D359*M339</f>
        <v>2.5241270213683422</v>
      </c>
      <c r="F359" s="100">
        <f>$D359*O339</f>
        <v>2.7485291691683655</v>
      </c>
      <c r="G359" s="100">
        <f>$D359*Q339</f>
        <v>2.902786939846226</v>
      </c>
      <c r="H359" s="100">
        <f>$D359*S339</f>
        <v>3.023385539488523</v>
      </c>
    </row>
    <row r="360" spans="2:8">
      <c r="B360" s="26" t="str">
        <f>E344</f>
        <v>SSP4-26</v>
      </c>
      <c r="C360" t="s">
        <v>532</v>
      </c>
      <c r="D360" s="54">
        <f t="shared" si="101"/>
        <v>2.0826554521532668</v>
      </c>
      <c r="E360" s="100">
        <f>$D360*M342</f>
        <v>2.5056123929808649</v>
      </c>
      <c r="F360" s="100">
        <f>$D360*O342</f>
        <v>2.6395306240051619</v>
      </c>
      <c r="G360" s="100">
        <f>$D360*Q342</f>
        <v>2.8338359893732767</v>
      </c>
      <c r="H360" s="100">
        <f>$D360*S342</f>
        <v>2.9334502608026223</v>
      </c>
    </row>
    <row r="361" spans="2:8">
      <c r="B361" s="26" t="str">
        <f>E347</f>
        <v>SSP5-26</v>
      </c>
      <c r="C361" t="s">
        <v>532</v>
      </c>
      <c r="D361" s="54">
        <f t="shared" si="101"/>
        <v>2.0826554521532668</v>
      </c>
      <c r="E361" s="100">
        <f>$D361*M345</f>
        <v>2.6342903418369605</v>
      </c>
      <c r="F361" s="100">
        <f>$D361*O345</f>
        <v>3.1491106149421868</v>
      </c>
      <c r="G361" s="100">
        <f>$D361*Q345</f>
        <v>3.3811011352858591</v>
      </c>
      <c r="H361" s="100">
        <f>$D361*S345</f>
        <v>3.6347129383819641</v>
      </c>
    </row>
    <row r="362" spans="2:8">
      <c r="B362" s="26" t="str">
        <f>E350</f>
        <v>Sky</v>
      </c>
      <c r="C362" t="s">
        <v>532</v>
      </c>
      <c r="D362" s="54">
        <f t="shared" si="101"/>
        <v>2.0826554521532668</v>
      </c>
      <c r="E362" s="100">
        <f>$D362*M348</f>
        <v>2.3781558055307945</v>
      </c>
      <c r="F362" s="100">
        <f>$D362*O348</f>
        <v>2.6166595824617862</v>
      </c>
      <c r="G362" s="100">
        <f>$D362*Q348</f>
        <v>2.8680726765787274</v>
      </c>
      <c r="H362" s="100">
        <f>$D362*S348</f>
        <v>3.1326895287471275</v>
      </c>
    </row>
  </sheetData>
  <mergeCells count="34">
    <mergeCell ref="BJ14:BJ15"/>
    <mergeCell ref="BK14:BK15"/>
    <mergeCell ref="BL14:BN14"/>
    <mergeCell ref="BG9:BG10"/>
    <mergeCell ref="BH9:BH10"/>
    <mergeCell ref="BI9:BI10"/>
    <mergeCell ref="O221:P221"/>
    <mergeCell ref="R221:S221"/>
    <mergeCell ref="BF9:BF10"/>
    <mergeCell ref="AS9:AS10"/>
    <mergeCell ref="AW9:AW10"/>
    <mergeCell ref="AX9:AX10"/>
    <mergeCell ref="BB9:BB10"/>
    <mergeCell ref="BC9:BC10"/>
    <mergeCell ref="BD9:BD10"/>
    <mergeCell ref="BE9:BE10"/>
    <mergeCell ref="AJ9:AJ10"/>
    <mergeCell ref="AD9:AD10"/>
    <mergeCell ref="AR9:AR10"/>
    <mergeCell ref="AK9:AK10"/>
    <mergeCell ref="AL9:AL10"/>
    <mergeCell ref="AM9:AM10"/>
    <mergeCell ref="AN9:AN10"/>
    <mergeCell ref="AO9:AO10"/>
    <mergeCell ref="AC9:AC10"/>
    <mergeCell ref="O212:P212"/>
    <mergeCell ref="R212:S212"/>
    <mergeCell ref="AH9:AH10"/>
    <mergeCell ref="AI9:AI10"/>
    <mergeCell ref="B9:B10"/>
    <mergeCell ref="V9:V10"/>
    <mergeCell ref="X9:X10"/>
    <mergeCell ref="Y9:Y10"/>
    <mergeCell ref="C9:C10"/>
  </mergeCells>
  <hyperlinks>
    <hyperlink ref="C212" r:id="rId1"/>
  </hyperlinks>
  <pageMargins left="0.7" right="0.7" top="0.75" bottom="0.75" header="0.3" footer="0.3"/>
  <pageSetup paperSize="9" scale="1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BI390"/>
  <sheetViews>
    <sheetView topLeftCell="A31" zoomScale="70" zoomScaleNormal="70" workbookViewId="0">
      <selection activeCell="L86" sqref="L86"/>
    </sheetView>
  </sheetViews>
  <sheetFormatPr defaultColWidth="8.85546875" defaultRowHeight="12.75"/>
  <cols>
    <col min="4" max="4" width="16.42578125" style="49" customWidth="1"/>
    <col min="6" max="6" width="19.85546875" style="49" customWidth="1"/>
    <col min="7" max="14" width="14.140625" customWidth="1"/>
    <col min="15" max="16" width="12.85546875" customWidth="1"/>
    <col min="17" max="19" width="11.140625" customWidth="1"/>
    <col min="20" max="20" width="12.85546875" customWidth="1"/>
    <col min="21" max="23" width="11.140625" customWidth="1"/>
  </cols>
  <sheetData>
    <row r="1" spans="1:61">
      <c r="D1"/>
      <c r="F1"/>
      <c r="V1" s="129"/>
      <c r="X1" s="129"/>
    </row>
    <row r="2" spans="1:61">
      <c r="D2"/>
      <c r="F2"/>
      <c r="V2" s="129"/>
      <c r="X2" s="129"/>
    </row>
    <row r="3" spans="1:61">
      <c r="D3"/>
      <c r="F3"/>
      <c r="V3" s="129"/>
      <c r="X3" s="129"/>
    </row>
    <row r="4" spans="1:61">
      <c r="D4"/>
      <c r="F4"/>
      <c r="V4" s="129"/>
      <c r="X4" s="129"/>
    </row>
    <row r="5" spans="1:61">
      <c r="D5"/>
      <c r="F5"/>
      <c r="V5" s="129"/>
      <c r="X5" s="36">
        <f>X60^(1/47)-1</f>
        <v>2.0482690905383905E-2</v>
      </c>
    </row>
    <row r="6" spans="1:61">
      <c r="D6"/>
      <c r="F6"/>
      <c r="V6" s="129"/>
      <c r="X6" s="129"/>
    </row>
    <row r="7" spans="1:61">
      <c r="B7" t="s">
        <v>529</v>
      </c>
      <c r="D7"/>
      <c r="F7"/>
      <c r="V7" s="129"/>
      <c r="X7" s="129"/>
    </row>
    <row r="8" spans="1:61" ht="1.5" customHeight="1">
      <c r="D8"/>
      <c r="F8"/>
      <c r="V8" s="129"/>
      <c r="X8" s="129"/>
    </row>
    <row r="9" spans="1:61" s="131" customFormat="1" ht="87" customHeight="1">
      <c r="B9" s="132" t="s">
        <v>639</v>
      </c>
      <c r="C9" s="185" t="s">
        <v>733</v>
      </c>
      <c r="D9" s="132" t="s">
        <v>700</v>
      </c>
      <c r="E9" s="132" t="s">
        <v>424</v>
      </c>
      <c r="F9" s="132" t="s">
        <v>700</v>
      </c>
      <c r="G9" s="132" t="s">
        <v>386</v>
      </c>
      <c r="H9" s="132" t="s">
        <v>429</v>
      </c>
      <c r="I9" s="132" t="s">
        <v>561</v>
      </c>
      <c r="J9" s="132" t="s">
        <v>448</v>
      </c>
      <c r="K9" s="132" t="s">
        <v>450</v>
      </c>
      <c r="L9" s="133" t="s">
        <v>501</v>
      </c>
      <c r="M9" s="132" t="s">
        <v>502</v>
      </c>
      <c r="N9" s="132" t="s">
        <v>503</v>
      </c>
      <c r="O9" s="132" t="s">
        <v>502</v>
      </c>
      <c r="P9" s="132" t="s">
        <v>501</v>
      </c>
      <c r="Q9" s="132" t="s">
        <v>502</v>
      </c>
      <c r="R9" s="132" t="s">
        <v>504</v>
      </c>
      <c r="S9" s="132" t="s">
        <v>503</v>
      </c>
      <c r="V9" s="185" t="s">
        <v>620</v>
      </c>
      <c r="X9" s="135" t="s">
        <v>417</v>
      </c>
      <c r="Y9" s="185" t="s">
        <v>733</v>
      </c>
      <c r="Z9" s="132" t="s">
        <v>700</v>
      </c>
      <c r="AA9" s="132" t="s">
        <v>424</v>
      </c>
      <c r="AB9" s="132" t="s">
        <v>700</v>
      </c>
      <c r="AC9" s="135" t="s">
        <v>386</v>
      </c>
      <c r="AD9" s="135" t="s">
        <v>429</v>
      </c>
      <c r="AE9" s="132" t="s">
        <v>561</v>
      </c>
      <c r="AF9" s="132" t="s">
        <v>448</v>
      </c>
      <c r="AG9" s="132" t="s">
        <v>450</v>
      </c>
      <c r="AH9" s="136" t="s">
        <v>501</v>
      </c>
      <c r="AI9" s="135" t="s">
        <v>502</v>
      </c>
      <c r="AJ9" s="135" t="s">
        <v>503</v>
      </c>
      <c r="AK9" s="135" t="s">
        <v>502</v>
      </c>
      <c r="AL9" s="135" t="s">
        <v>501</v>
      </c>
      <c r="AM9" s="135" t="s">
        <v>502</v>
      </c>
      <c r="AN9" s="135" t="s">
        <v>504</v>
      </c>
      <c r="AO9" s="135" t="s">
        <v>503</v>
      </c>
      <c r="AR9" s="185" t="s">
        <v>620</v>
      </c>
      <c r="AS9" s="185" t="s">
        <v>733</v>
      </c>
      <c r="AT9" s="132" t="s">
        <v>700</v>
      </c>
      <c r="AU9" s="132" t="s">
        <v>424</v>
      </c>
      <c r="AV9" s="132" t="s">
        <v>700</v>
      </c>
      <c r="AW9" s="135" t="s">
        <v>386</v>
      </c>
      <c r="AX9" s="135" t="s">
        <v>429</v>
      </c>
      <c r="AY9" s="132" t="s">
        <v>561</v>
      </c>
      <c r="AZ9" s="132" t="s">
        <v>448</v>
      </c>
      <c r="BA9" s="132" t="s">
        <v>450</v>
      </c>
      <c r="BB9" s="136" t="s">
        <v>501</v>
      </c>
      <c r="BC9" s="135" t="s">
        <v>502</v>
      </c>
      <c r="BD9" s="135" t="s">
        <v>503</v>
      </c>
      <c r="BE9" s="135" t="s">
        <v>502</v>
      </c>
      <c r="BF9" s="135" t="s">
        <v>501</v>
      </c>
      <c r="BG9" s="135" t="s">
        <v>502</v>
      </c>
      <c r="BH9" s="135" t="s">
        <v>504</v>
      </c>
      <c r="BI9" s="135" t="s">
        <v>503</v>
      </c>
    </row>
    <row r="10" spans="1:61" s="131" customFormat="1" ht="42.75" customHeight="1">
      <c r="B10" s="132"/>
      <c r="C10" s="185"/>
      <c r="D10" s="132"/>
      <c r="E10" s="132"/>
      <c r="F10" s="132"/>
      <c r="G10" s="132"/>
      <c r="H10" s="132"/>
      <c r="I10" s="132"/>
      <c r="J10" s="132"/>
      <c r="K10" s="132"/>
      <c r="L10" s="133"/>
      <c r="M10" s="132"/>
      <c r="N10" s="132"/>
      <c r="O10" s="132"/>
      <c r="P10" s="132"/>
      <c r="Q10" s="132"/>
      <c r="R10" s="132"/>
      <c r="S10" s="132"/>
      <c r="V10" s="185"/>
      <c r="X10" s="135"/>
      <c r="Y10" s="185"/>
      <c r="Z10" s="135"/>
      <c r="AA10" s="135"/>
      <c r="AB10" s="135"/>
      <c r="AC10" s="135"/>
      <c r="AD10" s="135"/>
      <c r="AE10" s="132"/>
      <c r="AF10" s="132"/>
      <c r="AG10" s="132"/>
      <c r="AH10" s="136"/>
      <c r="AI10" s="135"/>
      <c r="AJ10" s="135"/>
      <c r="AK10" s="135"/>
      <c r="AL10" s="135"/>
      <c r="AM10" s="135"/>
      <c r="AN10" s="135"/>
      <c r="AO10" s="135"/>
      <c r="AR10" s="185"/>
      <c r="AS10" s="185"/>
      <c r="AT10" s="135"/>
      <c r="AU10" s="135"/>
      <c r="AV10" s="135"/>
      <c r="AW10" s="135"/>
      <c r="AX10" s="135"/>
      <c r="AY10" s="132"/>
      <c r="AZ10" s="132"/>
      <c r="BA10" s="132"/>
      <c r="BB10" s="136"/>
      <c r="BC10" s="135"/>
      <c r="BD10" s="135"/>
      <c r="BE10" s="135"/>
      <c r="BF10" s="135"/>
      <c r="BG10" s="135"/>
      <c r="BH10" s="135"/>
      <c r="BI10" s="135"/>
    </row>
    <row r="11" spans="1:61" s="3" customFormat="1" ht="38.25">
      <c r="B11" s="5" t="s">
        <v>419</v>
      </c>
      <c r="V11" s="152" t="s">
        <v>418</v>
      </c>
      <c r="X11" s="152" t="s">
        <v>419</v>
      </c>
      <c r="AR11" s="152" t="s">
        <v>419</v>
      </c>
    </row>
    <row r="12" spans="1:61" s="51" customFormat="1" ht="114.75">
      <c r="A12" s="51" t="s">
        <v>0</v>
      </c>
      <c r="B12" s="52" t="s">
        <v>638</v>
      </c>
      <c r="C12" s="51" t="s">
        <v>732</v>
      </c>
      <c r="D12" s="130" t="s">
        <v>694</v>
      </c>
      <c r="E12" s="130" t="s">
        <v>693</v>
      </c>
      <c r="F12" s="130" t="s">
        <v>695</v>
      </c>
      <c r="G12" s="130" t="s">
        <v>696</v>
      </c>
      <c r="H12" s="51" t="s">
        <v>428</v>
      </c>
      <c r="I12" s="51" t="s">
        <v>697</v>
      </c>
      <c r="J12" s="51" t="s">
        <v>698</v>
      </c>
      <c r="K12" s="51" t="s">
        <v>699</v>
      </c>
      <c r="L12" s="52" t="s">
        <v>493</v>
      </c>
      <c r="M12" s="52" t="s">
        <v>494</v>
      </c>
      <c r="N12" s="52" t="s">
        <v>495</v>
      </c>
      <c r="O12" s="52" t="s">
        <v>496</v>
      </c>
      <c r="P12" s="52" t="s">
        <v>497</v>
      </c>
      <c r="Q12" s="52" t="s">
        <v>498</v>
      </c>
      <c r="R12" s="52" t="s">
        <v>499</v>
      </c>
      <c r="S12" s="52" t="s">
        <v>500</v>
      </c>
      <c r="V12" s="52" t="s">
        <v>638</v>
      </c>
      <c r="W12" s="51" t="s">
        <v>0</v>
      </c>
      <c r="X12" s="52" t="s">
        <v>638</v>
      </c>
      <c r="Y12" s="51" t="s">
        <v>732</v>
      </c>
      <c r="Z12" s="130" t="s">
        <v>694</v>
      </c>
      <c r="AA12" s="130" t="s">
        <v>693</v>
      </c>
      <c r="AB12" s="130" t="s">
        <v>695</v>
      </c>
      <c r="AC12" s="130" t="s">
        <v>696</v>
      </c>
      <c r="AD12" s="51" t="s">
        <v>428</v>
      </c>
      <c r="AE12" s="51" t="s">
        <v>697</v>
      </c>
      <c r="AF12" s="51" t="s">
        <v>698</v>
      </c>
      <c r="AG12" s="51" t="s">
        <v>699</v>
      </c>
      <c r="AH12" s="52" t="s">
        <v>493</v>
      </c>
      <c r="AI12" s="52" t="s">
        <v>494</v>
      </c>
      <c r="AJ12" s="52" t="s">
        <v>495</v>
      </c>
      <c r="AK12" s="52" t="s">
        <v>496</v>
      </c>
      <c r="AL12" s="52" t="s">
        <v>497</v>
      </c>
      <c r="AM12" s="52" t="s">
        <v>498</v>
      </c>
      <c r="AN12" s="52" t="s">
        <v>499</v>
      </c>
      <c r="AO12" s="52" t="s">
        <v>500</v>
      </c>
      <c r="AQ12" s="51" t="s">
        <v>0</v>
      </c>
      <c r="AR12" s="52" t="s">
        <v>638</v>
      </c>
      <c r="AS12" s="51" t="s">
        <v>732</v>
      </c>
      <c r="AT12" s="130" t="s">
        <v>694</v>
      </c>
      <c r="AU12" s="130" t="s">
        <v>693</v>
      </c>
      <c r="AV12" s="130" t="s">
        <v>695</v>
      </c>
      <c r="AW12" s="130" t="s">
        <v>696</v>
      </c>
      <c r="AX12" s="51" t="s">
        <v>428</v>
      </c>
      <c r="AY12" s="51" t="s">
        <v>697</v>
      </c>
      <c r="AZ12" s="51" t="s">
        <v>698</v>
      </c>
      <c r="BA12" s="51" t="s">
        <v>699</v>
      </c>
      <c r="BB12" s="52" t="s">
        <v>493</v>
      </c>
      <c r="BC12" s="52" t="s">
        <v>494</v>
      </c>
      <c r="BD12" s="52" t="s">
        <v>495</v>
      </c>
      <c r="BE12" s="52" t="s">
        <v>496</v>
      </c>
      <c r="BF12" s="52" t="s">
        <v>497</v>
      </c>
      <c r="BG12" s="52" t="s">
        <v>498</v>
      </c>
      <c r="BH12" s="52" t="s">
        <v>499</v>
      </c>
      <c r="BI12" s="52" t="s">
        <v>500</v>
      </c>
    </row>
    <row r="13" spans="1:61">
      <c r="A13">
        <v>1971</v>
      </c>
      <c r="B13" s="100">
        <f>'3. GDP data for plots'!C7</f>
        <v>1</v>
      </c>
      <c r="D13"/>
      <c r="F13"/>
      <c r="V13" s="50">
        <v>5519.45</v>
      </c>
      <c r="W13">
        <v>1971</v>
      </c>
      <c r="X13" s="53">
        <f t="shared" ref="X13:X60" si="0">V13/V$13</f>
        <v>1</v>
      </c>
      <c r="AQ13">
        <v>1971</v>
      </c>
      <c r="AR13" s="127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</row>
    <row r="14" spans="1:61">
      <c r="A14">
        <v>1972</v>
      </c>
      <c r="B14" s="100">
        <f>'3. GDP data for plots'!C8</f>
        <v>1.0572531066330542</v>
      </c>
      <c r="D14"/>
      <c r="F14"/>
      <c r="V14" s="50">
        <v>5786.17</v>
      </c>
      <c r="W14">
        <v>1972</v>
      </c>
      <c r="X14" s="53">
        <f t="shared" si="0"/>
        <v>1.048323655436683</v>
      </c>
      <c r="AQ14">
        <v>1972</v>
      </c>
      <c r="AR14" s="126">
        <f>((X14/B14)/(X13/B13)-1)*100</f>
        <v>-0.8445897335603969</v>
      </c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</row>
    <row r="15" spans="1:61">
      <c r="A15">
        <v>1973</v>
      </c>
      <c r="B15" s="100">
        <f>'3. GDP data for plots'!C9</f>
        <v>1.1260239292141989</v>
      </c>
      <c r="D15"/>
      <c r="F15"/>
      <c r="V15" s="50">
        <v>6096.86</v>
      </c>
      <c r="W15">
        <v>1973</v>
      </c>
      <c r="X15" s="53">
        <f t="shared" si="0"/>
        <v>1.1046136843344898</v>
      </c>
      <c r="AQ15">
        <v>1973</v>
      </c>
      <c r="AR15" s="126">
        <f t="shared" ref="AR15:AR60" si="1">((X15/B15)/(X14/B14)-1)*100</f>
        <v>-1.0658143240068085</v>
      </c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</row>
    <row r="16" spans="1:61">
      <c r="A16">
        <v>1974</v>
      </c>
      <c r="B16" s="100">
        <f>'3. GDP data for plots'!C10</f>
        <v>1.1484694578677697</v>
      </c>
      <c r="D16"/>
      <c r="F16"/>
      <c r="V16" s="50">
        <v>6132.89</v>
      </c>
      <c r="W16">
        <v>1974</v>
      </c>
      <c r="X16" s="53">
        <f t="shared" si="0"/>
        <v>1.1111415086648126</v>
      </c>
      <c r="AQ16">
        <v>1974</v>
      </c>
      <c r="AR16" s="126">
        <f t="shared" si="1"/>
        <v>-1.3749759077586132</v>
      </c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</row>
    <row r="17" spans="1:61">
      <c r="A17">
        <v>1975</v>
      </c>
      <c r="B17" s="100">
        <f>'3. GDP data for plots'!C11</f>
        <v>1.1553761619227598</v>
      </c>
      <c r="D17"/>
      <c r="F17"/>
      <c r="V17" s="50">
        <v>6178.87</v>
      </c>
      <c r="W17">
        <v>1975</v>
      </c>
      <c r="X17" s="53">
        <f t="shared" si="0"/>
        <v>1.1194720488454466</v>
      </c>
      <c r="AQ17">
        <v>1975</v>
      </c>
      <c r="AR17" s="126">
        <f t="shared" si="1"/>
        <v>0.14745797153481455</v>
      </c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</row>
    <row r="18" spans="1:61">
      <c r="A18">
        <v>1976</v>
      </c>
      <c r="B18" s="100">
        <f>'3. GDP data for plots'!C12</f>
        <v>1.2162762652655077</v>
      </c>
      <c r="D18"/>
      <c r="F18"/>
      <c r="V18" s="50">
        <v>6517.76</v>
      </c>
      <c r="W18">
        <v>1976</v>
      </c>
      <c r="X18" s="53">
        <f t="shared" si="0"/>
        <v>1.1808712824647385</v>
      </c>
      <c r="AQ18">
        <v>1976</v>
      </c>
      <c r="AR18" s="126">
        <f t="shared" si="1"/>
        <v>0.20294309849131498</v>
      </c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</row>
    <row r="19" spans="1:61">
      <c r="A19">
        <v>1977</v>
      </c>
      <c r="B19" s="100">
        <f>'3. GDP data for plots'!C13</f>
        <v>1.2641275807144343</v>
      </c>
      <c r="D19"/>
      <c r="F19"/>
      <c r="V19" s="50">
        <v>6750.24</v>
      </c>
      <c r="W19">
        <v>1977</v>
      </c>
      <c r="X19" s="53">
        <f t="shared" si="0"/>
        <v>1.2229914212466821</v>
      </c>
      <c r="AQ19">
        <v>1977</v>
      </c>
      <c r="AR19" s="126">
        <f t="shared" si="1"/>
        <v>-0.35347121342563792</v>
      </c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</row>
    <row r="20" spans="1:61">
      <c r="A20">
        <v>1978</v>
      </c>
      <c r="B20" s="100">
        <f>'3. GDP data for plots'!C14</f>
        <v>1.3133393601619527</v>
      </c>
      <c r="D20"/>
      <c r="F20"/>
      <c r="V20" s="50">
        <v>7012.67</v>
      </c>
      <c r="W20">
        <v>1978</v>
      </c>
      <c r="X20" s="53">
        <f t="shared" si="0"/>
        <v>1.2705378253267989</v>
      </c>
      <c r="AQ20">
        <v>1978</v>
      </c>
      <c r="AR20" s="126">
        <f t="shared" si="1"/>
        <v>-5.0344407696800708E-3</v>
      </c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</row>
    <row r="21" spans="1:61">
      <c r="A21">
        <v>1979</v>
      </c>
      <c r="B21" s="100">
        <f>'3. GDP data for plots'!C15</f>
        <v>1.3675146044214037</v>
      </c>
      <c r="D21"/>
      <c r="F21"/>
      <c r="V21" s="50">
        <v>7225.8</v>
      </c>
      <c r="W21">
        <v>1979</v>
      </c>
      <c r="X21" s="53">
        <f t="shared" si="0"/>
        <v>1.3091521800179367</v>
      </c>
      <c r="AQ21">
        <v>1979</v>
      </c>
      <c r="AR21" s="126">
        <f t="shared" si="1"/>
        <v>-1.0427720171159227</v>
      </c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</row>
    <row r="22" spans="1:61">
      <c r="A22">
        <v>1980</v>
      </c>
      <c r="B22" s="100">
        <f>'3. GDP data for plots'!C16</f>
        <v>1.3935355880423723</v>
      </c>
      <c r="D22"/>
      <c r="F22"/>
      <c r="V22" s="50">
        <v>7203.42</v>
      </c>
      <c r="W22">
        <v>1980</v>
      </c>
      <c r="X22" s="53">
        <f t="shared" si="0"/>
        <v>1.3050974281857795</v>
      </c>
      <c r="AQ22">
        <v>1980</v>
      </c>
      <c r="AR22" s="126">
        <f t="shared" si="1"/>
        <v>-2.171203796368204</v>
      </c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</row>
    <row r="23" spans="1:61">
      <c r="A23">
        <v>1981</v>
      </c>
      <c r="B23" s="100">
        <f>'3. GDP data for plots'!C17</f>
        <v>1.4203145153983763</v>
      </c>
      <c r="D23"/>
      <c r="F23"/>
      <c r="V23" s="50">
        <v>7145.69</v>
      </c>
      <c r="W23">
        <v>1981</v>
      </c>
      <c r="X23" s="53">
        <f t="shared" si="0"/>
        <v>1.2946380527045267</v>
      </c>
      <c r="AQ23">
        <v>1981</v>
      </c>
      <c r="AR23" s="126">
        <f t="shared" si="1"/>
        <v>-2.6717369879165287</v>
      </c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</row>
    <row r="24" spans="1:61">
      <c r="A24">
        <v>1982</v>
      </c>
      <c r="B24" s="100">
        <f>'3. GDP data for plots'!C18</f>
        <v>1.4264533116911893</v>
      </c>
      <c r="D24"/>
      <c r="F24"/>
      <c r="V24" s="50">
        <v>7150.76</v>
      </c>
      <c r="W24">
        <v>1982</v>
      </c>
      <c r="X24" s="53">
        <f t="shared" si="0"/>
        <v>1.2955566224895598</v>
      </c>
      <c r="AQ24">
        <v>1982</v>
      </c>
      <c r="AR24" s="126">
        <f t="shared" si="1"/>
        <v>-0.35970730182640631</v>
      </c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</row>
    <row r="25" spans="1:61">
      <c r="A25">
        <v>1983</v>
      </c>
      <c r="B25" s="100">
        <f>'3. GDP data for plots'!C19</f>
        <v>1.4608749699177539</v>
      </c>
      <c r="D25"/>
      <c r="F25"/>
      <c r="V25" s="50">
        <v>7230.63</v>
      </c>
      <c r="W25">
        <v>1983</v>
      </c>
      <c r="X25" s="53">
        <f t="shared" si="0"/>
        <v>1.3100272672095952</v>
      </c>
      <c r="AQ25">
        <v>1983</v>
      </c>
      <c r="AR25" s="126">
        <f t="shared" si="1"/>
        <v>-1.2656093705695537</v>
      </c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</row>
    <row r="26" spans="1:61">
      <c r="A26">
        <v>1984</v>
      </c>
      <c r="B26" s="100">
        <f>'3. GDP data for plots'!C20</f>
        <v>1.526642032724294</v>
      </c>
      <c r="D26"/>
      <c r="F26"/>
      <c r="V26" s="50">
        <v>7516.62</v>
      </c>
      <c r="W26">
        <v>1984</v>
      </c>
      <c r="X26" s="53">
        <f t="shared" si="0"/>
        <v>1.3618422125392928</v>
      </c>
      <c r="AQ26">
        <v>1984</v>
      </c>
      <c r="AR26" s="126">
        <f t="shared" si="1"/>
        <v>-0.52308943214387504</v>
      </c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</row>
    <row r="27" spans="1:61">
      <c r="A27">
        <v>1985</v>
      </c>
      <c r="B27" s="100">
        <f>'3. GDP data for plots'!C21</f>
        <v>1.5832917285684922</v>
      </c>
      <c r="D27"/>
      <c r="F27"/>
      <c r="V27" s="50">
        <v>7722.51</v>
      </c>
      <c r="W27">
        <v>1985</v>
      </c>
      <c r="X27" s="53">
        <f t="shared" si="0"/>
        <v>1.3991448423303048</v>
      </c>
      <c r="AQ27">
        <v>1985</v>
      </c>
      <c r="AR27" s="126">
        <f t="shared" si="1"/>
        <v>-0.9368446968009092</v>
      </c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</row>
    <row r="28" spans="1:61">
      <c r="A28">
        <v>1986</v>
      </c>
      <c r="B28" s="100">
        <f>'3. GDP data for plots'!C22</f>
        <v>1.6371009191794856</v>
      </c>
      <c r="D28"/>
      <c r="F28"/>
      <c r="V28" s="50">
        <v>7883.16</v>
      </c>
      <c r="W28">
        <v>1986</v>
      </c>
      <c r="X28" s="53">
        <f t="shared" si="0"/>
        <v>1.4282510032702533</v>
      </c>
      <c r="AQ28">
        <v>1986</v>
      </c>
      <c r="AR28" s="126">
        <f t="shared" si="1"/>
        <v>-1.2749522373522004</v>
      </c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</row>
    <row r="29" spans="1:61">
      <c r="A29">
        <v>1987</v>
      </c>
      <c r="B29" s="100">
        <f>'3. GDP data for plots'!C23</f>
        <v>1.6978274203907779</v>
      </c>
      <c r="D29"/>
      <c r="F29"/>
      <c r="V29" s="50">
        <v>8177.29</v>
      </c>
      <c r="W29">
        <v>1987</v>
      </c>
      <c r="X29" s="53">
        <f t="shared" si="0"/>
        <v>1.4815407332252308</v>
      </c>
      <c r="AQ29">
        <v>1987</v>
      </c>
      <c r="AR29" s="126">
        <f t="shared" si="1"/>
        <v>2.0948271837673005E-2</v>
      </c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</row>
    <row r="30" spans="1:61">
      <c r="A30">
        <v>1988</v>
      </c>
      <c r="B30" s="100">
        <f>'3. GDP data for plots'!C24</f>
        <v>1.7762508473111431</v>
      </c>
      <c r="D30"/>
      <c r="F30"/>
      <c r="V30" s="50">
        <v>8461.5300000000007</v>
      </c>
      <c r="W30">
        <v>1988</v>
      </c>
      <c r="X30" s="53">
        <f t="shared" si="0"/>
        <v>1.5330386179782407</v>
      </c>
      <c r="AQ30">
        <v>1988</v>
      </c>
      <c r="AR30" s="126">
        <f t="shared" si="1"/>
        <v>-1.0926095112411716</v>
      </c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</row>
    <row r="31" spans="1:61">
      <c r="A31">
        <v>1989</v>
      </c>
      <c r="B31" s="100">
        <f>'3. GDP data for plots'!C25</f>
        <v>1.8415730247962925</v>
      </c>
      <c r="D31"/>
      <c r="F31"/>
      <c r="V31" s="50">
        <v>8604</v>
      </c>
      <c r="W31">
        <v>1989</v>
      </c>
      <c r="X31" s="53">
        <f t="shared" si="0"/>
        <v>1.5588509724700832</v>
      </c>
      <c r="AQ31">
        <v>1989</v>
      </c>
      <c r="AR31" s="126">
        <f t="shared" si="1"/>
        <v>-1.9230715087216743</v>
      </c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</row>
    <row r="32" spans="1:61">
      <c r="A32">
        <v>1990</v>
      </c>
      <c r="B32" s="100">
        <f>'3. GDP data for plots'!C26</f>
        <v>1.895276894964649</v>
      </c>
      <c r="D32"/>
      <c r="F32"/>
      <c r="V32" s="50">
        <v>8765.69</v>
      </c>
      <c r="W32">
        <v>1990</v>
      </c>
      <c r="X32" s="53">
        <f t="shared" si="0"/>
        <v>1.5881455579813208</v>
      </c>
      <c r="AQ32">
        <v>1990</v>
      </c>
      <c r="AR32" s="126">
        <f t="shared" si="1"/>
        <v>-1.0075705853479056</v>
      </c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</row>
    <row r="33" spans="1:61">
      <c r="A33">
        <v>1991</v>
      </c>
      <c r="B33" s="100">
        <f>'3. GDP data for plots'!C27</f>
        <v>1.9223418934624816</v>
      </c>
      <c r="D33"/>
      <c r="F33"/>
      <c r="V33" s="50">
        <v>8820.14</v>
      </c>
      <c r="W33">
        <v>1991</v>
      </c>
      <c r="X33" s="53">
        <f t="shared" si="0"/>
        <v>1.5980106713531239</v>
      </c>
      <c r="AQ33">
        <v>1991</v>
      </c>
      <c r="AR33" s="126">
        <f t="shared" si="1"/>
        <v>-0.79549177625256595</v>
      </c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</row>
    <row r="34" spans="1:61">
      <c r="A34">
        <v>1992</v>
      </c>
      <c r="B34" s="100">
        <f>'3. GDP data for plots'!C28</f>
        <v>1.9563324450962671</v>
      </c>
      <c r="D34"/>
      <c r="F34"/>
      <c r="V34" s="50">
        <v>8827.3799999999992</v>
      </c>
      <c r="W34">
        <v>1992</v>
      </c>
      <c r="X34" s="53">
        <f t="shared" si="0"/>
        <v>1.5993223962532497</v>
      </c>
      <c r="AQ34">
        <v>1992</v>
      </c>
      <c r="AR34" s="126">
        <f t="shared" si="1"/>
        <v>-1.6568042905753533</v>
      </c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</row>
    <row r="35" spans="1:61">
      <c r="A35">
        <v>1993</v>
      </c>
      <c r="B35" s="100">
        <f>'3. GDP data for plots'!C29</f>
        <v>1.9862492032288412</v>
      </c>
      <c r="D35"/>
      <c r="F35"/>
      <c r="V35" s="50">
        <v>8915.36</v>
      </c>
      <c r="W35">
        <v>1993</v>
      </c>
      <c r="X35" s="53">
        <f t="shared" si="0"/>
        <v>1.6152623902743934</v>
      </c>
      <c r="AQ35">
        <v>1993</v>
      </c>
      <c r="AR35" s="126">
        <f t="shared" si="1"/>
        <v>-0.52453367398355155</v>
      </c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</row>
    <row r="36" spans="1:61">
      <c r="A36">
        <v>1994</v>
      </c>
      <c r="B36" s="100">
        <f>'3. GDP data for plots'!C30</f>
        <v>2.045846295921963</v>
      </c>
      <c r="D36"/>
      <c r="F36"/>
      <c r="V36" s="50">
        <v>8985.43</v>
      </c>
      <c r="W36">
        <v>1994</v>
      </c>
      <c r="X36" s="53">
        <f t="shared" si="0"/>
        <v>1.6279574957649767</v>
      </c>
      <c r="AQ36">
        <v>1994</v>
      </c>
      <c r="AR36" s="126">
        <f t="shared" si="1"/>
        <v>-2.1500260185216669</v>
      </c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</row>
    <row r="37" spans="1:61">
      <c r="A37">
        <v>1995</v>
      </c>
      <c r="B37" s="100">
        <f>'3. GDP data for plots'!C31</f>
        <v>2.107669649617693</v>
      </c>
      <c r="D37"/>
      <c r="F37"/>
      <c r="V37" s="50">
        <v>9217.15</v>
      </c>
      <c r="W37">
        <v>1995</v>
      </c>
      <c r="X37" s="53">
        <f t="shared" si="0"/>
        <v>1.6699399396679018</v>
      </c>
      <c r="AQ37">
        <v>1995</v>
      </c>
      <c r="AR37" s="126">
        <f t="shared" si="1"/>
        <v>-0.43005885146791822</v>
      </c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</row>
    <row r="38" spans="1:61">
      <c r="A38">
        <v>1996</v>
      </c>
      <c r="B38" s="100">
        <f>'3. GDP data for plots'!C32</f>
        <v>2.1790939703350602</v>
      </c>
      <c r="D38"/>
      <c r="F38"/>
      <c r="V38" s="50">
        <v>9449.52</v>
      </c>
      <c r="W38">
        <v>1996</v>
      </c>
      <c r="X38" s="53">
        <f t="shared" si="0"/>
        <v>1.7120401489278825</v>
      </c>
      <c r="AQ38">
        <v>1996</v>
      </c>
      <c r="AR38" s="126">
        <f t="shared" si="1"/>
        <v>-0.83927896028404003</v>
      </c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</row>
    <row r="39" spans="1:61">
      <c r="A39">
        <v>1997</v>
      </c>
      <c r="B39" s="100">
        <f>'3. GDP data for plots'!C33</f>
        <v>2.2591566057903152</v>
      </c>
      <c r="D39"/>
      <c r="F39"/>
      <c r="V39" s="50">
        <v>9545.84</v>
      </c>
      <c r="W39">
        <v>1997</v>
      </c>
      <c r="X39" s="53">
        <f t="shared" si="0"/>
        <v>1.7294911630687841</v>
      </c>
      <c r="AQ39">
        <v>1997</v>
      </c>
      <c r="AR39" s="126">
        <f t="shared" si="1"/>
        <v>-2.560729523165739</v>
      </c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</row>
    <row r="40" spans="1:61">
      <c r="A40">
        <v>1998</v>
      </c>
      <c r="B40" s="100">
        <f>'3. GDP data for plots'!C34</f>
        <v>2.3169053270179858</v>
      </c>
      <c r="D40"/>
      <c r="F40"/>
      <c r="V40" s="50">
        <v>9593.34</v>
      </c>
      <c r="W40">
        <v>1998</v>
      </c>
      <c r="X40" s="53">
        <f t="shared" si="0"/>
        <v>1.7380970930074555</v>
      </c>
      <c r="AQ40">
        <v>1998</v>
      </c>
      <c r="AR40" s="126">
        <f t="shared" si="1"/>
        <v>-2.0072974516247899</v>
      </c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</row>
    <row r="41" spans="1:61">
      <c r="A41">
        <v>1999</v>
      </c>
      <c r="B41" s="100">
        <f>'3. GDP data for plots'!C35</f>
        <v>2.3921687221862711</v>
      </c>
      <c r="D41"/>
      <c r="F41"/>
      <c r="V41" s="50">
        <v>9796.86</v>
      </c>
      <c r="W41">
        <v>1999</v>
      </c>
      <c r="X41" s="53">
        <f t="shared" si="0"/>
        <v>1.7749703321888959</v>
      </c>
      <c r="AQ41">
        <v>1999</v>
      </c>
      <c r="AR41" s="126">
        <f t="shared" si="1"/>
        <v>-1.0915159307820832</v>
      </c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</row>
    <row r="42" spans="1:61">
      <c r="A42">
        <v>2000</v>
      </c>
      <c r="B42" s="100">
        <f>'3. GDP data for plots'!C36</f>
        <v>2.4970576280989669</v>
      </c>
      <c r="D42"/>
      <c r="F42"/>
      <c r="V42" s="50">
        <v>10025.379999999999</v>
      </c>
      <c r="W42">
        <v>2000</v>
      </c>
      <c r="X42" s="53">
        <f t="shared" si="0"/>
        <v>1.8163730081801628</v>
      </c>
      <c r="AQ42">
        <v>2000</v>
      </c>
      <c r="AR42" s="126">
        <f t="shared" si="1"/>
        <v>-1.965896092025754</v>
      </c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</row>
    <row r="43" spans="1:61">
      <c r="A43">
        <v>2001</v>
      </c>
      <c r="B43" s="100">
        <f>'3. GDP data for plots'!C37</f>
        <v>2.5460111976559863</v>
      </c>
      <c r="D43"/>
      <c r="F43"/>
      <c r="V43" s="50">
        <v>10118.14</v>
      </c>
      <c r="W43">
        <v>2001</v>
      </c>
      <c r="X43" s="53">
        <f t="shared" si="0"/>
        <v>1.8331790305193452</v>
      </c>
      <c r="AQ43">
        <v>2001</v>
      </c>
      <c r="AR43" s="126">
        <f t="shared" si="1"/>
        <v>-1.0152940862260817</v>
      </c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</row>
    <row r="44" spans="1:61">
      <c r="A44">
        <v>2002</v>
      </c>
      <c r="B44" s="100">
        <f>'3. GDP data for plots'!C38</f>
        <v>2.6015670326945548</v>
      </c>
      <c r="D44"/>
      <c r="F44"/>
      <c r="V44" s="50">
        <v>10329.9</v>
      </c>
      <c r="W44">
        <v>2002</v>
      </c>
      <c r="X44" s="53">
        <f t="shared" si="0"/>
        <v>1.8715451720733045</v>
      </c>
      <c r="AQ44">
        <v>2002</v>
      </c>
      <c r="AR44" s="126">
        <f t="shared" si="1"/>
        <v>-8.7293881918637517E-2</v>
      </c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</row>
    <row r="45" spans="1:61">
      <c r="A45">
        <v>2003</v>
      </c>
      <c r="B45" s="100">
        <f>'3. GDP data for plots'!C39</f>
        <v>2.6786700749239007</v>
      </c>
      <c r="D45"/>
      <c r="F45"/>
      <c r="V45" s="50">
        <v>10694.55</v>
      </c>
      <c r="W45">
        <v>2003</v>
      </c>
      <c r="X45" s="53">
        <f t="shared" si="0"/>
        <v>1.937611537381442</v>
      </c>
      <c r="AQ45">
        <v>2003</v>
      </c>
      <c r="AR45" s="126">
        <f t="shared" si="1"/>
        <v>0.55002723311017299</v>
      </c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</row>
    <row r="46" spans="1:61">
      <c r="A46">
        <v>2004</v>
      </c>
      <c r="B46" s="100">
        <f>'3. GDP data for plots'!C40</f>
        <v>2.7967314172384929</v>
      </c>
      <c r="D46"/>
      <c r="F46"/>
      <c r="V46" s="50">
        <v>11175.49</v>
      </c>
      <c r="W46">
        <v>2004</v>
      </c>
      <c r="X46" s="53">
        <f t="shared" si="0"/>
        <v>2.0247470309541713</v>
      </c>
      <c r="AQ46">
        <v>2004</v>
      </c>
      <c r="AR46" s="126">
        <f t="shared" si="1"/>
        <v>8.5813583281191264E-2</v>
      </c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</row>
    <row r="47" spans="1:61">
      <c r="A47">
        <v>2005</v>
      </c>
      <c r="B47" s="100">
        <f>'3. GDP data for plots'!C41</f>
        <v>2.9062228628584803</v>
      </c>
      <c r="D47"/>
      <c r="F47"/>
      <c r="V47" s="50">
        <v>11479.83</v>
      </c>
      <c r="W47">
        <v>2005</v>
      </c>
      <c r="X47" s="53">
        <f t="shared" si="0"/>
        <v>2.0798865829022821</v>
      </c>
      <c r="AQ47">
        <v>2005</v>
      </c>
      <c r="AR47" s="126">
        <f t="shared" si="1"/>
        <v>-1.1468008766601367</v>
      </c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</row>
    <row r="48" spans="1:61">
      <c r="A48">
        <v>2006</v>
      </c>
      <c r="B48" s="100">
        <f>'3. GDP data for plots'!C42</f>
        <v>3.0335115008423932</v>
      </c>
      <c r="D48"/>
      <c r="F48"/>
      <c r="V48" s="50">
        <v>11820.17</v>
      </c>
      <c r="W48">
        <v>2006</v>
      </c>
      <c r="X48" s="53">
        <f t="shared" si="0"/>
        <v>2.1415485238565437</v>
      </c>
      <c r="AQ48">
        <v>2006</v>
      </c>
      <c r="AR48" s="126">
        <f t="shared" si="1"/>
        <v>-1.3558045427111587</v>
      </c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</row>
    <row r="49" spans="1:61">
      <c r="A49">
        <v>2007</v>
      </c>
      <c r="B49" s="100">
        <f>'3. GDP data for plots'!C43</f>
        <v>3.1646725485803766</v>
      </c>
      <c r="D49"/>
      <c r="F49"/>
      <c r="V49" s="50">
        <v>12139.03</v>
      </c>
      <c r="W49">
        <v>2007</v>
      </c>
      <c r="X49" s="53">
        <f t="shared" si="0"/>
        <v>2.1993187727038022</v>
      </c>
      <c r="AQ49">
        <v>2007</v>
      </c>
      <c r="AR49" s="126">
        <f t="shared" si="1"/>
        <v>-1.5587481241115642</v>
      </c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</row>
    <row r="50" spans="1:61">
      <c r="A50">
        <v>2008</v>
      </c>
      <c r="B50" s="100">
        <f>'3. GDP data for plots'!C44</f>
        <v>3.2233285852453251</v>
      </c>
      <c r="D50"/>
      <c r="F50"/>
      <c r="V50" s="50">
        <v>12285.95</v>
      </c>
      <c r="W50">
        <v>2008</v>
      </c>
      <c r="X50" s="53">
        <f t="shared" si="0"/>
        <v>2.225937366947794</v>
      </c>
      <c r="AQ50">
        <v>2008</v>
      </c>
      <c r="AR50" s="126">
        <f t="shared" si="1"/>
        <v>-0.63144852185188505</v>
      </c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</row>
    <row r="51" spans="1:61">
      <c r="A51">
        <v>2009</v>
      </c>
      <c r="B51" s="100">
        <f>'3. GDP data for plots'!C45</f>
        <v>3.1693693987955158</v>
      </c>
      <c r="D51"/>
      <c r="F51"/>
      <c r="V51" s="50">
        <v>12183.53</v>
      </c>
      <c r="W51">
        <v>2009</v>
      </c>
      <c r="X51" s="53">
        <f t="shared" si="0"/>
        <v>2.2073811702252946</v>
      </c>
      <c r="AQ51">
        <v>2009</v>
      </c>
      <c r="AR51" s="126">
        <f t="shared" si="1"/>
        <v>0.85469323244786732</v>
      </c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</row>
    <row r="52" spans="1:61">
      <c r="A52">
        <v>2010</v>
      </c>
      <c r="B52" s="100">
        <f>'3. GDP data for plots'!C46</f>
        <v>3.3056729432219325</v>
      </c>
      <c r="D52"/>
      <c r="F52"/>
      <c r="L52" s="100">
        <f t="shared" ref="L52:S60" si="2">$B52</f>
        <v>3.3056729432219325</v>
      </c>
      <c r="M52" s="100">
        <f t="shared" si="2"/>
        <v>3.3056729432219325</v>
      </c>
      <c r="N52" s="100">
        <f t="shared" si="2"/>
        <v>3.3056729432219325</v>
      </c>
      <c r="O52" s="100">
        <f t="shared" si="2"/>
        <v>3.3056729432219325</v>
      </c>
      <c r="P52" s="100">
        <f t="shared" si="2"/>
        <v>3.3056729432219325</v>
      </c>
      <c r="Q52" s="100">
        <f t="shared" si="2"/>
        <v>3.3056729432219325</v>
      </c>
      <c r="R52" s="100">
        <f t="shared" si="2"/>
        <v>3.3056729432219325</v>
      </c>
      <c r="S52" s="100">
        <f t="shared" si="2"/>
        <v>3.3056729432219325</v>
      </c>
      <c r="V52" s="50">
        <v>12850.11</v>
      </c>
      <c r="W52">
        <v>2010</v>
      </c>
      <c r="X52" s="53">
        <f t="shared" si="0"/>
        <v>2.3281504497730756</v>
      </c>
      <c r="AH52" s="54">
        <f>O382</f>
        <v>2.3281504497730756</v>
      </c>
      <c r="AI52" s="54">
        <f>O383</f>
        <v>2.3281504497730756</v>
      </c>
      <c r="AJ52" s="54">
        <f>O384</f>
        <v>2.3281504497730756</v>
      </c>
      <c r="AK52" s="54">
        <f>O385</f>
        <v>2.3281504497730756</v>
      </c>
      <c r="AL52" s="54">
        <f>O386</f>
        <v>2.3281504497730756</v>
      </c>
      <c r="AM52" s="54">
        <f>O387</f>
        <v>2.3281504497730756</v>
      </c>
      <c r="AN52" s="54">
        <f>O388</f>
        <v>2.3281504497730756</v>
      </c>
      <c r="AO52" s="54">
        <f>O389</f>
        <v>2.3281504497730756</v>
      </c>
      <c r="AQ52">
        <v>2010</v>
      </c>
      <c r="AR52" s="126">
        <f t="shared" si="1"/>
        <v>1.1222410010458539</v>
      </c>
      <c r="AS52" s="39"/>
      <c r="AT52" s="39"/>
      <c r="AU52" s="39"/>
      <c r="AV52" s="39"/>
      <c r="AW52" s="39"/>
      <c r="AX52" s="39"/>
      <c r="AY52" s="39"/>
      <c r="AZ52" s="39"/>
      <c r="BA52" s="39"/>
      <c r="BB52" s="126"/>
      <c r="BC52" s="100"/>
      <c r="BD52" s="100"/>
      <c r="BE52" s="100"/>
      <c r="BF52" s="100"/>
      <c r="BG52" s="100"/>
      <c r="BH52" s="100"/>
      <c r="BI52" s="100"/>
    </row>
    <row r="53" spans="1:61">
      <c r="A53">
        <v>2011</v>
      </c>
      <c r="B53" s="100">
        <f>'3. GDP data for plots'!C47</f>
        <v>3.4094802155973842</v>
      </c>
      <c r="D53"/>
      <c r="F53"/>
      <c r="L53" s="100">
        <f t="shared" si="2"/>
        <v>3.4094802155973842</v>
      </c>
      <c r="M53" s="100">
        <f t="shared" si="2"/>
        <v>3.4094802155973842</v>
      </c>
      <c r="N53" s="100">
        <f t="shared" si="2"/>
        <v>3.4094802155973842</v>
      </c>
      <c r="O53" s="100">
        <f t="shared" si="2"/>
        <v>3.4094802155973842</v>
      </c>
      <c r="P53" s="100">
        <f t="shared" si="2"/>
        <v>3.4094802155973842</v>
      </c>
      <c r="Q53" s="100">
        <f t="shared" si="2"/>
        <v>3.4094802155973842</v>
      </c>
      <c r="R53" s="100">
        <f t="shared" si="2"/>
        <v>3.4094802155973842</v>
      </c>
      <c r="S53" s="100">
        <f t="shared" si="2"/>
        <v>3.4094802155973842</v>
      </c>
      <c r="V53" s="50">
        <v>13037.78</v>
      </c>
      <c r="W53">
        <v>2011</v>
      </c>
      <c r="X53" s="53">
        <f t="shared" si="0"/>
        <v>2.3621520260170854</v>
      </c>
      <c r="AH53" s="55">
        <f>AH52+(AH62-AH52)/10</f>
        <v>2.3177198856669059</v>
      </c>
      <c r="AI53" s="55">
        <f t="shared" ref="AI53:AO53" si="3">AI52+(AI62-AI52)/10</f>
        <v>2.3628967819123017</v>
      </c>
      <c r="AJ53" s="55">
        <f t="shared" si="3"/>
        <v>2.3823828781932921</v>
      </c>
      <c r="AK53" s="55">
        <f t="shared" si="3"/>
        <v>2.3514928288453447</v>
      </c>
      <c r="AL53" s="55">
        <f t="shared" si="3"/>
        <v>2.3459647360322298</v>
      </c>
      <c r="AM53" s="55">
        <f t="shared" si="3"/>
        <v>2.3620901545525443</v>
      </c>
      <c r="AN53" s="55">
        <f t="shared" si="3"/>
        <v>2.3812909593140352</v>
      </c>
      <c r="AO53" s="55">
        <f t="shared" si="3"/>
        <v>2.3823828781932921</v>
      </c>
      <c r="AQ53">
        <v>2011</v>
      </c>
      <c r="AR53" s="126">
        <f t="shared" si="1"/>
        <v>-1.6286771624312246</v>
      </c>
      <c r="AS53" s="39"/>
      <c r="AT53" s="39"/>
      <c r="AU53" s="39"/>
      <c r="AV53" s="39"/>
      <c r="AW53" s="39"/>
      <c r="AX53" s="39"/>
      <c r="AY53" s="39"/>
      <c r="AZ53" s="39"/>
      <c r="BA53" s="39"/>
      <c r="BB53" s="126">
        <f t="shared" ref="BB53:BI53" si="4">((AH53/L53)/(AH52/L52)-1)*100</f>
        <v>-3.4790442745436301</v>
      </c>
      <c r="BC53" s="126">
        <f t="shared" si="4"/>
        <v>-1.5976619602780295</v>
      </c>
      <c r="BD53" s="126">
        <f t="shared" si="4"/>
        <v>-0.78616759116524326</v>
      </c>
      <c r="BE53" s="126">
        <f t="shared" si="4"/>
        <v>-2.0725771801361148</v>
      </c>
      <c r="BF53" s="126">
        <f t="shared" si="4"/>
        <v>-2.3027934392106486</v>
      </c>
      <c r="BG53" s="126">
        <f t="shared" si="4"/>
        <v>-1.6312537865205146</v>
      </c>
      <c r="BH53" s="126">
        <f t="shared" si="4"/>
        <v>-0.83164032255624853</v>
      </c>
      <c r="BI53" s="126">
        <f t="shared" si="4"/>
        <v>-0.78616759116524326</v>
      </c>
    </row>
    <row r="54" spans="1:61">
      <c r="A54">
        <v>2012</v>
      </c>
      <c r="B54" s="100">
        <f>'3. GDP data for plots'!C48</f>
        <v>3.4952955660890228</v>
      </c>
      <c r="D54"/>
      <c r="F54"/>
      <c r="H54" s="100">
        <f t="shared" ref="H54:H60" si="5">$B54</f>
        <v>3.4952955660890228</v>
      </c>
      <c r="L54" s="100">
        <f t="shared" si="2"/>
        <v>3.4952955660890228</v>
      </c>
      <c r="M54" s="100">
        <f t="shared" si="2"/>
        <v>3.4952955660890228</v>
      </c>
      <c r="N54" s="100">
        <f t="shared" si="2"/>
        <v>3.4952955660890228</v>
      </c>
      <c r="O54" s="100">
        <f t="shared" si="2"/>
        <v>3.4952955660890228</v>
      </c>
      <c r="P54" s="100">
        <f t="shared" si="2"/>
        <v>3.4952955660890228</v>
      </c>
      <c r="Q54" s="100">
        <f t="shared" si="2"/>
        <v>3.4952955660890228</v>
      </c>
      <c r="R54" s="100">
        <f t="shared" si="2"/>
        <v>3.4952955660890228</v>
      </c>
      <c r="S54" s="100">
        <f t="shared" si="2"/>
        <v>3.4952955660890228</v>
      </c>
      <c r="V54" s="50">
        <v>13238.75</v>
      </c>
      <c r="W54">
        <v>2012</v>
      </c>
      <c r="X54" s="53">
        <f t="shared" si="0"/>
        <v>2.3985632626439228</v>
      </c>
      <c r="AD54" s="54">
        <f>X54</f>
        <v>2.3985632626439228</v>
      </c>
      <c r="AH54" s="55">
        <f>AH52+(AH62-AH52)*2/10</f>
        <v>2.3072893215607357</v>
      </c>
      <c r="AI54" s="55">
        <f t="shared" ref="AI54:AO54" si="6">AI52+(AI62-AI52)*2/10</f>
        <v>2.3976431140515282</v>
      </c>
      <c r="AJ54" s="55">
        <f t="shared" si="6"/>
        <v>2.4366153066135081</v>
      </c>
      <c r="AK54" s="55">
        <f t="shared" si="6"/>
        <v>2.3748352079176134</v>
      </c>
      <c r="AL54" s="55">
        <f t="shared" si="6"/>
        <v>2.3637790222913839</v>
      </c>
      <c r="AM54" s="55">
        <f t="shared" si="6"/>
        <v>2.3960298593320126</v>
      </c>
      <c r="AN54" s="55">
        <f t="shared" si="6"/>
        <v>2.4344314688549948</v>
      </c>
      <c r="AO54" s="55">
        <f t="shared" si="6"/>
        <v>2.4366153066135081</v>
      </c>
      <c r="AQ54">
        <v>2012</v>
      </c>
      <c r="AR54" s="126">
        <f t="shared" si="1"/>
        <v>-0.95156881374950375</v>
      </c>
      <c r="AS54" s="39"/>
      <c r="AT54" s="39"/>
      <c r="AU54" s="39"/>
      <c r="AV54" s="39"/>
      <c r="AW54" s="39"/>
      <c r="AX54" s="39"/>
      <c r="AY54" s="39"/>
      <c r="AZ54" s="39"/>
      <c r="BA54" s="39"/>
      <c r="BB54" s="126">
        <f t="shared" ref="BB54:BB92" si="7">((AH54/L54)/(AH53/L53)-1)*100</f>
        <v>-2.8941536590187278</v>
      </c>
      <c r="BC54" s="126">
        <f t="shared" ref="BC54:BC92" si="8">((AI54/M54)/(AI53/M53)-1)*100</f>
        <v>-1.020773124695451</v>
      </c>
      <c r="BD54" s="126">
        <f t="shared" ref="BD54:BD92" si="9">((AJ54/N54)/(AJ53/N53)-1)*100</f>
        <v>-0.23466217691038294</v>
      </c>
      <c r="BE54" s="126">
        <f t="shared" ref="BE54:BE92" si="10">((AK54/O54)/(AK53/O53)-1)*100</f>
        <v>-1.4868765798619843</v>
      </c>
      <c r="BF54" s="126">
        <f t="shared" ref="BF54:BF92" si="11">((AL54/P54)/(AL53/P53)-1)*100</f>
        <v>-1.7144520759781345</v>
      </c>
      <c r="BG54" s="126">
        <f t="shared" ref="BG54:BG92" si="12">((AM54/Q54)/(AM53/Q53)-1)*100</f>
        <v>-1.0535937641933169</v>
      </c>
      <c r="BH54" s="126">
        <f t="shared" ref="BH54:BH92" si="13">((AN54/R54)/(AN53/R53)-1)*100</f>
        <v>-0.27837226312719121</v>
      </c>
      <c r="BI54" s="126">
        <f t="shared" ref="BI54:BI92" si="14">((AO54/S54)/(AO53/S53)-1)*100</f>
        <v>-0.23466217691038294</v>
      </c>
    </row>
    <row r="55" spans="1:61">
      <c r="A55">
        <v>2013</v>
      </c>
      <c r="B55" s="100">
        <f>'3. GDP data for plots'!C49</f>
        <v>3.5883730492756682</v>
      </c>
      <c r="D55"/>
      <c r="F55"/>
      <c r="H55" s="100">
        <f t="shared" si="5"/>
        <v>3.5883730492756682</v>
      </c>
      <c r="L55" s="100">
        <f t="shared" si="2"/>
        <v>3.5883730492756682</v>
      </c>
      <c r="M55" s="100">
        <f t="shared" si="2"/>
        <v>3.5883730492756682</v>
      </c>
      <c r="N55" s="100">
        <f t="shared" si="2"/>
        <v>3.5883730492756682</v>
      </c>
      <c r="O55" s="100">
        <f t="shared" si="2"/>
        <v>3.5883730492756682</v>
      </c>
      <c r="P55" s="100">
        <f t="shared" si="2"/>
        <v>3.5883730492756682</v>
      </c>
      <c r="Q55" s="100">
        <f t="shared" si="2"/>
        <v>3.5883730492756682</v>
      </c>
      <c r="R55" s="100">
        <f t="shared" si="2"/>
        <v>3.5883730492756682</v>
      </c>
      <c r="S55" s="100">
        <f t="shared" si="2"/>
        <v>3.5883730492756682</v>
      </c>
      <c r="V55" s="50">
        <v>13407.32</v>
      </c>
      <c r="W55">
        <v>2013</v>
      </c>
      <c r="X55" s="53">
        <f t="shared" si="0"/>
        <v>2.4291043491652249</v>
      </c>
      <c r="AD55" s="55">
        <f>AD54+(AD62-AD54)/8</f>
        <v>2.4173807596775543</v>
      </c>
      <c r="AH55" s="55">
        <f>AH52+(AH62-AH52)*3/10</f>
        <v>2.296858757454566</v>
      </c>
      <c r="AI55" s="55">
        <f t="shared" ref="AI55:AO55" si="15">AI52+(AI62-AI52)*3/10</f>
        <v>2.4323894461907543</v>
      </c>
      <c r="AJ55" s="55">
        <f t="shared" si="15"/>
        <v>2.4908477350337241</v>
      </c>
      <c r="AK55" s="55">
        <f t="shared" si="15"/>
        <v>2.3981775869898825</v>
      </c>
      <c r="AL55" s="55">
        <f t="shared" si="15"/>
        <v>2.3815933085505385</v>
      </c>
      <c r="AM55" s="55">
        <f t="shared" si="15"/>
        <v>2.4299695641114809</v>
      </c>
      <c r="AN55" s="55">
        <f t="shared" si="15"/>
        <v>2.4875719783959545</v>
      </c>
      <c r="AO55" s="55">
        <f t="shared" si="15"/>
        <v>2.4908477350337241</v>
      </c>
      <c r="AQ55">
        <v>2013</v>
      </c>
      <c r="AR55" s="126">
        <f t="shared" si="1"/>
        <v>-1.3535833941081932</v>
      </c>
      <c r="AS55" s="39"/>
      <c r="AT55" s="39"/>
      <c r="AU55" s="39"/>
      <c r="AV55" s="39"/>
      <c r="AW55" s="39"/>
      <c r="AX55" s="126">
        <f>((AD55/H55)/(AD54/H54)-1)*100</f>
        <v>-1.8296807231976797</v>
      </c>
      <c r="AY55" s="39"/>
      <c r="AZ55" s="39"/>
      <c r="BA55" s="39"/>
      <c r="BB55" s="126">
        <f t="shared" si="7"/>
        <v>-3.0342070426162437</v>
      </c>
      <c r="BC55" s="126">
        <f t="shared" si="8"/>
        <v>-1.1822659992513751</v>
      </c>
      <c r="BD55" s="126">
        <f t="shared" si="9"/>
        <v>-0.42586743072812183</v>
      </c>
      <c r="BE55" s="126">
        <f t="shared" si="10"/>
        <v>-1.6364530674925604</v>
      </c>
      <c r="BF55" s="126">
        <f t="shared" si="11"/>
        <v>-1.8597754922624166</v>
      </c>
      <c r="BG55" s="126">
        <f t="shared" si="12"/>
        <v>-1.2141075011979141</v>
      </c>
      <c r="BH55" s="126">
        <f t="shared" si="13"/>
        <v>-0.46761231056804409</v>
      </c>
      <c r="BI55" s="126">
        <f t="shared" si="14"/>
        <v>-0.42586743072812183</v>
      </c>
    </row>
    <row r="56" spans="1:61">
      <c r="A56">
        <v>2014</v>
      </c>
      <c r="B56" s="100">
        <f>'3. GDP data for plots'!C50</f>
        <v>3.6905505110448376</v>
      </c>
      <c r="D56"/>
      <c r="F56"/>
      <c r="H56" s="100">
        <f t="shared" si="5"/>
        <v>3.6905505110448376</v>
      </c>
      <c r="L56" s="100">
        <f t="shared" si="2"/>
        <v>3.6905505110448376</v>
      </c>
      <c r="M56" s="100">
        <f t="shared" si="2"/>
        <v>3.6905505110448376</v>
      </c>
      <c r="N56" s="100">
        <f t="shared" si="2"/>
        <v>3.6905505110448376</v>
      </c>
      <c r="O56" s="100">
        <f t="shared" si="2"/>
        <v>3.6905505110448376</v>
      </c>
      <c r="P56" s="100">
        <f t="shared" si="2"/>
        <v>3.6905505110448376</v>
      </c>
      <c r="Q56" s="100">
        <f t="shared" si="2"/>
        <v>3.6905505110448376</v>
      </c>
      <c r="R56" s="100">
        <f t="shared" si="2"/>
        <v>3.6905505110448376</v>
      </c>
      <c r="S56" s="100">
        <f t="shared" si="2"/>
        <v>3.6905505110448376</v>
      </c>
      <c r="V56" s="50">
        <v>13589.82</v>
      </c>
      <c r="W56">
        <v>2014</v>
      </c>
      <c r="X56" s="53">
        <f t="shared" si="0"/>
        <v>2.4621692378769624</v>
      </c>
      <c r="AD56" s="55">
        <f>AD54+(AD62-AD55)*2/8</f>
        <v>2.4314938824527781</v>
      </c>
      <c r="AH56" s="55">
        <f>AH52+(AH62-AH52)*4/10</f>
        <v>2.2864281933483963</v>
      </c>
      <c r="AI56" s="55">
        <f t="shared" ref="AI56:AO56" si="16">AI52+(AI62-AI52)*4/10</f>
        <v>2.4671357783299803</v>
      </c>
      <c r="AJ56" s="55">
        <f t="shared" si="16"/>
        <v>2.5450801634539406</v>
      </c>
      <c r="AK56" s="55">
        <f t="shared" si="16"/>
        <v>2.4215199660621511</v>
      </c>
      <c r="AL56" s="55">
        <f t="shared" si="16"/>
        <v>2.3994075948096927</v>
      </c>
      <c r="AM56" s="55">
        <f t="shared" si="16"/>
        <v>2.4639092688909496</v>
      </c>
      <c r="AN56" s="55">
        <f t="shared" si="16"/>
        <v>2.5407124879369141</v>
      </c>
      <c r="AO56" s="55">
        <f t="shared" si="16"/>
        <v>2.5450801634539406</v>
      </c>
      <c r="AQ56">
        <v>2014</v>
      </c>
      <c r="AR56" s="126">
        <f t="shared" si="1"/>
        <v>-1.4451135510228141</v>
      </c>
      <c r="AS56" s="39"/>
      <c r="AT56" s="39"/>
      <c r="AU56" s="39"/>
      <c r="AV56" s="39"/>
      <c r="AW56" s="39"/>
      <c r="AX56" s="126">
        <f t="shared" ref="AX56:AX92" si="17">((AD56/H56)/(AD55/H55)-1)*100</f>
        <v>-2.2009688227395352</v>
      </c>
      <c r="AY56" s="39"/>
      <c r="AZ56" s="39"/>
      <c r="BA56" s="39"/>
      <c r="BB56" s="126">
        <f t="shared" si="7"/>
        <v>-3.2101739045950484</v>
      </c>
      <c r="BC56" s="126">
        <f t="shared" si="8"/>
        <v>-1.3796876798247704</v>
      </c>
      <c r="BD56" s="126">
        <f t="shared" si="9"/>
        <v>-0.65163630213389556</v>
      </c>
      <c r="BE56" s="126">
        <f t="shared" si="10"/>
        <v>-1.8222337060913252</v>
      </c>
      <c r="BF56" s="126">
        <f t="shared" si="11"/>
        <v>-2.0413344535184397</v>
      </c>
      <c r="BG56" s="126">
        <f t="shared" si="12"/>
        <v>-1.4105804233306318</v>
      </c>
      <c r="BH56" s="126">
        <f t="shared" si="13"/>
        <v>-0.69152822892415422</v>
      </c>
      <c r="BI56" s="126">
        <f t="shared" si="14"/>
        <v>-0.65163630213389556</v>
      </c>
    </row>
    <row r="57" spans="1:61">
      <c r="A57">
        <v>2015</v>
      </c>
      <c r="B57" s="100">
        <f>'3. GDP data for plots'!C51</f>
        <v>3.7968070867367518</v>
      </c>
      <c r="D57"/>
      <c r="F57"/>
      <c r="H57" s="100">
        <f t="shared" si="5"/>
        <v>3.7968070867367518</v>
      </c>
      <c r="K57" s="100">
        <f>$B57</f>
        <v>3.7968070867367518</v>
      </c>
      <c r="L57" s="100">
        <f t="shared" si="2"/>
        <v>3.7968070867367518</v>
      </c>
      <c r="M57" s="100">
        <f t="shared" si="2"/>
        <v>3.7968070867367518</v>
      </c>
      <c r="N57" s="100">
        <f t="shared" si="2"/>
        <v>3.7968070867367518</v>
      </c>
      <c r="O57" s="100">
        <f t="shared" si="2"/>
        <v>3.7968070867367518</v>
      </c>
      <c r="P57" s="100">
        <f t="shared" si="2"/>
        <v>3.7968070867367518</v>
      </c>
      <c r="Q57" s="100">
        <f t="shared" si="2"/>
        <v>3.7968070867367518</v>
      </c>
      <c r="R57" s="100">
        <f t="shared" si="2"/>
        <v>3.7968070867367518</v>
      </c>
      <c r="S57" s="100">
        <f t="shared" si="2"/>
        <v>3.7968070867367518</v>
      </c>
      <c r="V57" s="50">
        <v>13630.8</v>
      </c>
      <c r="W57">
        <v>2015</v>
      </c>
      <c r="X57" s="53">
        <f t="shared" si="0"/>
        <v>2.4695938906956307</v>
      </c>
      <c r="AD57" s="55">
        <f>AD54+(AD62-AD54)*3/8</f>
        <v>2.4550157537448172</v>
      </c>
      <c r="AG57" s="54">
        <f>X57</f>
        <v>2.4695938906956307</v>
      </c>
      <c r="AH57" s="55">
        <f>AH52+(AH62-AH52)*5/10</f>
        <v>2.2759976292422266</v>
      </c>
      <c r="AI57" s="55">
        <f t="shared" ref="AI57:AO57" si="18">AI52+(AI62-AI52)*5/10</f>
        <v>2.5018821104692064</v>
      </c>
      <c r="AJ57" s="55">
        <f t="shared" si="18"/>
        <v>2.5993125918741571</v>
      </c>
      <c r="AK57" s="55">
        <f t="shared" si="18"/>
        <v>2.4448623451344202</v>
      </c>
      <c r="AL57" s="55">
        <f t="shared" si="18"/>
        <v>2.4172218810688468</v>
      </c>
      <c r="AM57" s="55">
        <f t="shared" si="18"/>
        <v>2.4978489736704184</v>
      </c>
      <c r="AN57" s="55">
        <f t="shared" si="18"/>
        <v>2.5938529974778737</v>
      </c>
      <c r="AO57" s="55">
        <f t="shared" si="18"/>
        <v>2.5993125918741571</v>
      </c>
      <c r="AQ57">
        <v>2015</v>
      </c>
      <c r="AR57" s="126">
        <f t="shared" si="1"/>
        <v>-2.505466993965999</v>
      </c>
      <c r="AS57" s="39"/>
      <c r="AT57" s="39"/>
      <c r="AU57" s="39"/>
      <c r="AV57" s="39"/>
      <c r="AW57" s="39"/>
      <c r="AX57" s="126">
        <f t="shared" si="17"/>
        <v>-1.858266600347358</v>
      </c>
      <c r="AY57" s="39"/>
      <c r="AZ57" s="39"/>
      <c r="BA57" s="126"/>
      <c r="BB57" s="126">
        <f t="shared" si="7"/>
        <v>-3.2420048872738638</v>
      </c>
      <c r="BC57" s="126">
        <f t="shared" si="8"/>
        <v>-1.4296241545231902</v>
      </c>
      <c r="BD57" s="126">
        <f t="shared" si="9"/>
        <v>-0.72733818721535393</v>
      </c>
      <c r="BE57" s="126">
        <f t="shared" si="10"/>
        <v>-1.8615985242737332</v>
      </c>
      <c r="BF57" s="126">
        <f t="shared" si="11"/>
        <v>-2.0769098656542972</v>
      </c>
      <c r="BG57" s="126">
        <f t="shared" si="12"/>
        <v>-1.4596530148536901</v>
      </c>
      <c r="BH57" s="126">
        <f t="shared" si="13"/>
        <v>-0.76555170780642223</v>
      </c>
      <c r="BI57" s="126">
        <f t="shared" si="14"/>
        <v>-0.72733818721535393</v>
      </c>
    </row>
    <row r="58" spans="1:61">
      <c r="A58">
        <v>2016</v>
      </c>
      <c r="B58" s="100">
        <f>'3. GDP data for plots'!C52</f>
        <v>3.895226845098033</v>
      </c>
      <c r="D58"/>
      <c r="F58"/>
      <c r="H58" s="100">
        <f t="shared" si="5"/>
        <v>3.895226845098033</v>
      </c>
      <c r="K58" s="100">
        <f>$B58</f>
        <v>3.895226845098033</v>
      </c>
      <c r="L58" s="100">
        <f t="shared" si="2"/>
        <v>3.895226845098033</v>
      </c>
      <c r="M58" s="100">
        <f t="shared" si="2"/>
        <v>3.895226845098033</v>
      </c>
      <c r="N58" s="100">
        <f t="shared" si="2"/>
        <v>3.895226845098033</v>
      </c>
      <c r="O58" s="100">
        <f t="shared" si="2"/>
        <v>3.895226845098033</v>
      </c>
      <c r="P58" s="100">
        <f t="shared" si="2"/>
        <v>3.895226845098033</v>
      </c>
      <c r="Q58" s="100">
        <f t="shared" si="2"/>
        <v>3.895226845098033</v>
      </c>
      <c r="R58" s="100">
        <f t="shared" si="2"/>
        <v>3.895226845098033</v>
      </c>
      <c r="S58" s="100">
        <f t="shared" si="2"/>
        <v>3.895226845098033</v>
      </c>
      <c r="V58" s="50">
        <v>13712.42</v>
      </c>
      <c r="W58">
        <v>2016</v>
      </c>
      <c r="X58" s="53">
        <f t="shared" si="0"/>
        <v>2.4843815959923545</v>
      </c>
      <c r="AD58" s="55">
        <f>AD54+(AD62-AD54)*4/8</f>
        <v>2.4738332507784486</v>
      </c>
      <c r="AG58" s="55">
        <f>AG57+(AG62-AG57)*1/5</f>
        <v>2.502434554040966</v>
      </c>
      <c r="AH58" s="55">
        <f>AH52+(AH62-AH52)*6/10</f>
        <v>2.2655670651360564</v>
      </c>
      <c r="AI58" s="55">
        <f t="shared" ref="AI58:AO58" si="19">AI52+(AI62-AI52)*6/10</f>
        <v>2.5366284426084329</v>
      </c>
      <c r="AJ58" s="55">
        <f t="shared" si="19"/>
        <v>2.6535450202943731</v>
      </c>
      <c r="AK58" s="55">
        <f t="shared" si="19"/>
        <v>2.4682047242066893</v>
      </c>
      <c r="AL58" s="55">
        <f t="shared" si="19"/>
        <v>2.435036167328001</v>
      </c>
      <c r="AM58" s="55">
        <f t="shared" si="19"/>
        <v>2.5317886784498866</v>
      </c>
      <c r="AN58" s="55">
        <f t="shared" si="19"/>
        <v>2.6469935070188337</v>
      </c>
      <c r="AO58" s="55">
        <f t="shared" si="19"/>
        <v>2.6535450202943731</v>
      </c>
      <c r="AQ58">
        <v>2016</v>
      </c>
      <c r="AR58" s="126">
        <f t="shared" si="1"/>
        <v>-1.9430144445720776</v>
      </c>
      <c r="AS58" s="39"/>
      <c r="AT58" s="39"/>
      <c r="AU58" s="39"/>
      <c r="AV58" s="39"/>
      <c r="AW58" s="39"/>
      <c r="AX58" s="126">
        <f t="shared" si="17"/>
        <v>-1.779550771413263</v>
      </c>
      <c r="AY58" s="39"/>
      <c r="AZ58" s="39"/>
      <c r="BA58" s="126">
        <f>((AG58/K58)/(AG57/K57)-1)*100</f>
        <v>-1.2304754974710952</v>
      </c>
      <c r="BB58" s="126">
        <f t="shared" si="7"/>
        <v>-2.9733818924805422</v>
      </c>
      <c r="BC58" s="126">
        <f t="shared" si="8"/>
        <v>-1.1729588512871869</v>
      </c>
      <c r="BD58" s="126">
        <f t="shared" si="9"/>
        <v>-0.49297858312872256</v>
      </c>
      <c r="BE58" s="126">
        <f t="shared" si="10"/>
        <v>-1.5960471229837458</v>
      </c>
      <c r="BF58" s="126">
        <f t="shared" si="11"/>
        <v>-1.8083232796835769</v>
      </c>
      <c r="BG58" s="126">
        <f t="shared" si="12"/>
        <v>-1.2022500233079492</v>
      </c>
      <c r="BH58" s="126">
        <f t="shared" si="13"/>
        <v>-0.52973078163666143</v>
      </c>
      <c r="BI58" s="126">
        <f t="shared" si="14"/>
        <v>-0.49297858312872256</v>
      </c>
    </row>
    <row r="59" spans="1:61">
      <c r="A59">
        <v>2017</v>
      </c>
      <c r="B59" s="100">
        <f>'3. GDP data for plots'!C53</f>
        <v>4.0222880283798439</v>
      </c>
      <c r="C59" s="100">
        <f>B59</f>
        <v>4.0222880283798439</v>
      </c>
      <c r="D59"/>
      <c r="F59"/>
      <c r="H59" s="100">
        <f t="shared" si="5"/>
        <v>4.0222880283798439</v>
      </c>
      <c r="I59" s="100">
        <f>$B59</f>
        <v>4.0222880283798439</v>
      </c>
      <c r="J59" s="100">
        <f>$B59</f>
        <v>4.0222880283798439</v>
      </c>
      <c r="K59" s="100">
        <f>$B59</f>
        <v>4.0222880283798439</v>
      </c>
      <c r="L59" s="100">
        <f t="shared" si="2"/>
        <v>4.0222880283798439</v>
      </c>
      <c r="M59" s="100">
        <f t="shared" si="2"/>
        <v>4.0222880283798439</v>
      </c>
      <c r="N59" s="100">
        <f t="shared" si="2"/>
        <v>4.0222880283798439</v>
      </c>
      <c r="O59" s="100">
        <f t="shared" si="2"/>
        <v>4.0222880283798439</v>
      </c>
      <c r="P59" s="100">
        <f t="shared" si="2"/>
        <v>4.0222880283798439</v>
      </c>
      <c r="Q59" s="100">
        <f t="shared" si="2"/>
        <v>4.0222880283798439</v>
      </c>
      <c r="R59" s="100">
        <f t="shared" si="2"/>
        <v>4.0222880283798439</v>
      </c>
      <c r="S59" s="100">
        <f t="shared" si="2"/>
        <v>4.0222880283798439</v>
      </c>
      <c r="V59" s="50">
        <v>13972.24</v>
      </c>
      <c r="W59">
        <v>2017</v>
      </c>
      <c r="X59" s="53">
        <f t="shared" si="0"/>
        <v>2.5314551268695249</v>
      </c>
      <c r="Y59" s="54">
        <f>X59</f>
        <v>2.5314551268695249</v>
      </c>
      <c r="Z59" s="55"/>
      <c r="AA59" s="55"/>
      <c r="AB59" s="55"/>
      <c r="AC59" s="55"/>
      <c r="AD59" s="55">
        <f>AD54+(AD62-AD54)*5/8</f>
        <v>2.4926507478120805</v>
      </c>
      <c r="AF59" s="54">
        <f>X59</f>
        <v>2.5314551268695249</v>
      </c>
      <c r="AG59" s="55">
        <f>AG57+(AG62-AG57)*2/5</f>
        <v>2.5352752173863013</v>
      </c>
      <c r="AH59" s="55">
        <f>AH52+(AH62-AH52)*7/10</f>
        <v>2.2551365010298867</v>
      </c>
      <c r="AI59" s="55">
        <f t="shared" ref="AI59:AO59" si="20">AI52+(AI62-AI52)*7/10</f>
        <v>2.571374774747659</v>
      </c>
      <c r="AJ59" s="55">
        <f t="shared" si="20"/>
        <v>2.7077774487145891</v>
      </c>
      <c r="AK59" s="55">
        <f t="shared" si="20"/>
        <v>2.491547103278958</v>
      </c>
      <c r="AL59" s="55">
        <f t="shared" si="20"/>
        <v>2.4528504535871551</v>
      </c>
      <c r="AM59" s="55">
        <f t="shared" si="20"/>
        <v>2.5657283832293549</v>
      </c>
      <c r="AN59" s="55">
        <f t="shared" si="20"/>
        <v>2.7001340165597933</v>
      </c>
      <c r="AO59" s="55">
        <f t="shared" si="20"/>
        <v>2.7077774487145891</v>
      </c>
      <c r="AQ59">
        <v>2017</v>
      </c>
      <c r="AR59" s="126">
        <f t="shared" si="1"/>
        <v>-1.3240041026170046</v>
      </c>
      <c r="AS59" s="126"/>
      <c r="AT59" s="39"/>
      <c r="AU59" s="39"/>
      <c r="AV59" s="39"/>
      <c r="AW59" s="39"/>
      <c r="AX59" s="126">
        <f t="shared" si="17"/>
        <v>-2.4222952650533425</v>
      </c>
      <c r="AY59" s="39"/>
      <c r="AZ59" s="100"/>
      <c r="BA59" s="126">
        <f t="shared" ref="BA59:BA92" si="21">((AG59/K59)/(AG58/K58)-1)*100</f>
        <v>-1.8880356179780011</v>
      </c>
      <c r="BB59" s="126">
        <f t="shared" si="7"/>
        <v>-3.6047797489479172</v>
      </c>
      <c r="BC59" s="126">
        <f t="shared" si="8"/>
        <v>-1.8324144424226141</v>
      </c>
      <c r="BD59" s="126">
        <f t="shared" si="9"/>
        <v>-1.1797166315485885</v>
      </c>
      <c r="BE59" s="126">
        <f t="shared" si="10"/>
        <v>-2.2430797486525766</v>
      </c>
      <c r="BF59" s="126">
        <f t="shared" si="11"/>
        <v>-2.4504561628523436</v>
      </c>
      <c r="BG59" s="126">
        <f t="shared" si="12"/>
        <v>-1.8607322266002368</v>
      </c>
      <c r="BH59" s="126">
        <f t="shared" si="13"/>
        <v>-1.2147661187896008</v>
      </c>
      <c r="BI59" s="126">
        <f t="shared" si="14"/>
        <v>-1.1797166315485885</v>
      </c>
    </row>
    <row r="60" spans="1:61">
      <c r="A60">
        <v>2018</v>
      </c>
      <c r="B60" s="100">
        <f>'3. GDP data for plots'!C54</f>
        <v>4.1469176206650031</v>
      </c>
      <c r="C60" s="100">
        <f>$B60</f>
        <v>4.1469176206650031</v>
      </c>
      <c r="D60" s="100">
        <f>$B60</f>
        <v>4.1469176206650031</v>
      </c>
      <c r="E60" s="100">
        <f>$B60</f>
        <v>4.1469176206650031</v>
      </c>
      <c r="F60" s="100">
        <f>$B60</f>
        <v>4.1469176206650031</v>
      </c>
      <c r="G60" s="100">
        <f>$B60</f>
        <v>4.1469176206650031</v>
      </c>
      <c r="H60" s="100">
        <f t="shared" si="5"/>
        <v>4.1469176206650031</v>
      </c>
      <c r="I60" s="100">
        <f>$B60</f>
        <v>4.1469176206650031</v>
      </c>
      <c r="J60" s="100">
        <f>$B60</f>
        <v>4.1469176206650031</v>
      </c>
      <c r="K60" s="100">
        <f>$B60</f>
        <v>4.1469176206650031</v>
      </c>
      <c r="L60" s="100">
        <f t="shared" si="2"/>
        <v>4.1469176206650031</v>
      </c>
      <c r="M60" s="100">
        <f t="shared" si="2"/>
        <v>4.1469176206650031</v>
      </c>
      <c r="N60" s="100">
        <f t="shared" si="2"/>
        <v>4.1469176206650031</v>
      </c>
      <c r="O60" s="100">
        <f t="shared" si="2"/>
        <v>4.1469176206650031</v>
      </c>
      <c r="P60" s="100">
        <f t="shared" si="2"/>
        <v>4.1469176206650031</v>
      </c>
      <c r="Q60" s="100">
        <f t="shared" si="2"/>
        <v>4.1469176206650031</v>
      </c>
      <c r="R60" s="100">
        <f t="shared" si="2"/>
        <v>4.1469176206650031</v>
      </c>
      <c r="S60" s="100">
        <f t="shared" si="2"/>
        <v>4.1469176206650031</v>
      </c>
      <c r="V60" s="50">
        <v>14314</v>
      </c>
      <c r="W60">
        <v>2018</v>
      </c>
      <c r="X60" s="53">
        <f t="shared" si="0"/>
        <v>2.5933743398345852</v>
      </c>
      <c r="Y60" s="55">
        <f>Y59+(Y62-Y59)/3</f>
        <v>2.5214037495770811</v>
      </c>
      <c r="Z60" s="54">
        <f>$X60</f>
        <v>2.5933743398345852</v>
      </c>
      <c r="AA60" s="54">
        <f>$X60</f>
        <v>2.5933743398345852</v>
      </c>
      <c r="AB60" s="54">
        <f>$X60</f>
        <v>2.5933743398345852</v>
      </c>
      <c r="AC60" s="54">
        <f>$X60</f>
        <v>2.5933743398345852</v>
      </c>
      <c r="AD60" s="55">
        <f>AD54+(AD62-AD54)*6/8</f>
        <v>2.511468244845712</v>
      </c>
      <c r="AE60" s="54">
        <f>X60</f>
        <v>2.5933743398345852</v>
      </c>
      <c r="AF60" s="55">
        <f>AF59+(AF62-AF59)/3</f>
        <v>2.5667510815126842</v>
      </c>
      <c r="AG60" s="55">
        <f>AG57+(AG62-AG57)*3/5</f>
        <v>2.5681158807316371</v>
      </c>
      <c r="AH60" s="55">
        <f>AH52+(AH62-AH52)*8/10</f>
        <v>2.244705936923717</v>
      </c>
      <c r="AI60" s="55">
        <f t="shared" ref="AI60:AO60" si="22">AI52+(AI62-AI52)*8/10</f>
        <v>2.606121106886885</v>
      </c>
      <c r="AJ60" s="55">
        <f t="shared" si="22"/>
        <v>2.7620098771348056</v>
      </c>
      <c r="AK60" s="55">
        <f t="shared" si="22"/>
        <v>2.5148894823512271</v>
      </c>
      <c r="AL60" s="55">
        <f t="shared" si="22"/>
        <v>2.4706647398463097</v>
      </c>
      <c r="AM60" s="55">
        <f t="shared" si="22"/>
        <v>2.5996680880088237</v>
      </c>
      <c r="AN60" s="55">
        <f t="shared" si="22"/>
        <v>2.753274526100753</v>
      </c>
      <c r="AO60" s="55">
        <f t="shared" si="22"/>
        <v>2.7620098771348056</v>
      </c>
      <c r="AQ60">
        <v>2018</v>
      </c>
      <c r="AR60" s="126">
        <f t="shared" si="1"/>
        <v>-0.63287276539305548</v>
      </c>
      <c r="AS60" s="126">
        <f>((Y60/C60)/(Y59/C59)-1)*100</f>
        <v>-3.3904811404814383</v>
      </c>
      <c r="AT60" s="126"/>
      <c r="AU60" s="126"/>
      <c r="AV60" s="126"/>
      <c r="AW60" s="126"/>
      <c r="AX60" s="126">
        <f t="shared" si="17"/>
        <v>-2.2731237900352363</v>
      </c>
      <c r="AY60" s="126"/>
      <c r="AZ60" s="126">
        <f>((AF60/J60)/(AF59/J59)-1)*100</f>
        <v>-1.6529633309690484</v>
      </c>
      <c r="BA60" s="126">
        <f t="shared" si="21"/>
        <v>-1.7489356990184945</v>
      </c>
      <c r="BB60" s="126">
        <f t="shared" si="7"/>
        <v>-3.4539791333571435</v>
      </c>
      <c r="BC60" s="126">
        <f t="shared" si="8"/>
        <v>-1.6946909843416402</v>
      </c>
      <c r="BD60" s="126">
        <f t="shared" si="9"/>
        <v>-1.0627081270357386</v>
      </c>
      <c r="BE60" s="126">
        <f t="shared" si="10"/>
        <v>-2.0966481176672325</v>
      </c>
      <c r="BF60" s="126">
        <f t="shared" si="11"/>
        <v>-2.3009131152859519</v>
      </c>
      <c r="BG60" s="126">
        <f t="shared" si="12"/>
        <v>-1.7223003031128004</v>
      </c>
      <c r="BH60" s="126">
        <f t="shared" si="13"/>
        <v>-1.0964330439192982</v>
      </c>
      <c r="BI60" s="126">
        <f t="shared" si="14"/>
        <v>-1.0627081270357386</v>
      </c>
    </row>
    <row r="61" spans="1:61">
      <c r="A61">
        <v>2019</v>
      </c>
      <c r="C61" s="100">
        <f>'3. GDP data for plots'!G55</f>
        <v>4.2490722147096784</v>
      </c>
      <c r="D61" s="100">
        <f>'3. GDP data for plots'!H55</f>
        <v>4.2342517057562086</v>
      </c>
      <c r="E61" s="100">
        <f>'3. GDP data for plots'!I55</f>
        <v>4.2622394090702942</v>
      </c>
      <c r="F61" s="100">
        <f>'3. GDP data for plots'!J55</f>
        <v>4.2342517057562086</v>
      </c>
      <c r="G61" s="100">
        <f>'3. GDP data for plots'!K55</f>
        <v>4.2622394090702942</v>
      </c>
      <c r="H61" s="100">
        <f>'3. GDP data for plots'!L55</f>
        <v>4.256893875965039</v>
      </c>
      <c r="I61" s="100">
        <f>'3. GDP data for plots'!M55</f>
        <v>4.2310171100120897</v>
      </c>
      <c r="J61" s="100">
        <f>'3. GDP data for plots'!N55</f>
        <v>4.2589456368828227</v>
      </c>
      <c r="K61" s="100">
        <f>'3. GDP data for plots'!O55</f>
        <v>4.2586840615069299</v>
      </c>
      <c r="L61" s="100">
        <f>'3. GDP data for plots'!P55</f>
        <v>4.2778748455877578</v>
      </c>
      <c r="M61" s="100">
        <f>'3. GDP data for plots'!Q55</f>
        <v>4.2795610390280254</v>
      </c>
      <c r="N61" s="100">
        <f>'3. GDP data for plots'!R55</f>
        <v>4.2825712552191808</v>
      </c>
      <c r="O61" s="100">
        <f>'3. GDP data for plots'!S55</f>
        <v>4.2801752764912404</v>
      </c>
      <c r="P61" s="100">
        <f>'3. GDP data for plots'!T55</f>
        <v>4.2778748455877578</v>
      </c>
      <c r="Q61" s="100">
        <f>'3. GDP data for plots'!U55</f>
        <v>4.2801140706528447</v>
      </c>
      <c r="R61" s="100">
        <f>'3. GDP data for plots'!V55</f>
        <v>4.2788560064269712</v>
      </c>
      <c r="S61" s="100">
        <f>'3. GDP data for plots'!W55</f>
        <v>4.2825712552191808</v>
      </c>
      <c r="V61" s="129"/>
      <c r="W61">
        <v>2019</v>
      </c>
      <c r="X61" s="129"/>
      <c r="Y61" s="55">
        <f>Y59+(Y62-Y59)*2/3</f>
        <v>2.5113523722846369</v>
      </c>
      <c r="Z61" s="55">
        <f>Z60+(Z67-Z60)/7</f>
        <v>2.6106289583193987</v>
      </c>
      <c r="AA61" s="55">
        <f t="shared" ref="AA61:AB61" si="23">AA60+(AA67-AA60)/7</f>
        <v>2.6333239724972599</v>
      </c>
      <c r="AB61" s="55">
        <f t="shared" si="23"/>
        <v>2.581793537338021</v>
      </c>
      <c r="AC61" s="55">
        <f>AC60+(AC70-AC60)/12</f>
        <v>2.5970736639007823</v>
      </c>
      <c r="AD61" s="55">
        <f>AD54+(AD62-AD54)*7/8</f>
        <v>2.5302857418793434</v>
      </c>
      <c r="AE61" s="55">
        <f t="shared" ref="AE61:AE66" si="24">AE60*(1+$M$205)</f>
        <v>2.6122529572768758</v>
      </c>
      <c r="AF61" s="55">
        <f>AF59+(AF62-AF59)*2/3</f>
        <v>2.6020470361558434</v>
      </c>
      <c r="AG61" s="55">
        <f>AG57+(AG62-AG57)*4/5</f>
        <v>2.6009565440769724</v>
      </c>
      <c r="AH61" s="55">
        <f>AH52+(AH62-AH52)*9/10</f>
        <v>2.2342753728175468</v>
      </c>
      <c r="AI61" s="55">
        <f t="shared" ref="AI61:AO61" si="25">AI52+(AI62-AI52)*9/10</f>
        <v>2.6408674390261115</v>
      </c>
      <c r="AJ61" s="55">
        <f t="shared" si="25"/>
        <v>2.8162423055550221</v>
      </c>
      <c r="AK61" s="55">
        <f t="shared" si="25"/>
        <v>2.5382318614234958</v>
      </c>
      <c r="AL61" s="55">
        <f t="shared" si="25"/>
        <v>2.4884790261054639</v>
      </c>
      <c r="AM61" s="55">
        <f t="shared" si="25"/>
        <v>2.6336077927882924</v>
      </c>
      <c r="AN61" s="55">
        <f t="shared" si="25"/>
        <v>2.8064150356417126</v>
      </c>
      <c r="AO61" s="55">
        <f t="shared" si="25"/>
        <v>2.8162423055550221</v>
      </c>
      <c r="AQ61">
        <v>2019</v>
      </c>
      <c r="AR61" s="128"/>
      <c r="AS61" s="126">
        <f t="shared" ref="AS61:AS92" si="26">((Y61/C61)/(Y60/C60)-1)*100</f>
        <v>-2.793220455011336</v>
      </c>
      <c r="AT61" s="126">
        <f>((Z61/D61)/(Z60/D60)-1)*100</f>
        <v>-1.4109507126567888</v>
      </c>
      <c r="AU61" s="126">
        <f>((AA61/E61)/(AA60/E60)-1)*100</f>
        <v>-1.2068913720455599</v>
      </c>
      <c r="AV61" s="126">
        <f>((AB61/F61)/(AB60/F60)-1)*100</f>
        <v>-2.4999054380285712</v>
      </c>
      <c r="AW61" s="126">
        <f>((AC61/G61)/(AC60/G60)-1)*100</f>
        <v>-2.5668762096014208</v>
      </c>
      <c r="AX61" s="126">
        <f t="shared" si="17"/>
        <v>-1.8535802617631769</v>
      </c>
      <c r="AY61" s="126">
        <f t="shared" ref="AY61:AY92" si="27">((AE61/I61)/(AE60/I60)-1)*100</f>
        <v>-1.274203411885011</v>
      </c>
      <c r="AZ61" s="126">
        <f t="shared" ref="AZ61:AZ92" si="28">((AF61/J61)/(AF60/J60)-1)*100</f>
        <v>-1.2914662714936576</v>
      </c>
      <c r="BA61" s="126">
        <f t="shared" si="21"/>
        <v>-1.3792126268618476</v>
      </c>
      <c r="BB61" s="126">
        <f t="shared" si="7"/>
        <v>-3.5117173112214961</v>
      </c>
      <c r="BC61" s="126">
        <f t="shared" si="8"/>
        <v>-1.8075284932805857</v>
      </c>
      <c r="BD61" s="126">
        <f t="shared" si="9"/>
        <v>-1.266257035823859</v>
      </c>
      <c r="BE61" s="126">
        <f t="shared" si="10"/>
        <v>-2.2140992108922064</v>
      </c>
      <c r="BF61" s="126">
        <f t="shared" si="11"/>
        <v>-2.3623088727704245</v>
      </c>
      <c r="BG61" s="126">
        <f t="shared" si="12"/>
        <v>-1.847071912832543</v>
      </c>
      <c r="BH61" s="126">
        <f t="shared" si="13"/>
        <v>-1.2129268792666625</v>
      </c>
      <c r="BI61" s="126">
        <f t="shared" si="14"/>
        <v>-1.266257035823859</v>
      </c>
    </row>
    <row r="62" spans="1:61">
      <c r="A62">
        <v>2020</v>
      </c>
      <c r="C62" s="100">
        <f>'3. GDP data for plots'!G56</f>
        <v>4.3537432708688728</v>
      </c>
      <c r="D62" s="100">
        <f>'3. GDP data for plots'!H56</f>
        <v>4.3234250466794348</v>
      </c>
      <c r="E62" s="100">
        <f>'3. GDP data for plots'!I56</f>
        <v>4.3807681854356844</v>
      </c>
      <c r="F62" s="100">
        <f>'3. GDP data for plots'!J56</f>
        <v>4.3234250466794348</v>
      </c>
      <c r="G62" s="100">
        <f>'3. GDP data for plots'!K56</f>
        <v>4.3807681854356844</v>
      </c>
      <c r="H62" s="100">
        <f>'3. GDP data for plots'!L56</f>
        <v>4.3697867015556326</v>
      </c>
      <c r="I62" s="100">
        <f>'3. GDP data for plots'!M56</f>
        <v>4.3168221370031352</v>
      </c>
      <c r="J62" s="100">
        <f>'3. GDP data for plots'!N56</f>
        <v>4.3740000639353207</v>
      </c>
      <c r="K62" s="100">
        <f>'3. GDP data for plots'!O56</f>
        <v>4.3734627968869066</v>
      </c>
      <c r="L62" s="100">
        <f>'3. GDP data for plots'!P56</f>
        <v>4.4129676228238761</v>
      </c>
      <c r="M62" s="100">
        <f>'3. GDP data for plots'!Q56</f>
        <v>4.4164471933324014</v>
      </c>
      <c r="N62" s="100">
        <f>'3. GDP data for plots'!R56</f>
        <v>4.4226623805197525</v>
      </c>
      <c r="O62" s="100">
        <f>'3. GDP data for plots'!S56</f>
        <v>4.4177150532710785</v>
      </c>
      <c r="P62" s="100">
        <f>'3. GDP data for plots'!T56</f>
        <v>4.4129676228238761</v>
      </c>
      <c r="Q62" s="100">
        <f>'3. GDP data for plots'!U56</f>
        <v>4.4175887089029642</v>
      </c>
      <c r="R62" s="100">
        <f>'3. GDP data for plots'!V56</f>
        <v>4.4149921456120422</v>
      </c>
      <c r="S62" s="100">
        <f>'3. GDP data for plots'!W56</f>
        <v>4.4226623805197525</v>
      </c>
      <c r="V62" s="129"/>
      <c r="W62">
        <v>2020</v>
      </c>
      <c r="X62" s="129"/>
      <c r="Y62" s="54">
        <f>F136/F135*Y$59</f>
        <v>2.5013009949921932</v>
      </c>
      <c r="Z62" s="55">
        <f>Z60+(Z67-Z60)*2/7</f>
        <v>2.6278835768042121</v>
      </c>
      <c r="AA62" s="55">
        <f t="shared" ref="AA62:AB62" si="29">AA60+(AA67-AA60)*2/7</f>
        <v>2.6732736051599346</v>
      </c>
      <c r="AB62" s="55">
        <f t="shared" si="29"/>
        <v>2.5702127348414572</v>
      </c>
      <c r="AC62" s="55">
        <f t="shared" ref="AC62" si="30">AC60+(AC71-AC60)*2/12</f>
        <v>2.6015128527802189</v>
      </c>
      <c r="AD62" s="54">
        <f>AD$54*(C191/C$190)</f>
        <v>2.5491032389129749</v>
      </c>
      <c r="AE62" s="55">
        <f t="shared" si="24"/>
        <v>2.631269002699022</v>
      </c>
      <c r="AF62" s="54">
        <f>AF$59*F254/F$253</f>
        <v>2.6373429907990027</v>
      </c>
      <c r="AG62" s="100">
        <f>$AG57*O313/N313</f>
        <v>2.6337972074223077</v>
      </c>
      <c r="AH62" s="54">
        <f>P382</f>
        <v>2.2238448087113771</v>
      </c>
      <c r="AI62" s="54">
        <f>P383</f>
        <v>2.6756137711653376</v>
      </c>
      <c r="AJ62" s="54">
        <f>P384</f>
        <v>2.8704747339752381</v>
      </c>
      <c r="AK62" s="54">
        <f>P385</f>
        <v>2.5615742404957649</v>
      </c>
      <c r="AL62" s="54">
        <f>P386</f>
        <v>2.5062933123646181</v>
      </c>
      <c r="AM62" s="54">
        <f>P387</f>
        <v>2.6675474975677607</v>
      </c>
      <c r="AN62" s="54">
        <f>P388</f>
        <v>2.8595555451826722</v>
      </c>
      <c r="AO62" s="54">
        <f>P389</f>
        <v>2.8704747339752381</v>
      </c>
      <c r="AQ62">
        <v>2020</v>
      </c>
      <c r="AR62" s="128"/>
      <c r="AS62" s="126">
        <f t="shared" si="26"/>
        <v>-2.7947776119964685</v>
      </c>
      <c r="AT62" s="126">
        <f t="shared" ref="AT62:AT82" si="31">((Z62/D62)/(Z61/D61)-1)*100</f>
        <v>-1.4152574570661991</v>
      </c>
      <c r="AU62" s="126">
        <f t="shared" ref="AU62:AU82" si="32">((AA62/E62)/(AA61/E61)-1)*100</f>
        <v>-1.2296289209573819</v>
      </c>
      <c r="AV62" s="126">
        <f t="shared" ref="AV62:AV82" si="33">((AB62/F62)/(AB61/F61)-1)*100</f>
        <v>-2.5018671684561622</v>
      </c>
      <c r="AW62" s="126">
        <f t="shared" ref="AW62:AW82" si="34">((AC62/G62)/(AC61/G61)-1)*100</f>
        <v>-2.5393562955646654</v>
      </c>
      <c r="AX62" s="126">
        <f t="shared" si="17"/>
        <v>-1.8590085017218927</v>
      </c>
      <c r="AY62" s="126">
        <f t="shared" si="27"/>
        <v>-1.2742034118849999</v>
      </c>
      <c r="AZ62" s="126">
        <f t="shared" si="28"/>
        <v>-1.3096287151620367</v>
      </c>
      <c r="BA62" s="126">
        <f t="shared" si="21"/>
        <v>-1.3949352901843182</v>
      </c>
      <c r="BB62" s="126">
        <f t="shared" si="7"/>
        <v>-3.5138202022728215</v>
      </c>
      <c r="BC62" s="126">
        <f t="shared" si="8"/>
        <v>-1.8245266927411685</v>
      </c>
      <c r="BD62" s="126">
        <f t="shared" si="9"/>
        <v>-1.3028707400072448</v>
      </c>
      <c r="BE62" s="126">
        <f t="shared" si="10"/>
        <v>-2.2223691801140033</v>
      </c>
      <c r="BF62" s="126">
        <f t="shared" si="11"/>
        <v>-2.367312516565323</v>
      </c>
      <c r="BG62" s="126">
        <f t="shared" si="12"/>
        <v>-1.8633730230342982</v>
      </c>
      <c r="BH62" s="126">
        <f t="shared" si="13"/>
        <v>-1.2483468134654951</v>
      </c>
      <c r="BI62" s="126">
        <f t="shared" si="14"/>
        <v>-1.3028707400072448</v>
      </c>
    </row>
    <row r="63" spans="1:61">
      <c r="A63">
        <v>2021</v>
      </c>
      <c r="C63" s="100">
        <f>'3. GDP data for plots'!G57</f>
        <v>4.460992779321618</v>
      </c>
      <c r="D63" s="100">
        <f>'3. GDP data for plots'!H57</f>
        <v>4.4144763781625045</v>
      </c>
      <c r="E63" s="100">
        <f>'3. GDP data for plots'!I57</f>
        <v>4.5025931330102233</v>
      </c>
      <c r="F63" s="100">
        <f>'3. GDP data for plots'!J57</f>
        <v>4.4144763781625045</v>
      </c>
      <c r="G63" s="100">
        <f>'3. GDP data for plots'!K57</f>
        <v>4.5025931330102233</v>
      </c>
      <c r="H63" s="100">
        <f>'3. GDP data for plots'!L57</f>
        <v>4.4856734448808888</v>
      </c>
      <c r="I63" s="100">
        <f>'3. GDP data for plots'!M57</f>
        <v>4.4414056238770465</v>
      </c>
      <c r="J63" s="100">
        <f>'3. GDP data for plots'!N57</f>
        <v>4.4872930160434104</v>
      </c>
      <c r="K63" s="100">
        <f>'3. GDP data for plots'!O57</f>
        <v>4.4945800330292354</v>
      </c>
      <c r="L63" s="100">
        <f>'3. GDP data for plots'!P57</f>
        <v>4.5626852297535452</v>
      </c>
      <c r="M63" s="100">
        <f>'3. GDP data for plots'!Q57</f>
        <v>4.534126710697997</v>
      </c>
      <c r="N63" s="100">
        <f>'3. GDP data for plots'!R57</f>
        <v>4.5881364713060515</v>
      </c>
      <c r="O63" s="100">
        <f>'3. GDP data for plots'!S57</f>
        <v>4.5393732791431214</v>
      </c>
      <c r="P63" s="100">
        <f>'3. GDP data for plots'!T57</f>
        <v>4.5626852297535452</v>
      </c>
      <c r="Q63" s="100">
        <f>'3. GDP data for plots'!U57</f>
        <v>4.5378820205232229</v>
      </c>
      <c r="R63" s="100">
        <f>'3. GDP data for plots'!V57</f>
        <v>4.537224085299675</v>
      </c>
      <c r="S63" s="100">
        <f>'3. GDP data for plots'!W57</f>
        <v>4.5923336316483345</v>
      </c>
      <c r="V63" s="129"/>
      <c r="W63">
        <v>2021</v>
      </c>
      <c r="X63" s="129"/>
      <c r="Y63" s="55">
        <f>Y62+(Y72-Y62)/10</f>
        <v>2.4941438577231843</v>
      </c>
      <c r="Z63" s="55">
        <f>Z60+(Z67-Z60)*3/7</f>
        <v>2.6451381952890256</v>
      </c>
      <c r="AA63" s="55">
        <f t="shared" ref="AA63:AB63" si="35">AA60+(AA67-AA60)*3/7</f>
        <v>2.7132232378226093</v>
      </c>
      <c r="AB63" s="55">
        <f t="shared" si="35"/>
        <v>2.5586319323448929</v>
      </c>
      <c r="AC63" s="55">
        <f t="shared" ref="AC63" si="36">AC60+(AC72-AC60)*3/12</f>
        <v>2.6066919064728951</v>
      </c>
      <c r="AD63" s="55">
        <f>AD62+(AD67-AD62)*1/5</f>
        <v>2.5321290381928789</v>
      </c>
      <c r="AE63" s="55">
        <f t="shared" si="24"/>
        <v>2.6504234765158952</v>
      </c>
      <c r="AF63" s="55">
        <f>AF62+(AF67-AF62)*1/5</f>
        <v>2.6621655594139373</v>
      </c>
      <c r="AG63" s="55">
        <f>AG62+(AG67-AG62)*1/5</f>
        <v>2.6722806071879379</v>
      </c>
      <c r="AH63" s="55">
        <f>AH62+(AH72-AH62)/10</f>
        <v>2.1839648973781149</v>
      </c>
      <c r="AI63" s="55">
        <f t="shared" ref="AI63:AO63" si="37">AI62+(AI72-AI62)/10</f>
        <v>2.6451145854292579</v>
      </c>
      <c r="AJ63" s="55">
        <f t="shared" si="37"/>
        <v>2.8789499981946229</v>
      </c>
      <c r="AK63" s="55">
        <f t="shared" si="37"/>
        <v>2.481048938391798</v>
      </c>
      <c r="AL63" s="55">
        <f t="shared" si="37"/>
        <v>2.5120719573220192</v>
      </c>
      <c r="AM63" s="55">
        <f t="shared" si="37"/>
        <v>2.6740312345234267</v>
      </c>
      <c r="AN63" s="55">
        <f t="shared" si="37"/>
        <v>2.8761604146671971</v>
      </c>
      <c r="AO63" s="55">
        <f t="shared" si="37"/>
        <v>2.9110448512221292</v>
      </c>
      <c r="AQ63">
        <v>2021</v>
      </c>
      <c r="AR63" s="128"/>
      <c r="AS63" s="126">
        <f t="shared" si="26"/>
        <v>-2.68341973920595</v>
      </c>
      <c r="AT63" s="126">
        <f t="shared" si="31"/>
        <v>-1.4195076455213451</v>
      </c>
      <c r="AU63" s="126">
        <f t="shared" si="32"/>
        <v>-1.2516868860623864</v>
      </c>
      <c r="AV63" s="126">
        <f t="shared" si="33"/>
        <v>-2.5038465771190066</v>
      </c>
      <c r="AW63" s="126">
        <f t="shared" si="34"/>
        <v>-2.5119697711638689</v>
      </c>
      <c r="AX63" s="126">
        <f t="shared" si="17"/>
        <v>-3.2321719051715214</v>
      </c>
      <c r="AY63" s="126">
        <f t="shared" si="27"/>
        <v>-2.0975101151546882</v>
      </c>
      <c r="AZ63" s="126">
        <f t="shared" si="28"/>
        <v>-1.6073172643673028</v>
      </c>
      <c r="BA63" s="126">
        <f t="shared" si="21"/>
        <v>-1.272976094125744</v>
      </c>
      <c r="BB63" s="126">
        <f t="shared" si="7"/>
        <v>-5.0157912104386799</v>
      </c>
      <c r="BC63" s="126">
        <f t="shared" si="8"/>
        <v>-3.7057273814644853</v>
      </c>
      <c r="BD63" s="126">
        <f t="shared" si="9"/>
        <v>-3.3219563556592391</v>
      </c>
      <c r="BE63" s="126">
        <f t="shared" si="10"/>
        <v>-5.7394028653982021</v>
      </c>
      <c r="BF63" s="126">
        <f t="shared" si="11"/>
        <v>-3.0583488424070993</v>
      </c>
      <c r="BG63" s="126">
        <f t="shared" si="12"/>
        <v>-2.414252433618469</v>
      </c>
      <c r="BH63" s="126">
        <f t="shared" si="13"/>
        <v>-2.1289439943969479</v>
      </c>
      <c r="BI63" s="126">
        <f t="shared" si="14"/>
        <v>-2.3335227006344827</v>
      </c>
    </row>
    <row r="64" spans="1:61">
      <c r="A64">
        <v>2022</v>
      </c>
      <c r="C64" s="100">
        <f>'3. GDP data for plots'!G58</f>
        <v>4.570884257304427</v>
      </c>
      <c r="D64" s="100">
        <f>'3. GDP data for plots'!H58</f>
        <v>4.5074452506866072</v>
      </c>
      <c r="E64" s="100">
        <f>'3. GDP data for plots'!I58</f>
        <v>4.6278059151432949</v>
      </c>
      <c r="F64" s="100">
        <f>'3. GDP data for plots'!J58</f>
        <v>4.5074452506866072</v>
      </c>
      <c r="G64" s="100">
        <f>'3. GDP data for plots'!K58</f>
        <v>4.6278059151432949</v>
      </c>
      <c r="H64" s="100">
        <f>'3. GDP data for plots'!L58</f>
        <v>4.6046335046391302</v>
      </c>
      <c r="I64" s="100">
        <f>'3. GDP data for plots'!M58</f>
        <v>4.5695845901821386</v>
      </c>
      <c r="J64" s="100">
        <f>'3. GDP data for plots'!N58</f>
        <v>4.6035204200970306</v>
      </c>
      <c r="K64" s="100">
        <f>'3. GDP data for plots'!O58</f>
        <v>4.6190514499596569</v>
      </c>
      <c r="L64" s="100">
        <f>'3. GDP data for plots'!P58</f>
        <v>4.7174822670667078</v>
      </c>
      <c r="M64" s="100">
        <f>'3. GDP data for plots'!Q58</f>
        <v>4.654941886252443</v>
      </c>
      <c r="N64" s="100">
        <f>'3. GDP data for plots'!R58</f>
        <v>4.7598017818522314</v>
      </c>
      <c r="O64" s="100">
        <f>'3. GDP data for plots'!S58</f>
        <v>4.6643818170529165</v>
      </c>
      <c r="P64" s="100">
        <f>'3. GDP data for plots'!T58</f>
        <v>4.7174822670667078</v>
      </c>
      <c r="Q64" s="100">
        <f>'3. GDP data for plots'!U58</f>
        <v>4.6614509835845963</v>
      </c>
      <c r="R64" s="100">
        <f>'3. GDP data for plots'!V58</f>
        <v>4.6628400960313874</v>
      </c>
      <c r="S64" s="100">
        <f>'3. GDP data for plots'!W58</f>
        <v>4.7685141595388831</v>
      </c>
      <c r="V64" s="129"/>
      <c r="W64">
        <v>2022</v>
      </c>
      <c r="X64" s="129"/>
      <c r="Y64" s="55">
        <f>Y62+(Y72-Y62)*2/10</f>
        <v>2.4869867204541753</v>
      </c>
      <c r="Z64" s="55">
        <f>Z60+(Z67-Z60)*4/7</f>
        <v>2.6623928137738395</v>
      </c>
      <c r="AA64" s="55">
        <f t="shared" ref="AA64:AB64" si="38">AA60+(AA67-AA60)*4/7</f>
        <v>2.7531728704852845</v>
      </c>
      <c r="AB64" s="55">
        <f t="shared" si="38"/>
        <v>2.5470511298483292</v>
      </c>
      <c r="AC64" s="55">
        <f t="shared" ref="AC64" si="39">AC60+(AC72-AC60)*4/12</f>
        <v>2.6111310953523317</v>
      </c>
      <c r="AD64" s="55">
        <f>AD62+(AD67-AD62)*2/5</f>
        <v>2.515154837472783</v>
      </c>
      <c r="AE64" s="55">
        <f t="shared" si="24"/>
        <v>2.6697173864249448</v>
      </c>
      <c r="AF64" s="55">
        <f>AF62+(AF67-AF62)*2/5</f>
        <v>2.6869881280288719</v>
      </c>
      <c r="AG64" s="55">
        <f>AG62+(AG67-AG62)*2/5</f>
        <v>2.7107640069535681</v>
      </c>
      <c r="AH64" s="55">
        <f>AH62+(AH72-AH62)*2/10</f>
        <v>2.1440849860448528</v>
      </c>
      <c r="AI64" s="55">
        <f t="shared" ref="AI64:AO64" si="40">AI62+(AI72-AI62)*2/10</f>
        <v>2.6146153996931782</v>
      </c>
      <c r="AJ64" s="55">
        <f t="shared" si="40"/>
        <v>2.8874252624140078</v>
      </c>
      <c r="AK64" s="55">
        <f t="shared" si="40"/>
        <v>2.4005236362878306</v>
      </c>
      <c r="AL64" s="55">
        <f t="shared" si="40"/>
        <v>2.5178506022794207</v>
      </c>
      <c r="AM64" s="55">
        <f t="shared" si="40"/>
        <v>2.6805149714790923</v>
      </c>
      <c r="AN64" s="55">
        <f t="shared" si="40"/>
        <v>2.8927652841517215</v>
      </c>
      <c r="AO64" s="55">
        <f t="shared" si="40"/>
        <v>2.9516149684690203</v>
      </c>
      <c r="AQ64">
        <v>2022</v>
      </c>
      <c r="AR64" s="128"/>
      <c r="AS64" s="126">
        <f t="shared" si="26"/>
        <v>-2.6842210897468854</v>
      </c>
      <c r="AT64" s="126">
        <f t="shared" si="31"/>
        <v>-1.4237023847901709</v>
      </c>
      <c r="AU64" s="126">
        <f t="shared" si="32"/>
        <v>-1.273095286036896</v>
      </c>
      <c r="AV64" s="126">
        <f t="shared" si="33"/>
        <v>-2.5058439040610891</v>
      </c>
      <c r="AW64" s="126">
        <f t="shared" si="34"/>
        <v>-2.5399699345536653</v>
      </c>
      <c r="AX64" s="126">
        <f t="shared" si="17"/>
        <v>-3.236520390338804</v>
      </c>
      <c r="AY64" s="126">
        <f t="shared" si="27"/>
        <v>-2.0975101151546549</v>
      </c>
      <c r="AZ64" s="126">
        <f t="shared" si="28"/>
        <v>-1.6158715967397486</v>
      </c>
      <c r="BA64" s="126">
        <f t="shared" si="21"/>
        <v>-1.2934508527233102</v>
      </c>
      <c r="BB64" s="126">
        <f t="shared" si="7"/>
        <v>-5.0474626985911986</v>
      </c>
      <c r="BC64" s="126">
        <f t="shared" si="8"/>
        <v>-3.7185296804629564</v>
      </c>
      <c r="BD64" s="126">
        <f t="shared" si="9"/>
        <v>-3.3227942053276394</v>
      </c>
      <c r="BE64" s="126">
        <f t="shared" si="10"/>
        <v>-5.8386971499169498</v>
      </c>
      <c r="BF64" s="126">
        <f t="shared" si="11"/>
        <v>-3.0588618198705397</v>
      </c>
      <c r="BG64" s="126">
        <f t="shared" si="12"/>
        <v>-2.4148261592020104</v>
      </c>
      <c r="BH64" s="126">
        <f t="shared" si="13"/>
        <v>-2.1322061073718701</v>
      </c>
      <c r="BI64" s="126">
        <f t="shared" si="14"/>
        <v>-2.3524923915897</v>
      </c>
    </row>
    <row r="65" spans="1:61">
      <c r="A65">
        <v>2023</v>
      </c>
      <c r="C65" s="100">
        <f>'3. GDP data for plots'!G59</f>
        <v>4.6834827867286153</v>
      </c>
      <c r="D65" s="100">
        <f>'3. GDP data for plots'!H59</f>
        <v>4.6023720476660674</v>
      </c>
      <c r="E65" s="100">
        <f>'3. GDP data for plots'!I59</f>
        <v>4.7565007442538203</v>
      </c>
      <c r="F65" s="100">
        <f>'3. GDP data for plots'!J59</f>
        <v>4.6023720476660674</v>
      </c>
      <c r="G65" s="100">
        <f>'3. GDP data for plots'!K59</f>
        <v>4.7565007442538203</v>
      </c>
      <c r="H65" s="100">
        <f>'3. GDP data for plots'!L59</f>
        <v>4.7267483851821606</v>
      </c>
      <c r="I65" s="100">
        <f>'3. GDP data for plots'!M59</f>
        <v>4.7014628014547952</v>
      </c>
      <c r="J65" s="100">
        <f>'3. GDP data for plots'!N59</f>
        <v>4.7227582826619949</v>
      </c>
      <c r="K65" s="100">
        <f>'3. GDP data for plots'!O59</f>
        <v>4.7469699372545646</v>
      </c>
      <c r="L65" s="100">
        <f>'3. GDP data for plots'!P59</f>
        <v>4.8775310632793616</v>
      </c>
      <c r="M65" s="100">
        <f>'3. GDP data for plots'!Q59</f>
        <v>4.7789762719383155</v>
      </c>
      <c r="N65" s="100">
        <f>'3. GDP data for plots'!R59</f>
        <v>4.9378899568945336</v>
      </c>
      <c r="O65" s="100">
        <f>'3. GDP data for plots'!S59</f>
        <v>4.7928329303116355</v>
      </c>
      <c r="P65" s="100">
        <f>'3. GDP data for plots'!T59</f>
        <v>4.8775310632793616</v>
      </c>
      <c r="Q65" s="100">
        <f>'3. GDP data for plots'!U59</f>
        <v>4.7883847958339842</v>
      </c>
      <c r="R65" s="100">
        <f>'3. GDP data for plots'!V59</f>
        <v>4.791933868023178</v>
      </c>
      <c r="S65" s="100">
        <f>'3. GDP data for plots'!W59</f>
        <v>4.9514536864259071</v>
      </c>
      <c r="V65" s="129"/>
      <c r="W65">
        <v>2023</v>
      </c>
      <c r="X65" s="129"/>
      <c r="Y65" s="55">
        <f>Y62+(Y72-Y62)*3/10</f>
        <v>2.4798295831851664</v>
      </c>
      <c r="Z65" s="55">
        <f>Z60+(Z67-Z60)*5/7</f>
        <v>2.679647432258653</v>
      </c>
      <c r="AA65" s="55">
        <f t="shared" ref="AA65:AB65" si="41">AA60+(AA67-AA60)*5/7</f>
        <v>2.7931225031479592</v>
      </c>
      <c r="AB65" s="55">
        <f t="shared" si="41"/>
        <v>2.5354703273517649</v>
      </c>
      <c r="AC65" s="55">
        <f t="shared" ref="AC65" si="42">AC60+(AC72-AC60)*5/12</f>
        <v>2.6155702842317683</v>
      </c>
      <c r="AD65" s="55">
        <f>AD62+(AD67-AD62)*3/5</f>
        <v>2.4981806367526875</v>
      </c>
      <c r="AE65" s="55">
        <f t="shared" si="24"/>
        <v>2.6891517474592117</v>
      </c>
      <c r="AF65" s="55">
        <f>AF62+(AF67-AF62)*3/5</f>
        <v>2.711810696643806</v>
      </c>
      <c r="AG65" s="55">
        <f>AG62+(AG67-AG62)*3/5</f>
        <v>2.7492474067191979</v>
      </c>
      <c r="AH65" s="55">
        <f>AH62+(AH72-AH62)*3/10</f>
        <v>2.1042050747115906</v>
      </c>
      <c r="AI65" s="55">
        <f t="shared" ref="AI65:AO65" si="43">AI62+(AI72-AI62)*3/10</f>
        <v>2.5841162139570986</v>
      </c>
      <c r="AJ65" s="55">
        <f t="shared" si="43"/>
        <v>2.8959005266333926</v>
      </c>
      <c r="AK65" s="55">
        <f t="shared" si="43"/>
        <v>2.3199983341838637</v>
      </c>
      <c r="AL65" s="55">
        <f t="shared" si="43"/>
        <v>2.5236292472368218</v>
      </c>
      <c r="AM65" s="55">
        <f t="shared" si="43"/>
        <v>2.686998708434758</v>
      </c>
      <c r="AN65" s="55">
        <f t="shared" si="43"/>
        <v>2.9093701536362464</v>
      </c>
      <c r="AO65" s="55">
        <f t="shared" si="43"/>
        <v>2.9921850857159114</v>
      </c>
      <c r="AQ65">
        <v>2023</v>
      </c>
      <c r="AR65" s="128"/>
      <c r="AS65" s="126">
        <f t="shared" si="26"/>
        <v>-2.6850270525969555</v>
      </c>
      <c r="AT65" s="126">
        <f t="shared" si="31"/>
        <v>-1.4278427529494264</v>
      </c>
      <c r="AU65" s="126">
        <f t="shared" si="32"/>
        <v>-1.293882397225643</v>
      </c>
      <c r="AV65" s="126">
        <f t="shared" si="33"/>
        <v>-2.5078593936922466</v>
      </c>
      <c r="AW65" s="126">
        <f t="shared" si="34"/>
        <v>-2.5402516278003162</v>
      </c>
      <c r="AX65" s="126">
        <f t="shared" si="17"/>
        <v>-3.2409275693558337</v>
      </c>
      <c r="AY65" s="126">
        <f t="shared" si="27"/>
        <v>-2.0975101151546771</v>
      </c>
      <c r="AZ65" s="126">
        <f t="shared" si="28"/>
        <v>-1.6242678781703046</v>
      </c>
      <c r="BA65" s="126">
        <f t="shared" si="21"/>
        <v>-1.3133442709178267</v>
      </c>
      <c r="BB65" s="126">
        <f t="shared" si="7"/>
        <v>-5.0803123640524861</v>
      </c>
      <c r="BC65" s="126">
        <f t="shared" si="8"/>
        <v>-3.7316306541308353</v>
      </c>
      <c r="BD65" s="126">
        <f t="shared" si="9"/>
        <v>-3.3236271364290193</v>
      </c>
      <c r="BE65" s="126">
        <f t="shared" si="10"/>
        <v>-5.9446530662039976</v>
      </c>
      <c r="BF65" s="126">
        <f t="shared" si="11"/>
        <v>-3.0593724426950186</v>
      </c>
      <c r="BG65" s="126">
        <f t="shared" si="12"/>
        <v>-2.4153971092847004</v>
      </c>
      <c r="BH65" s="126">
        <f t="shared" si="13"/>
        <v>-2.1354307703950193</v>
      </c>
      <c r="BI65" s="126">
        <f t="shared" si="14"/>
        <v>-2.3709406035617553</v>
      </c>
    </row>
    <row r="66" spans="1:61">
      <c r="A66">
        <v>2024</v>
      </c>
      <c r="C66" s="100">
        <f>'3. GDP data for plots'!G60</f>
        <v>4.7988550527242841</v>
      </c>
      <c r="D66" s="100">
        <f>'3. GDP data for plots'!H60</f>
        <v>4.6992980029899156</v>
      </c>
      <c r="E66" s="100">
        <f>'3. GDP data for plots'!I60</f>
        <v>4.8887744527174304</v>
      </c>
      <c r="F66" s="100">
        <f>'3. GDP data for plots'!J60</f>
        <v>4.6992980029899156</v>
      </c>
      <c r="G66" s="100">
        <f>'3. GDP data for plots'!K60</f>
        <v>4.8887744527174304</v>
      </c>
      <c r="H66" s="100">
        <f>'3. GDP data for plots'!L60</f>
        <v>4.8521017523571919</v>
      </c>
      <c r="I66" s="100">
        <f>'3. GDP data for plots'!M60</f>
        <v>4.8371470179047815</v>
      </c>
      <c r="J66" s="100">
        <f>'3. GDP data for plots'!N60</f>
        <v>4.8450845789845234</v>
      </c>
      <c r="K66" s="100">
        <f>'3. GDP data for plots'!O60</f>
        <v>4.8784309569436415</v>
      </c>
      <c r="L66" s="100">
        <f>'3. GDP data for plots'!P60</f>
        <v>5.0430097934523275</v>
      </c>
      <c r="M66" s="100">
        <f>'3. GDP data for plots'!Q60</f>
        <v>4.9063156460017892</v>
      </c>
      <c r="N66" s="100">
        <f>'3. GDP data for plots'!R60</f>
        <v>5.1226413081663207</v>
      </c>
      <c r="O66" s="100">
        <f>'3. GDP data for plots'!S60</f>
        <v>4.9248214230441114</v>
      </c>
      <c r="P66" s="100">
        <f>'3. GDP data for plots'!T60</f>
        <v>5.0430097934523275</v>
      </c>
      <c r="Q66" s="100">
        <f>'3. GDP data for plots'!U60</f>
        <v>4.91877508392081</v>
      </c>
      <c r="R66" s="100">
        <f>'3. GDP data for plots'!V60</f>
        <v>4.9246016853658379</v>
      </c>
      <c r="S66" s="100">
        <f>'3. GDP data for plots'!W60</f>
        <v>5.1414115149007964</v>
      </c>
      <c r="V66" s="129"/>
      <c r="W66">
        <v>2024</v>
      </c>
      <c r="X66" s="129"/>
      <c r="Y66" s="55">
        <f>Y62+(Y72-Y62)*4/10</f>
        <v>2.4726724459161575</v>
      </c>
      <c r="Z66" s="55">
        <f>Z60+(Z67-Z60)*6/7</f>
        <v>2.6969020507434665</v>
      </c>
      <c r="AA66" s="55">
        <f t="shared" ref="AA66:AB66" si="44">AA60+(AA67-AA60)*6/7</f>
        <v>2.8330721358106339</v>
      </c>
      <c r="AB66" s="55">
        <f t="shared" si="44"/>
        <v>2.5238895248552011</v>
      </c>
      <c r="AC66" s="55">
        <f t="shared" ref="AC66" si="45">AC60+(AC72-AC60)*6/12</f>
        <v>2.6200094731112049</v>
      </c>
      <c r="AD66" s="55">
        <f>AD62+(AD67-AD62)*4/5</f>
        <v>2.4812064360325916</v>
      </c>
      <c r="AE66" s="55">
        <f t="shared" si="24"/>
        <v>2.7087275820407277</v>
      </c>
      <c r="AF66" s="55">
        <f>AF62+(AF67-AF62)*4/5</f>
        <v>2.7366332652587406</v>
      </c>
      <c r="AG66" s="55">
        <f>AG62+(AG67-AG62)*4/5</f>
        <v>2.7877308064848281</v>
      </c>
      <c r="AH66" s="55">
        <f>AH62+(AH72-AH62)*4/10</f>
        <v>2.0643251633783279</v>
      </c>
      <c r="AI66" s="55">
        <f t="shared" ref="AI66:AO66" si="46">AI62+(AI72-AI62)*4/10</f>
        <v>2.5536170282210189</v>
      </c>
      <c r="AJ66" s="55">
        <f t="shared" si="46"/>
        <v>2.9043757908527774</v>
      </c>
      <c r="AK66" s="55">
        <f t="shared" si="46"/>
        <v>2.2394730320798968</v>
      </c>
      <c r="AL66" s="55">
        <f t="shared" si="46"/>
        <v>2.5294078921942229</v>
      </c>
      <c r="AM66" s="55">
        <f t="shared" si="46"/>
        <v>2.693482445390424</v>
      </c>
      <c r="AN66" s="55">
        <f t="shared" si="46"/>
        <v>2.9259750231207713</v>
      </c>
      <c r="AO66" s="55">
        <f t="shared" si="46"/>
        <v>3.0327552029628024</v>
      </c>
      <c r="AQ66">
        <v>2024</v>
      </c>
      <c r="AR66" s="128"/>
      <c r="AS66" s="126">
        <f t="shared" si="26"/>
        <v>-2.6858376676915374</v>
      </c>
      <c r="AT66" s="126">
        <f t="shared" si="31"/>
        <v>-1.4319298003082515</v>
      </c>
      <c r="AU66" s="126">
        <f t="shared" si="32"/>
        <v>-1.3140748782431988</v>
      </c>
      <c r="AV66" s="126">
        <f t="shared" si="33"/>
        <v>-2.5098932948875885</v>
      </c>
      <c r="AW66" s="126">
        <f t="shared" si="34"/>
        <v>-2.5405323648581946</v>
      </c>
      <c r="AX66" s="126">
        <f t="shared" si="17"/>
        <v>-3.2453946386307719</v>
      </c>
      <c r="AY66" s="126">
        <f t="shared" si="27"/>
        <v>-2.0975101151546771</v>
      </c>
      <c r="AZ66" s="126">
        <f t="shared" si="28"/>
        <v>-1.6325104488184583</v>
      </c>
      <c r="BA66" s="126">
        <f t="shared" si="21"/>
        <v>-1.3326807611594438</v>
      </c>
      <c r="BB66" s="126">
        <f t="shared" si="7"/>
        <v>-5.1144071949795311</v>
      </c>
      <c r="BC66" s="126">
        <f t="shared" si="8"/>
        <v>-3.7450408778448407</v>
      </c>
      <c r="BD66" s="126">
        <f t="shared" si="9"/>
        <v>-3.3244551921480348</v>
      </c>
      <c r="BE66" s="126">
        <f t="shared" si="10"/>
        <v>-6.0579642741247053</v>
      </c>
      <c r="BF66" s="126">
        <f t="shared" si="11"/>
        <v>-3.0598807270554862</v>
      </c>
      <c r="BG66" s="126">
        <f t="shared" si="12"/>
        <v>-2.4159653039584006</v>
      </c>
      <c r="BH66" s="126">
        <f t="shared" si="13"/>
        <v>-2.1386186246892702</v>
      </c>
      <c r="BI66" s="126">
        <f t="shared" si="14"/>
        <v>-2.3888885482701183</v>
      </c>
    </row>
    <row r="67" spans="1:61">
      <c r="A67">
        <v>2025</v>
      </c>
      <c r="C67" s="100">
        <f>'3. GDP data for plots'!G61</f>
        <v>4.9170693831337893</v>
      </c>
      <c r="D67" s="100">
        <f>'3. GDP data for plots'!H61</f>
        <v>4.798265218932884</v>
      </c>
      <c r="E67" s="100">
        <f>'3. GDP data for plots'!I61</f>
        <v>5.0247265657249383</v>
      </c>
      <c r="F67" s="100">
        <f>'3. GDP data for plots'!J61</f>
        <v>4.798265218932884</v>
      </c>
      <c r="G67" s="100">
        <f>'3. GDP data for plots'!K61</f>
        <v>5.0247265657249383</v>
      </c>
      <c r="H67" s="100">
        <f>'3. GDP data for plots'!L61</f>
        <v>4.9807794908297049</v>
      </c>
      <c r="I67" s="100">
        <f>'3. GDP data for plots'!M61</f>
        <v>4.9767470808415144</v>
      </c>
      <c r="J67" s="100">
        <f>'3. GDP data for plots'!N61</f>
        <v>4.9705793039829214</v>
      </c>
      <c r="K67" s="100">
        <f>'3. GDP data for plots'!O61</f>
        <v>5.0135326147505337</v>
      </c>
      <c r="L67" s="100">
        <f>'3. GDP data for plots'!P61</f>
        <v>5.2141026775454629</v>
      </c>
      <c r="M67" s="100">
        <f>'3. GDP data for plots'!Q61</f>
        <v>5.0370480723141497</v>
      </c>
      <c r="N67" s="100">
        <f>'3. GDP data for plots'!R61</f>
        <v>5.3143051386741211</v>
      </c>
      <c r="O67" s="100">
        <f>'3. GDP data for plots'!S61</f>
        <v>5.0604447101595946</v>
      </c>
      <c r="P67" s="100">
        <f>'3. GDP data for plots'!T61</f>
        <v>5.2141026775454629</v>
      </c>
      <c r="Q67" s="100">
        <f>'3. GDP data for plots'!U61</f>
        <v>5.0527159695373411</v>
      </c>
      <c r="R67" s="100">
        <f>'3. GDP data for plots'!V61</f>
        <v>5.0609424978380666</v>
      </c>
      <c r="S67" s="100">
        <f>'3. GDP data for plots'!W61</f>
        <v>5.3386568954531324</v>
      </c>
      <c r="V67" s="129"/>
      <c r="W67">
        <v>2025</v>
      </c>
      <c r="X67" s="129"/>
      <c r="Y67" s="55">
        <f>Y62+(Y72-Y62)*5/10</f>
        <v>2.4655153086471486</v>
      </c>
      <c r="Z67" s="54">
        <f>$Z60*(O148/O147)</f>
        <v>2.7141566692282799</v>
      </c>
      <c r="AA67" s="54">
        <f t="shared" ref="AA67:AB67" si="47">$Z60*(P148/P147)</f>
        <v>2.8730217684733086</v>
      </c>
      <c r="AB67" s="54">
        <f t="shared" si="47"/>
        <v>2.5123087223586369</v>
      </c>
      <c r="AC67" s="55">
        <f t="shared" ref="AC67" si="48">AC60+(AC72-AC60)*7/12</f>
        <v>2.6244486619906411</v>
      </c>
      <c r="AD67" s="54">
        <f>AD$54*(C192/C$190)</f>
        <v>2.4642322353124957</v>
      </c>
      <c r="AE67" s="54">
        <f>AE66*(1+$M$205)</f>
        <v>2.7284459200343045</v>
      </c>
      <c r="AF67" s="54">
        <f>AF$59*F255/F$253</f>
        <v>2.7614558338736752</v>
      </c>
      <c r="AG67" s="100">
        <f>AG62*P313/O313</f>
        <v>2.8262142062504583</v>
      </c>
      <c r="AH67" s="55">
        <f>AH62+(AH72-AH62)*5/10</f>
        <v>2.0244452520450658</v>
      </c>
      <c r="AI67" s="55">
        <f t="shared" ref="AI67:AO67" si="49">AI62+(AI72-AI62)*5/10</f>
        <v>2.5231178424849396</v>
      </c>
      <c r="AJ67" s="55">
        <f t="shared" si="49"/>
        <v>2.9128510550721622</v>
      </c>
      <c r="AK67" s="55">
        <f t="shared" si="49"/>
        <v>2.1589477299759299</v>
      </c>
      <c r="AL67" s="55">
        <f t="shared" si="49"/>
        <v>2.535186537151624</v>
      </c>
      <c r="AM67" s="55">
        <f t="shared" si="49"/>
        <v>2.6999661823460901</v>
      </c>
      <c r="AN67" s="55">
        <f t="shared" si="49"/>
        <v>2.9425798926052957</v>
      </c>
      <c r="AO67" s="55">
        <f t="shared" si="49"/>
        <v>3.0733253202096935</v>
      </c>
      <c r="AQ67">
        <v>2025</v>
      </c>
      <c r="AR67" s="128"/>
      <c r="AS67" s="126">
        <f t="shared" si="26"/>
        <v>-2.6866529754282831</v>
      </c>
      <c r="AT67" s="126">
        <f t="shared" si="31"/>
        <v>-1.4359645502965646</v>
      </c>
      <c r="AU67" s="126">
        <f t="shared" si="32"/>
        <v>-1.3336978840334579</v>
      </c>
      <c r="AV67" s="126">
        <f t="shared" si="33"/>
        <v>-2.5119458610901368</v>
      </c>
      <c r="AW67" s="126">
        <f t="shared" si="34"/>
        <v>-2.5408121505875902</v>
      </c>
      <c r="AX67" s="126">
        <f t="shared" si="17"/>
        <v>-3.2499228273106473</v>
      </c>
      <c r="AY67" s="126">
        <f t="shared" si="27"/>
        <v>-2.0975101151546993</v>
      </c>
      <c r="AZ67" s="126">
        <f t="shared" si="28"/>
        <v>-1.6406034913745038</v>
      </c>
      <c r="BA67" s="126">
        <f t="shared" si="21"/>
        <v>-1.3514833878857657</v>
      </c>
      <c r="BB67" s="126">
        <f t="shared" si="7"/>
        <v>-5.1498193560039596</v>
      </c>
      <c r="BC67" s="126">
        <f t="shared" si="8"/>
        <v>-3.7587714322108279</v>
      </c>
      <c r="BD67" s="126">
        <f t="shared" si="9"/>
        <v>-3.3252784151653114</v>
      </c>
      <c r="BE67" s="126">
        <f t="shared" si="10"/>
        <v>-6.1794242019619583</v>
      </c>
      <c r="BF67" s="126">
        <f t="shared" si="11"/>
        <v>-3.0603866889792775</v>
      </c>
      <c r="BG67" s="126">
        <f t="shared" si="12"/>
        <v>-2.4165307631216271</v>
      </c>
      <c r="BH67" s="126">
        <f t="shared" si="13"/>
        <v>-2.1417702969217522</v>
      </c>
      <c r="BI67" s="126">
        <f t="shared" si="14"/>
        <v>-2.4063563024108614</v>
      </c>
    </row>
    <row r="68" spans="1:61">
      <c r="A68">
        <v>2026</v>
      </c>
      <c r="C68" s="100">
        <f>'3. GDP data for plots'!G62</f>
        <v>5.0381957889780864</v>
      </c>
      <c r="D68" s="100">
        <f>'3. GDP data for plots'!H62</f>
        <v>4.9142872719266819</v>
      </c>
      <c r="E68" s="100">
        <f>'3. GDP data for plots'!I62</f>
        <v>5.1644593761669393</v>
      </c>
      <c r="F68" s="100">
        <f>'3. GDP data for plots'!J62</f>
        <v>4.9142872719266819</v>
      </c>
      <c r="G68" s="100">
        <f>'3. GDP data for plots'!K62</f>
        <v>5.1644593761669393</v>
      </c>
      <c r="H68" s="100">
        <f>'3. GDP data for plots'!L62</f>
        <v>5.1128697629265094</v>
      </c>
      <c r="I68" s="100">
        <f>'3. GDP data for plots'!M62</f>
        <v>5.1203760015946012</v>
      </c>
      <c r="J68" s="100">
        <f>'3. GDP data for plots'!N62</f>
        <v>5.0932390141779242</v>
      </c>
      <c r="K68" s="100">
        <f>'3. GDP data for plots'!O62</f>
        <v>5.1399684011555928</v>
      </c>
      <c r="L68" s="100">
        <f>'3. GDP data for plots'!P62</f>
        <v>5.3910001855013787</v>
      </c>
      <c r="M68" s="100">
        <f>'3. GDP data for plots'!Q62</f>
        <v>5.1712639612739748</v>
      </c>
      <c r="N68" s="100">
        <f>'3. GDP data for plots'!R62</f>
        <v>5.5131400791064751</v>
      </c>
      <c r="O68" s="100">
        <f>'3. GDP data for plots'!S62</f>
        <v>5.1998028892494226</v>
      </c>
      <c r="P68" s="100">
        <f>'3. GDP data for plots'!T62</f>
        <v>5.3910001855013787</v>
      </c>
      <c r="Q68" s="100">
        <f>'3. GDP data for plots'!U62</f>
        <v>5.1903041373600427</v>
      </c>
      <c r="R68" s="100">
        <f>'3. GDP data for plots'!V62</f>
        <v>5.2010579947077824</v>
      </c>
      <c r="S68" s="100">
        <f>'3. GDP data for plots'!W62</f>
        <v>5.5434694081123768</v>
      </c>
      <c r="V68" s="129"/>
      <c r="W68">
        <v>2026</v>
      </c>
      <c r="X68" s="129"/>
      <c r="Y68" s="55">
        <f>Y62+(Y72-Y62)*6/10</f>
        <v>2.4583581713781393</v>
      </c>
      <c r="Z68" s="55">
        <f>Z67+(Z72-Z67)*1/5</f>
        <v>2.74277446439093</v>
      </c>
      <c r="AA68" s="55">
        <f t="shared" ref="AA68:AB68" si="50">AA67+(AA72-AA67)*1/5</f>
        <v>2.9129714011359833</v>
      </c>
      <c r="AB68" s="55">
        <f t="shared" si="50"/>
        <v>2.4950800117093861</v>
      </c>
      <c r="AC68" s="55">
        <f t="shared" ref="AC68" si="51">AC60+(AC72-AC60)*8/12</f>
        <v>2.6288878508700777</v>
      </c>
      <c r="AD68" s="55">
        <f>AD67+(AD72-AD67)*1/5</f>
        <v>2.4404292506822864</v>
      </c>
      <c r="AE68" s="55">
        <f>AE67*(1+$N$205)</f>
        <v>2.7409376926236364</v>
      </c>
      <c r="AF68" s="55">
        <f>AF67+(AF72-AF67)*1/5</f>
        <v>2.7948934771733875</v>
      </c>
      <c r="AG68" s="55">
        <f>AG67+(AG72-AG67)*1/5</f>
        <v>2.8472986640488389</v>
      </c>
      <c r="AH68" s="55">
        <f>AH62+(AH72-AH62)*6/10</f>
        <v>1.9845653407118036</v>
      </c>
      <c r="AI68" s="55">
        <f t="shared" ref="AI68:AO68" si="52">AI62+(AI72-AI62)*6/10</f>
        <v>2.49261865674886</v>
      </c>
      <c r="AJ68" s="55">
        <f t="shared" si="52"/>
        <v>2.9213263192915471</v>
      </c>
      <c r="AK68" s="55">
        <f t="shared" si="52"/>
        <v>2.0784224278719625</v>
      </c>
      <c r="AL68" s="55">
        <f t="shared" si="52"/>
        <v>2.5409651821090256</v>
      </c>
      <c r="AM68" s="55">
        <f t="shared" si="52"/>
        <v>2.7064499193017557</v>
      </c>
      <c r="AN68" s="55">
        <f t="shared" si="52"/>
        <v>2.9591847620898206</v>
      </c>
      <c r="AO68" s="55">
        <f t="shared" si="52"/>
        <v>3.1138954374565846</v>
      </c>
      <c r="AQ68">
        <v>2026</v>
      </c>
      <c r="AR68" s="128"/>
      <c r="AS68" s="126">
        <f t="shared" si="26"/>
        <v>-2.6874730166739802</v>
      </c>
      <c r="AT68" s="126">
        <f t="shared" si="31"/>
        <v>-1.3314164008723539</v>
      </c>
      <c r="AU68" s="126">
        <f t="shared" si="32"/>
        <v>-1.3527751704131563</v>
      </c>
      <c r="AV68" s="126">
        <f t="shared" si="33"/>
        <v>-3.0304946737275684</v>
      </c>
      <c r="AW68" s="126">
        <f t="shared" si="34"/>
        <v>-2.5410909898158973</v>
      </c>
      <c r="AX68" s="126">
        <f t="shared" si="17"/>
        <v>-3.5244702288466545</v>
      </c>
      <c r="AY68" s="126">
        <f t="shared" si="27"/>
        <v>-2.3600541234583106</v>
      </c>
      <c r="AZ68" s="126">
        <f t="shared" si="28"/>
        <v>-1.2265760731756892</v>
      </c>
      <c r="BA68" s="126">
        <f t="shared" si="21"/>
        <v>-1.7321747902833251</v>
      </c>
      <c r="BB68" s="126">
        <f t="shared" si="7"/>
        <v>-5.186626698093777</v>
      </c>
      <c r="BC68" s="126">
        <f t="shared" si="8"/>
        <v>-3.7728339335995842</v>
      </c>
      <c r="BD68" s="126">
        <f t="shared" si="9"/>
        <v>-3.3260968476646391</v>
      </c>
      <c r="BE68" s="126">
        <f t="shared" si="10"/>
        <v>-6.3099446524296443</v>
      </c>
      <c r="BF68" s="126">
        <f t="shared" si="11"/>
        <v>-3.0608903443474889</v>
      </c>
      <c r="BG68" s="126">
        <f t="shared" si="12"/>
        <v>-2.4170935064815602</v>
      </c>
      <c r="BH68" s="126">
        <f t="shared" si="13"/>
        <v>-2.1448863996145984</v>
      </c>
      <c r="BI68" s="126">
        <f t="shared" si="14"/>
        <v>-2.4233628825724884</v>
      </c>
    </row>
    <row r="69" spans="1:61">
      <c r="A69">
        <v>2027</v>
      </c>
      <c r="C69" s="100">
        <f>'3. GDP data for plots'!G63</f>
        <v>5.1623060059199215</v>
      </c>
      <c r="D69" s="100">
        <f>'3. GDP data for plots'!H63</f>
        <v>5.0331147381618697</v>
      </c>
      <c r="E69" s="100">
        <f>'3. GDP data for plots'!I63</f>
        <v>5.3080780216008794</v>
      </c>
      <c r="F69" s="100">
        <f>'3. GDP data for plots'!J63</f>
        <v>5.0331147381618697</v>
      </c>
      <c r="G69" s="100">
        <f>'3. GDP data for plots'!K63</f>
        <v>5.3080780216008794</v>
      </c>
      <c r="H69" s="100">
        <f>'3. GDP data for plots'!L63</f>
        <v>5.248463069039321</v>
      </c>
      <c r="I69" s="100">
        <f>'3. GDP data for plots'!M63</f>
        <v>5.268150053000622</v>
      </c>
      <c r="J69" s="100">
        <f>'3. GDP data for plots'!N63</f>
        <v>5.2189256159251993</v>
      </c>
      <c r="K69" s="100">
        <f>'3. GDP data for plots'!O63</f>
        <v>5.2695927592350102</v>
      </c>
      <c r="L69" s="100">
        <f>'3. GDP data for plots'!P63</f>
        <v>5.5738992492869821</v>
      </c>
      <c r="M69" s="100">
        <f>'3. GDP data for plots'!Q63</f>
        <v>5.3090561323320964</v>
      </c>
      <c r="N69" s="100">
        <f>'3. GDP data for plots'!R63</f>
        <v>5.7194144368295348</v>
      </c>
      <c r="O69" s="100">
        <f>'3. GDP data for plots'!S63</f>
        <v>5.3429988144646536</v>
      </c>
      <c r="P69" s="100">
        <f>'3. GDP data for plots'!T63</f>
        <v>5.5738992492869821</v>
      </c>
      <c r="Q69" s="100">
        <f>'3. GDP data for plots'!U63</f>
        <v>5.3316389048410153</v>
      </c>
      <c r="R69" s="100">
        <f>'3. GDP data for plots'!V63</f>
        <v>5.3450526805766678</v>
      </c>
      <c r="S69" s="100">
        <f>'3. GDP data for plots'!W63</f>
        <v>5.7561393587308807</v>
      </c>
      <c r="V69" s="129"/>
      <c r="W69">
        <v>2027</v>
      </c>
      <c r="X69" s="129"/>
      <c r="Y69" s="55">
        <f>Y62+(Y72-Y62)*7/10</f>
        <v>2.4512010341091304</v>
      </c>
      <c r="Z69" s="55">
        <f>Z67+(Z72-Z67)*2/5</f>
        <v>2.77139225955358</v>
      </c>
      <c r="AA69" s="55">
        <f t="shared" ref="AA69:AB69" si="53">AA67+(AA72-AA67)*2/5</f>
        <v>2.952921033798658</v>
      </c>
      <c r="AB69" s="55">
        <f t="shared" si="53"/>
        <v>2.4778513010601353</v>
      </c>
      <c r="AC69" s="55">
        <f t="shared" ref="AC69" si="54">AC60+(AC72-AC60)*9/12</f>
        <v>2.6333270397495143</v>
      </c>
      <c r="AD69" s="55">
        <f>AD67+(AD72-AD67)*2/5</f>
        <v>2.4166262660520772</v>
      </c>
      <c r="AE69" s="55">
        <f>AE68*(1+$N$205)</f>
        <v>2.7534866568843435</v>
      </c>
      <c r="AF69" s="55">
        <f>AF67+(AF72-AF67)*2/5</f>
        <v>2.8283311204730999</v>
      </c>
      <c r="AG69" s="55">
        <f>AG67+(AG72-AG67)*2/5</f>
        <v>2.8683831218472196</v>
      </c>
      <c r="AH69" s="55">
        <f>AH62+(AH72-AH62)*7/10</f>
        <v>1.9446854293785414</v>
      </c>
      <c r="AI69" s="55">
        <f t="shared" ref="AI69:AO69" si="55">AI62+(AI72-AI62)*7/10</f>
        <v>2.4621194710127803</v>
      </c>
      <c r="AJ69" s="55">
        <f t="shared" si="55"/>
        <v>2.9298015835109319</v>
      </c>
      <c r="AK69" s="55">
        <f t="shared" si="55"/>
        <v>1.9978971257679956</v>
      </c>
      <c r="AL69" s="55">
        <f t="shared" si="55"/>
        <v>2.5467438270664267</v>
      </c>
      <c r="AM69" s="55">
        <f t="shared" si="55"/>
        <v>2.7129336562574213</v>
      </c>
      <c r="AN69" s="55">
        <f t="shared" si="55"/>
        <v>2.9757896315743455</v>
      </c>
      <c r="AO69" s="55">
        <f t="shared" si="55"/>
        <v>3.1544655547034757</v>
      </c>
      <c r="AQ69">
        <v>2027</v>
      </c>
      <c r="AR69" s="128"/>
      <c r="AS69" s="126">
        <f t="shared" si="26"/>
        <v>-2.6882978327713247</v>
      </c>
      <c r="AT69" s="126">
        <f t="shared" si="31"/>
        <v>-1.3421580519385357</v>
      </c>
      <c r="AU69" s="126">
        <f t="shared" si="32"/>
        <v>-1.3713291900125379</v>
      </c>
      <c r="AV69" s="126">
        <f t="shared" si="33"/>
        <v>-3.0351181835061469</v>
      </c>
      <c r="AW69" s="126">
        <f t="shared" si="34"/>
        <v>-2.5413688873380136</v>
      </c>
      <c r="AX69" s="126">
        <f t="shared" si="17"/>
        <v>-3.5336482184400664</v>
      </c>
      <c r="AY69" s="126">
        <f t="shared" si="27"/>
        <v>-2.3600541234582995</v>
      </c>
      <c r="AZ69" s="126">
        <f t="shared" si="28"/>
        <v>-1.2407138430932108</v>
      </c>
      <c r="BA69" s="126">
        <f t="shared" si="21"/>
        <v>-1.7375633186147321</v>
      </c>
      <c r="BB69" s="126">
        <f t="shared" si="7"/>
        <v>-5.2249133298888584</v>
      </c>
      <c r="BC69" s="126">
        <f t="shared" si="8"/>
        <v>-3.7872405669240994</v>
      </c>
      <c r="BD69" s="126">
        <f t="shared" si="9"/>
        <v>-3.326910531340399</v>
      </c>
      <c r="BE69" s="126">
        <f t="shared" si="10"/>
        <v>-6.4505787338547727</v>
      </c>
      <c r="BF69" s="126">
        <f t="shared" si="11"/>
        <v>-3.0613917088968101</v>
      </c>
      <c r="BG69" s="126">
        <f t="shared" si="12"/>
        <v>-2.4176535535566757</v>
      </c>
      <c r="BH69" s="126">
        <f t="shared" si="13"/>
        <v>-2.1479675315417057</v>
      </c>
      <c r="BI69" s="126">
        <f t="shared" si="14"/>
        <v>-2.4399263142951044</v>
      </c>
    </row>
    <row r="70" spans="1:61">
      <c r="A70">
        <v>2028</v>
      </c>
      <c r="C70" s="100">
        <f>'3. GDP data for plots'!G64</f>
        <v>5.2894735367484156</v>
      </c>
      <c r="D70" s="100">
        <f>'3. GDP data for plots'!H64</f>
        <v>5.1548154525306238</v>
      </c>
      <c r="E70" s="100">
        <f>'3. GDP data for plots'!I64</f>
        <v>5.4556905633585018</v>
      </c>
      <c r="F70" s="100">
        <f>'3. GDP data for plots'!J64</f>
        <v>5.1548154525306238</v>
      </c>
      <c r="G70" s="100">
        <f>'3. GDP data for plots'!K64</f>
        <v>5.4556905633585018</v>
      </c>
      <c r="H70" s="100">
        <f>'3. GDP data for plots'!L64</f>
        <v>5.3876523096302442</v>
      </c>
      <c r="I70" s="100">
        <f>'3. GDP data for plots'!M64</f>
        <v>5.4201888635302202</v>
      </c>
      <c r="J70" s="100">
        <f>'3. GDP data for plots'!N64</f>
        <v>5.3477138042689019</v>
      </c>
      <c r="K70" s="100">
        <f>'3. GDP data for plots'!O64</f>
        <v>5.4024861012645475</v>
      </c>
      <c r="L70" s="100">
        <f>'3. GDP data for plots'!P64</f>
        <v>5.763003482128898</v>
      </c>
      <c r="M70" s="100">
        <f>'3. GDP data for plots'!Q64</f>
        <v>5.4505198781825888</v>
      </c>
      <c r="N70" s="100">
        <f>'3. GDP data for plots'!R64</f>
        <v>5.9334065579403434</v>
      </c>
      <c r="O70" s="100">
        <f>'3. GDP data for plots'!S64</f>
        <v>5.4901381724281997</v>
      </c>
      <c r="P70" s="100">
        <f>'3. GDP data for plots'!T64</f>
        <v>5.763003482128898</v>
      </c>
      <c r="Q70" s="100">
        <f>'3. GDP data for plots'!U64</f>
        <v>5.476822293899887</v>
      </c>
      <c r="R70" s="100">
        <f>'3. GDP data for plots'!V64</f>
        <v>5.4930339533245265</v>
      </c>
      <c r="S70" s="100">
        <f>'3. GDP data for plots'!W64</f>
        <v>5.976968190469913</v>
      </c>
      <c r="V70" s="129"/>
      <c r="W70">
        <v>2028</v>
      </c>
      <c r="X70" s="129"/>
      <c r="Y70" s="55">
        <f>Y62+(Y72-Y62)*8/10</f>
        <v>2.4440438968401215</v>
      </c>
      <c r="Z70" s="55">
        <f>Z67+(Z72-Z67)*3/5</f>
        <v>2.8000100547162305</v>
      </c>
      <c r="AA70" s="55">
        <f t="shared" ref="AA70:AB70" si="56">AA67+(AA72-AA67)*3/5</f>
        <v>2.9928706664613323</v>
      </c>
      <c r="AB70" s="55">
        <f t="shared" si="56"/>
        <v>2.4606225904108849</v>
      </c>
      <c r="AC70" s="55">
        <f t="shared" ref="AC70" si="57">AC60+(AC72-AC60)*10/12</f>
        <v>2.6377662286289509</v>
      </c>
      <c r="AD70" s="55">
        <f>AD67+(AD72-AD67)*3/5</f>
        <v>2.392823281421868</v>
      </c>
      <c r="AE70" s="55">
        <f>AE69*(1+$N$205)</f>
        <v>2.7660930746597514</v>
      </c>
      <c r="AF70" s="55">
        <f>AF67+(AF72-AF67)*3/5</f>
        <v>2.8617687637728122</v>
      </c>
      <c r="AG70" s="55">
        <f>AG67+(AG72-AG67)*3/5</f>
        <v>2.8894675796456002</v>
      </c>
      <c r="AH70" s="55">
        <f>AH62+(AH72-AH62)*8/10</f>
        <v>1.9048055180452792</v>
      </c>
      <c r="AI70" s="55">
        <f t="shared" ref="AI70:AO70" si="58">AI62+(AI72-AI62)*8/10</f>
        <v>2.4316202852767006</v>
      </c>
      <c r="AJ70" s="55">
        <f t="shared" si="58"/>
        <v>2.9382768477303167</v>
      </c>
      <c r="AK70" s="55">
        <f t="shared" si="58"/>
        <v>1.9173718236640285</v>
      </c>
      <c r="AL70" s="55">
        <f t="shared" si="58"/>
        <v>2.5525224720238278</v>
      </c>
      <c r="AM70" s="55">
        <f t="shared" si="58"/>
        <v>2.7194173932130874</v>
      </c>
      <c r="AN70" s="55">
        <f t="shared" si="58"/>
        <v>2.9923945010588704</v>
      </c>
      <c r="AO70" s="55">
        <f t="shared" si="58"/>
        <v>3.1950356719503668</v>
      </c>
      <c r="AQ70">
        <v>2028</v>
      </c>
      <c r="AR70" s="128"/>
      <c r="AS70" s="126">
        <f t="shared" si="26"/>
        <v>-2.6891274655458153</v>
      </c>
      <c r="AT70" s="126">
        <f t="shared" si="31"/>
        <v>-1.3526778633363379</v>
      </c>
      <c r="AU70" s="126">
        <f t="shared" si="32"/>
        <v>-1.389381180428706</v>
      </c>
      <c r="AV70" s="126">
        <f t="shared" si="33"/>
        <v>-3.0398059885974438</v>
      </c>
      <c r="AW70" s="126">
        <f t="shared" si="34"/>
        <v>-2.5416458479164405</v>
      </c>
      <c r="AX70" s="126">
        <f t="shared" si="17"/>
        <v>-3.5430070084727427</v>
      </c>
      <c r="AY70" s="126">
        <f t="shared" si="27"/>
        <v>-2.3600541234582773</v>
      </c>
      <c r="AZ70" s="126">
        <f t="shared" si="28"/>
        <v>-1.2545173284539524</v>
      </c>
      <c r="BA70" s="126">
        <f t="shared" si="21"/>
        <v>-1.7428726286594642</v>
      </c>
      <c r="BB70" s="126">
        <f t="shared" si="7"/>
        <v>-5.2647702593353385</v>
      </c>
      <c r="BC70" s="126">
        <f t="shared" si="8"/>
        <v>-3.8020041208535971</v>
      </c>
      <c r="BD70" s="126">
        <f t="shared" si="9"/>
        <v>-3.3277195074044252</v>
      </c>
      <c r="BE70" s="126">
        <f t="shared" si="10"/>
        <v>-6.602549336812336</v>
      </c>
      <c r="BF70" s="126">
        <f t="shared" si="11"/>
        <v>-3.0618907982210231</v>
      </c>
      <c r="BG70" s="126">
        <f t="shared" si="12"/>
        <v>-2.4182109236788207</v>
      </c>
      <c r="BH70" s="126">
        <f t="shared" si="13"/>
        <v>-2.1510142781124508</v>
      </c>
      <c r="BI70" s="126">
        <f t="shared" si="14"/>
        <v>-2.4560636958008031</v>
      </c>
    </row>
    <row r="71" spans="1:61">
      <c r="A71">
        <v>2029</v>
      </c>
      <c r="C71" s="100">
        <f>'3. GDP data for plots'!G65</f>
        <v>5.4197736949102122</v>
      </c>
      <c r="D71" s="100">
        <f>'3. GDP data for plots'!H65</f>
        <v>5.2794588901728146</v>
      </c>
      <c r="E71" s="100">
        <f>'3. GDP data for plots'!I65</f>
        <v>5.6074080678531972</v>
      </c>
      <c r="F71" s="100">
        <f>'3. GDP data for plots'!J65</f>
        <v>5.2794588901728146</v>
      </c>
      <c r="G71" s="100">
        <f>'3. GDP data for plots'!K65</f>
        <v>5.6074080678531972</v>
      </c>
      <c r="H71" s="100">
        <f>'3. GDP data for plots'!L65</f>
        <v>5.5305328488816388</v>
      </c>
      <c r="I71" s="100">
        <f>'3. GDP data for plots'!M65</f>
        <v>5.5766155141317029</v>
      </c>
      <c r="J71" s="100">
        <f>'3. GDP data for plots'!N65</f>
        <v>5.4796801175136842</v>
      </c>
      <c r="K71" s="100">
        <f>'3. GDP data for plots'!O65</f>
        <v>5.5387308674292477</v>
      </c>
      <c r="L71" s="100">
        <f>'3. GDP data for plots'!P65</f>
        <v>5.9585234051868339</v>
      </c>
      <c r="M71" s="100">
        <f>'3. GDP data for plots'!Q65</f>
        <v>5.5957530306641736</v>
      </c>
      <c r="N71" s="100">
        <f>'3. GDP data for plots'!R65</f>
        <v>6.1554052028663575</v>
      </c>
      <c r="O71" s="100">
        <f>'3. GDP data for plots'!S65</f>
        <v>5.6413295602374776</v>
      </c>
      <c r="P71" s="100">
        <f>'3. GDP data for plots'!T65</f>
        <v>5.9585234051868339</v>
      </c>
      <c r="Q71" s="100">
        <f>'3. GDP data for plots'!U65</f>
        <v>5.6259591045679151</v>
      </c>
      <c r="R71" s="100">
        <f>'3. GDP data for plots'!V65</f>
        <v>5.6451121842115732</v>
      </c>
      <c r="S71" s="100">
        <f>'3. GDP data for plots'!W65</f>
        <v>6.206268911071966</v>
      </c>
      <c r="V71" s="129"/>
      <c r="W71">
        <v>2029</v>
      </c>
      <c r="X71" s="129"/>
      <c r="Y71" s="55">
        <f>Y62+(Y72-Y62)*9/10</f>
        <v>2.4368867595711126</v>
      </c>
      <c r="Z71" s="55">
        <f>Z67+(Z72-Z67)*4/5</f>
        <v>2.8286278498788806</v>
      </c>
      <c r="AA71" s="55">
        <f t="shared" ref="AA71:AB71" si="59">AA67+(AA72-AA67)*4/5</f>
        <v>3.032820299124007</v>
      </c>
      <c r="AB71" s="55">
        <f t="shared" si="59"/>
        <v>2.4433938797616341</v>
      </c>
      <c r="AC71" s="55">
        <f t="shared" ref="AC71" si="60">AC60+(AC72-AC60)*11/12</f>
        <v>2.6422054175083876</v>
      </c>
      <c r="AD71" s="55">
        <f>AD67+(AD72-AD67)*4/5</f>
        <v>2.3690202967916587</v>
      </c>
      <c r="AE71" s="55">
        <f>AE70*(1+$N$205)</f>
        <v>2.778757208991995</v>
      </c>
      <c r="AF71" s="55">
        <f>AF67+(AF72-AF67)*4/5</f>
        <v>2.8952064070725245</v>
      </c>
      <c r="AG71" s="55">
        <f>AG67+(AG72-AG67)*4/5</f>
        <v>2.9105520374439808</v>
      </c>
      <c r="AH71" s="55">
        <f>AH62+(AH72-AH62)*9/10</f>
        <v>1.8649256067120168</v>
      </c>
      <c r="AI71" s="55">
        <f t="shared" ref="AI71:AO71" si="61">AI62+(AI72-AI62)*9/10</f>
        <v>2.4011210995406209</v>
      </c>
      <c r="AJ71" s="55">
        <f t="shared" si="61"/>
        <v>2.9467521119497015</v>
      </c>
      <c r="AK71" s="55">
        <f t="shared" si="61"/>
        <v>1.8368465215600616</v>
      </c>
      <c r="AL71" s="55">
        <f t="shared" si="61"/>
        <v>2.5583011169812293</v>
      </c>
      <c r="AM71" s="55">
        <f t="shared" si="61"/>
        <v>2.7259011301687535</v>
      </c>
      <c r="AN71" s="55">
        <f t="shared" si="61"/>
        <v>3.0089993705433948</v>
      </c>
      <c r="AO71" s="55">
        <f t="shared" si="61"/>
        <v>3.2356057891972578</v>
      </c>
      <c r="AQ71">
        <v>2029</v>
      </c>
      <c r="AR71" s="128"/>
      <c r="AS71" s="126">
        <f t="shared" si="26"/>
        <v>-2.6899619573129474</v>
      </c>
      <c r="AT71" s="126">
        <f t="shared" si="31"/>
        <v>-1.3629826370722853</v>
      </c>
      <c r="AU71" s="126">
        <f t="shared" si="32"/>
        <v>-1.4069512453182331</v>
      </c>
      <c r="AV71" s="126">
        <f t="shared" si="33"/>
        <v>-3.044559439544281</v>
      </c>
      <c r="AW71" s="126">
        <f t="shared" si="34"/>
        <v>-2.5419218762816276</v>
      </c>
      <c r="AX71" s="126">
        <f t="shared" si="17"/>
        <v>-3.5525519945668327</v>
      </c>
      <c r="AY71" s="126">
        <f t="shared" si="27"/>
        <v>-2.3600541234582995</v>
      </c>
      <c r="AZ71" s="126">
        <f t="shared" si="28"/>
        <v>-1.2679982468584594</v>
      </c>
      <c r="BA71" s="126">
        <f t="shared" si="21"/>
        <v>-1.7481044545860969</v>
      </c>
      <c r="BB71" s="126">
        <f t="shared" si="7"/>
        <v>-5.3062961159213939</v>
      </c>
      <c r="BC71" s="126">
        <f t="shared" si="8"/>
        <v>-3.817138025677258</v>
      </c>
      <c r="BD71" s="126">
        <f t="shared" si="9"/>
        <v>-3.3285238165931097</v>
      </c>
      <c r="BE71" s="126">
        <f t="shared" si="10"/>
        <v>-6.767284786486627</v>
      </c>
      <c r="BF71" s="126">
        <f t="shared" si="11"/>
        <v>-3.0623876277727557</v>
      </c>
      <c r="BG71" s="126">
        <f t="shared" si="12"/>
        <v>-2.4187656359954568</v>
      </c>
      <c r="BH71" s="126">
        <f t="shared" si="13"/>
        <v>-2.1540272117423154</v>
      </c>
      <c r="BI71" s="126">
        <f t="shared" si="14"/>
        <v>-2.471791256868161</v>
      </c>
    </row>
    <row r="72" spans="1:61">
      <c r="A72">
        <v>2030</v>
      </c>
      <c r="C72" s="100">
        <f>'3. GDP data for plots'!G66</f>
        <v>5.5532836491129629</v>
      </c>
      <c r="D72" s="100">
        <f>'3. GDP data for plots'!H66</f>
        <v>5.4071162061371938</v>
      </c>
      <c r="E72" s="100">
        <f>'3. GDP data for plots'!I66</f>
        <v>5.7633446901484318</v>
      </c>
      <c r="F72" s="100">
        <f>'3. GDP data for plots'!J66</f>
        <v>5.4071162061371938</v>
      </c>
      <c r="G72" s="100">
        <f>'3. GDP data for plots'!K66</f>
        <v>5.7633446901484318</v>
      </c>
      <c r="H72" s="100">
        <f>'3. GDP data for plots'!L66</f>
        <v>5.6772025800339803</v>
      </c>
      <c r="I72" s="100">
        <f>'3. GDP data for plots'!M66</f>
        <v>5.7375566378695444</v>
      </c>
      <c r="J72" s="100">
        <f>'3. GDP data for plots'!N66</f>
        <v>5.6149029827111008</v>
      </c>
      <c r="K72" s="100">
        <f>'3. GDP data for plots'!O66</f>
        <v>5.6784115769650798</v>
      </c>
      <c r="L72" s="100">
        <f>'3. GDP data for plots'!P66</f>
        <v>6.1606766819172298</v>
      </c>
      <c r="M72" s="100">
        <f>'3. GDP data for plots'!Q66</f>
        <v>5.7448560284176136</v>
      </c>
      <c r="N72" s="100">
        <f>'3. GDP data for plots'!R66</f>
        <v>6.3857099360180358</v>
      </c>
      <c r="O72" s="100">
        <f>'3. GDP data for plots'!S66</f>
        <v>5.7966845656151609</v>
      </c>
      <c r="P72" s="100">
        <f>'3. GDP data for plots'!T66</f>
        <v>6.1606766819172298</v>
      </c>
      <c r="Q72" s="100">
        <f>'3. GDP data for plots'!U66</f>
        <v>5.7791569906374596</v>
      </c>
      <c r="R72" s="100">
        <f>'3. GDP data for plots'!V66</f>
        <v>5.8014008001984125</v>
      </c>
      <c r="S72" s="100">
        <f>'3. GDP data for plots'!W66</f>
        <v>6.4443665365249521</v>
      </c>
      <c r="V72" s="129"/>
      <c r="W72">
        <v>2030</v>
      </c>
      <c r="X72" s="129"/>
      <c r="Y72" s="54">
        <f>F137/F136*Y$59</f>
        <v>2.4297296223021037</v>
      </c>
      <c r="Z72" s="54">
        <f>Z$60*(O149/O$147)</f>
        <v>2.8572456450415307</v>
      </c>
      <c r="AA72" s="54">
        <f>AA$60*(P149/P$147)</f>
        <v>3.0727699317866817</v>
      </c>
      <c r="AB72" s="54">
        <f>AB$60*(Q149/Q$147)</f>
        <v>2.4261651691123833</v>
      </c>
      <c r="AC72" s="54">
        <f>AC$60*(R149/R$147)</f>
        <v>2.6466446063878242</v>
      </c>
      <c r="AD72" s="54">
        <f>AD$54*(C193/C$190)</f>
        <v>2.3452173121614495</v>
      </c>
      <c r="AE72" s="54">
        <f>AE71*(1+$N$205)</f>
        <v>2.7914793241275073</v>
      </c>
      <c r="AF72" s="54">
        <f>AF$59*F256/F$253</f>
        <v>2.9286440503722369</v>
      </c>
      <c r="AG72" s="100">
        <f>AG67*Q313/P313</f>
        <v>2.9316364952423615</v>
      </c>
      <c r="AH72" s="54">
        <f>Q382</f>
        <v>1.8250456953787546</v>
      </c>
      <c r="AI72" s="54">
        <f>Q383</f>
        <v>2.3706219138045412</v>
      </c>
      <c r="AJ72" s="54">
        <f>Q384</f>
        <v>2.9552273761690864</v>
      </c>
      <c r="AK72" s="54">
        <f>Q385</f>
        <v>1.7563212194560944</v>
      </c>
      <c r="AL72" s="54">
        <f>Q386</f>
        <v>2.5640797619386304</v>
      </c>
      <c r="AM72" s="54">
        <f>Q387</f>
        <v>2.7323848671244191</v>
      </c>
      <c r="AN72" s="54">
        <f>Q388</f>
        <v>3.0256042400279197</v>
      </c>
      <c r="AO72" s="54">
        <f>Q389</f>
        <v>3.2761759064441489</v>
      </c>
      <c r="AQ72">
        <v>2030</v>
      </c>
      <c r="AR72" s="128"/>
      <c r="AS72" s="126">
        <f t="shared" si="26"/>
        <v>-2.6908013508853079</v>
      </c>
      <c r="AT72" s="126">
        <f t="shared" si="31"/>
        <v>-1.3730788998837506</v>
      </c>
      <c r="AU72" s="126">
        <f t="shared" si="32"/>
        <v>-1.424058429081354</v>
      </c>
      <c r="AV72" s="126">
        <f t="shared" si="33"/>
        <v>-3.0493799249808107</v>
      </c>
      <c r="AW72" s="126">
        <f t="shared" si="34"/>
        <v>-2.5421969771321939</v>
      </c>
      <c r="AX72" s="126">
        <f t="shared" si="17"/>
        <v>-3.5622887891967658</v>
      </c>
      <c r="AY72" s="126">
        <f t="shared" si="27"/>
        <v>-2.3600541234582995</v>
      </c>
      <c r="AZ72" s="126">
        <f t="shared" si="28"/>
        <v>-1.2811677745863781</v>
      </c>
      <c r="BA72" s="126">
        <f t="shared" si="21"/>
        <v>-1.7532604803129459</v>
      </c>
      <c r="BB72" s="126">
        <f t="shared" si="7"/>
        <v>-5.3495979655794894</v>
      </c>
      <c r="BC72" s="126">
        <f t="shared" si="8"/>
        <v>-3.8326563940535574</v>
      </c>
      <c r="BD72" s="126">
        <f t="shared" si="9"/>
        <v>-3.3293234991741638</v>
      </c>
      <c r="BE72" s="126">
        <f t="shared" si="10"/>
        <v>-6.946463872792064</v>
      </c>
      <c r="BF72" s="126">
        <f t="shared" si="11"/>
        <v>-3.0628822128650257</v>
      </c>
      <c r="BG72" s="126">
        <f t="shared" si="12"/>
        <v>-2.4193177094719021</v>
      </c>
      <c r="BH72" s="126">
        <f t="shared" si="13"/>
        <v>-2.1570068922115548</v>
      </c>
      <c r="BI72" s="126">
        <f t="shared" si="14"/>
        <v>-2.4871244132780412</v>
      </c>
    </row>
    <row r="73" spans="1:61">
      <c r="A73">
        <v>2031</v>
      </c>
      <c r="C73" s="100">
        <f>'3. GDP data for plots'!G67</f>
        <v>5.6859035875249004</v>
      </c>
      <c r="D73" s="100">
        <f>'3. GDP data for plots'!H67</f>
        <v>5.5378602760015916</v>
      </c>
      <c r="E73" s="100">
        <f>'3. GDP data for plots'!I67</f>
        <v>5.9013576112804529</v>
      </c>
      <c r="F73" s="100">
        <f>'3. GDP data for plots'!J67</f>
        <v>5.5378602760015916</v>
      </c>
      <c r="G73" s="100">
        <f>'3. GDP data for plots'!K67</f>
        <v>5.9013576112804529</v>
      </c>
      <c r="H73" s="100">
        <f>'3. GDP data for plots'!L67</f>
        <v>5.8277619924564821</v>
      </c>
      <c r="I73" s="100">
        <f>'3. GDP data for plots'!M67</f>
        <v>5.8539142864855389</v>
      </c>
      <c r="J73" s="100">
        <f>'3. GDP data for plots'!N67</f>
        <v>5.7441904385083502</v>
      </c>
      <c r="K73" s="100">
        <f>'3. GDP data for plots'!O67</f>
        <v>5.8089991642699745</v>
      </c>
      <c r="L73" s="100">
        <f>'3. GDP data for plots'!P67</f>
        <v>6.3363833262549996</v>
      </c>
      <c r="M73" s="100">
        <f>'3. GDP data for plots'!Q67</f>
        <v>5.8575424750298204</v>
      </c>
      <c r="N73" s="100">
        <f>'3. GDP data for plots'!R67</f>
        <v>6.5968917326550898</v>
      </c>
      <c r="O73" s="100">
        <f>'3. GDP data for plots'!S67</f>
        <v>5.9167973693604585</v>
      </c>
      <c r="P73" s="100">
        <f>'3. GDP data for plots'!T67</f>
        <v>6.3363833262549996</v>
      </c>
      <c r="Q73" s="100">
        <f>'3. GDP data for plots'!U67</f>
        <v>5.8971419722649046</v>
      </c>
      <c r="R73" s="100">
        <f>'3. GDP data for plots'!V67</f>
        <v>5.917767673034847</v>
      </c>
      <c r="S73" s="100">
        <f>'3. GDP data for plots'!W67</f>
        <v>6.6679413879152163</v>
      </c>
      <c r="V73" s="129"/>
      <c r="W73">
        <v>2031</v>
      </c>
      <c r="X73" s="129"/>
      <c r="Y73" s="55">
        <f>Y72+(Y82-Y72)/10</f>
        <v>2.4387804851153043</v>
      </c>
      <c r="Z73" s="55">
        <f>Z72+(Z77-Z72)*1/5</f>
        <v>2.8813658399504818</v>
      </c>
      <c r="AA73" s="55">
        <f t="shared" ref="AA73:AC73" si="62">AA72+(AA77-AA72)*1/5</f>
        <v>3.1129369774162283</v>
      </c>
      <c r="AB73" s="55">
        <f t="shared" si="62"/>
        <v>2.4196726655203498</v>
      </c>
      <c r="AC73" s="55">
        <f t="shared" si="62"/>
        <v>2.6527089311815115</v>
      </c>
      <c r="AD73" s="55">
        <f>AD72+(AD82-AD72)/10</f>
        <v>2.3269274001206108</v>
      </c>
      <c r="AE73" s="55">
        <f>AE72*(1+$O$205)</f>
        <v>2.794175542282717</v>
      </c>
      <c r="AF73" s="55">
        <f>AF72+(AF77-AF72)*1/5</f>
        <v>2.9635159197499292</v>
      </c>
      <c r="AG73" s="55">
        <f>AG72+(AG77-AG72)*1/5</f>
        <v>2.9621788241964015</v>
      </c>
      <c r="AH73" s="55">
        <f>AH72+(AH82-AH72)/10</f>
        <v>1.8264526186206711</v>
      </c>
      <c r="AI73" s="55">
        <f t="shared" ref="AI73:AO73" si="63">AI72+(AI82-AI72)/10</f>
        <v>2.3721290408498148</v>
      </c>
      <c r="AJ73" s="55">
        <f t="shared" si="63"/>
        <v>2.9461500439996908</v>
      </c>
      <c r="AK73" s="55">
        <f t="shared" si="63"/>
        <v>1.7275666037085575</v>
      </c>
      <c r="AL73" s="55">
        <f t="shared" si="63"/>
        <v>2.5622615922519061</v>
      </c>
      <c r="AM73" s="55">
        <f t="shared" si="63"/>
        <v>2.7465373703675278</v>
      </c>
      <c r="AN73" s="55">
        <f t="shared" si="63"/>
        <v>3.0505663725723569</v>
      </c>
      <c r="AO73" s="55">
        <f t="shared" si="63"/>
        <v>3.2896529659405478</v>
      </c>
      <c r="AQ73">
        <v>2031</v>
      </c>
      <c r="AR73" s="128"/>
      <c r="AS73" s="126">
        <f t="shared" si="26"/>
        <v>-1.9686173164475185</v>
      </c>
      <c r="AT73" s="126">
        <f t="shared" si="31"/>
        <v>-1.5366669414360601</v>
      </c>
      <c r="AU73" s="126">
        <f t="shared" si="32"/>
        <v>-1.0620413821530117</v>
      </c>
      <c r="AV73" s="126">
        <f t="shared" si="33"/>
        <v>-2.6221987621127152</v>
      </c>
      <c r="AW73" s="126">
        <f t="shared" si="34"/>
        <v>-2.1148899892530548</v>
      </c>
      <c r="AX73" s="126">
        <f t="shared" si="17"/>
        <v>-3.3432191610621498</v>
      </c>
      <c r="AY73" s="126">
        <f t="shared" si="27"/>
        <v>-1.8930220815747467</v>
      </c>
      <c r="AZ73" s="126">
        <f t="shared" si="28"/>
        <v>-1.0868344125929963</v>
      </c>
      <c r="BA73" s="126">
        <f t="shared" si="21"/>
        <v>-1.2296240304154882</v>
      </c>
      <c r="BB73" s="126">
        <f t="shared" si="7"/>
        <v>-2.6980279604270296</v>
      </c>
      <c r="BC73" s="126">
        <f t="shared" si="8"/>
        <v>-1.8614315605415377</v>
      </c>
      <c r="BD73" s="126">
        <f t="shared" si="9"/>
        <v>-3.498560733124334</v>
      </c>
      <c r="BE73" s="126">
        <f t="shared" si="10"/>
        <v>-3.6340020071692791</v>
      </c>
      <c r="BF73" s="126">
        <f t="shared" si="11"/>
        <v>-2.8419229802764456</v>
      </c>
      <c r="BG73" s="126">
        <f t="shared" si="12"/>
        <v>-1.4931231677010826</v>
      </c>
      <c r="BH73" s="126">
        <f t="shared" si="13"/>
        <v>-1.1575918318916689</v>
      </c>
      <c r="BI73" s="126">
        <f t="shared" si="14"/>
        <v>-2.9554091011629202</v>
      </c>
    </row>
    <row r="74" spans="1:61">
      <c r="A74">
        <v>2032</v>
      </c>
      <c r="C74" s="100">
        <f>'3. GDP data for plots'!G68</f>
        <v>5.8216906697702342</v>
      </c>
      <c r="D74" s="100">
        <f>'3. GDP data for plots'!H68</f>
        <v>5.6717657374753108</v>
      </c>
      <c r="E74" s="100">
        <f>'3. GDP data for plots'!I68</f>
        <v>6.0426754824759241</v>
      </c>
      <c r="F74" s="100">
        <f>'3. GDP data for plots'!J68</f>
        <v>5.6717657374753108</v>
      </c>
      <c r="G74" s="100">
        <f>'3. GDP data for plots'!K68</f>
        <v>6.0426754824759241</v>
      </c>
      <c r="H74" s="100">
        <f>'3. GDP data for plots'!L68</f>
        <v>5.9823142404964287</v>
      </c>
      <c r="I74" s="100">
        <f>'3. GDP data for plots'!M68</f>
        <v>5.9726316682154659</v>
      </c>
      <c r="J74" s="100">
        <f>'3. GDP data for plots'!N68</f>
        <v>5.8764548373227798</v>
      </c>
      <c r="K74" s="100">
        <f>'3. GDP data for plots'!O68</f>
        <v>5.9425899009110834</v>
      </c>
      <c r="L74" s="100">
        <f>'3. GDP data for plots'!P68</f>
        <v>6.5171012423180104</v>
      </c>
      <c r="M74" s="100">
        <f>'3. GDP data for plots'!Q68</f>
        <v>5.9724392877830184</v>
      </c>
      <c r="N74" s="100">
        <f>'3. GDP data for plots'!R68</f>
        <v>6.8150575219378648</v>
      </c>
      <c r="O74" s="100">
        <f>'3. GDP data for plots'!S68</f>
        <v>6.0393990243551645</v>
      </c>
      <c r="P74" s="100">
        <f>'3. GDP data for plots'!T68</f>
        <v>6.5171012423180104</v>
      </c>
      <c r="Q74" s="100">
        <f>'3. GDP data for plots'!U68</f>
        <v>6.0175356885766957</v>
      </c>
      <c r="R74" s="100">
        <f>'3. GDP data for plots'!V68</f>
        <v>6.0364686802571121</v>
      </c>
      <c r="S74" s="100">
        <f>'3. GDP data for plots'!W68</f>
        <v>6.8992727369986007</v>
      </c>
      <c r="V74" s="129"/>
      <c r="W74">
        <v>2032</v>
      </c>
      <c r="X74" s="129"/>
      <c r="Y74" s="55">
        <f>Y72+(Y82-Y72)*2/10</f>
        <v>2.4478313479285054</v>
      </c>
      <c r="Z74" s="55">
        <f>Z72+(Z77-Z72)*2/5</f>
        <v>2.9054860348594329</v>
      </c>
      <c r="AA74" s="55">
        <f t="shared" ref="AA74:AC74" si="64">AA72+(AA77-AA72)*2/5</f>
        <v>3.1531040230457745</v>
      </c>
      <c r="AB74" s="55">
        <f t="shared" si="64"/>
        <v>2.4131801619283162</v>
      </c>
      <c r="AC74" s="55">
        <f t="shared" si="64"/>
        <v>2.6587732559751989</v>
      </c>
      <c r="AD74" s="55">
        <f>AD72+(AD82-AD72)*2/10</f>
        <v>2.3086374880797722</v>
      </c>
      <c r="AE74" s="55">
        <f>AE73*(1+$O$205)</f>
        <v>2.7968743646457668</v>
      </c>
      <c r="AF74" s="55">
        <f>AF72+(AF77-AF72)*2/5</f>
        <v>2.998387789127622</v>
      </c>
      <c r="AG74" s="55">
        <f>AG72+(AG77-AG72)*2/5</f>
        <v>2.9927211531504416</v>
      </c>
      <c r="AH74" s="55">
        <f>AH72+(AH82-AH72)*2/10</f>
        <v>1.8278595418625878</v>
      </c>
      <c r="AI74" s="55">
        <f t="shared" ref="AI74:AO74" si="65">AI72+(AI82-AI72)*2/10</f>
        <v>2.3736361678950884</v>
      </c>
      <c r="AJ74" s="55">
        <f t="shared" si="65"/>
        <v>2.9370727118302948</v>
      </c>
      <c r="AK74" s="55">
        <f t="shared" si="65"/>
        <v>1.6988119879610206</v>
      </c>
      <c r="AL74" s="55">
        <f t="shared" si="65"/>
        <v>2.5604434225651818</v>
      </c>
      <c r="AM74" s="55">
        <f t="shared" si="65"/>
        <v>2.760689873610636</v>
      </c>
      <c r="AN74" s="55">
        <f t="shared" si="65"/>
        <v>3.0755285051167935</v>
      </c>
      <c r="AO74" s="55">
        <f t="shared" si="65"/>
        <v>3.3031300254369462</v>
      </c>
      <c r="AQ74">
        <v>2032</v>
      </c>
      <c r="AR74" s="128"/>
      <c r="AS74" s="126">
        <f t="shared" si="26"/>
        <v>-1.9699675213179391</v>
      </c>
      <c r="AT74" s="126">
        <f t="shared" si="31"/>
        <v>-1.5435667867185088</v>
      </c>
      <c r="AU74" s="126">
        <f t="shared" si="32"/>
        <v>-1.0785139789400433</v>
      </c>
      <c r="AV74" s="126">
        <f t="shared" si="33"/>
        <v>-2.6228998478378007</v>
      </c>
      <c r="AW74" s="126">
        <f t="shared" si="34"/>
        <v>-2.115401556040053</v>
      </c>
      <c r="AX74" s="126">
        <f t="shared" si="17"/>
        <v>-3.3491907498438445</v>
      </c>
      <c r="AY74" s="126">
        <f t="shared" si="27"/>
        <v>-1.8930220815747356</v>
      </c>
      <c r="AZ74" s="126">
        <f t="shared" si="28"/>
        <v>-1.1005302953771889</v>
      </c>
      <c r="BA74" s="126">
        <f t="shared" si="21"/>
        <v>-1.2401244937245592</v>
      </c>
      <c r="BB74" s="126">
        <f t="shared" si="7"/>
        <v>-2.6980856962857902</v>
      </c>
      <c r="BC74" s="126">
        <f t="shared" si="8"/>
        <v>-1.8614711758301428</v>
      </c>
      <c r="BD74" s="126">
        <f t="shared" si="9"/>
        <v>-3.4994768281486066</v>
      </c>
      <c r="BE74" s="126">
        <f t="shared" si="10"/>
        <v>-3.6606994312646246</v>
      </c>
      <c r="BF74" s="126">
        <f t="shared" si="11"/>
        <v>-2.8419719018934031</v>
      </c>
      <c r="BG74" s="126">
        <f t="shared" si="12"/>
        <v>-1.4957387118253673</v>
      </c>
      <c r="BH74" s="126">
        <f t="shared" si="13"/>
        <v>-1.1642101209371591</v>
      </c>
      <c r="BI74" s="126">
        <f t="shared" si="14"/>
        <v>-2.9570378775095274</v>
      </c>
    </row>
    <row r="75" spans="1:61">
      <c r="A75">
        <v>2033</v>
      </c>
      <c r="C75" s="100">
        <f>'3. GDP data for plots'!G69</f>
        <v>5.9607205315352827</v>
      </c>
      <c r="D75" s="100">
        <f>'3. GDP data for plots'!H69</f>
        <v>5.8089090330074642</v>
      </c>
      <c r="E75" s="100">
        <f>'3. GDP data for plots'!I69</f>
        <v>6.1873774462878206</v>
      </c>
      <c r="F75" s="100">
        <f>'3. GDP data for plots'!J69</f>
        <v>5.8089090330074642</v>
      </c>
      <c r="G75" s="100">
        <f>'3. GDP data for plots'!K69</f>
        <v>6.1873774462878206</v>
      </c>
      <c r="H75" s="100">
        <f>'3. GDP data for plots'!L69</f>
        <v>6.1409652141543942</v>
      </c>
      <c r="I75" s="100">
        <f>'3. GDP data for plots'!M69</f>
        <v>6.0937566384468758</v>
      </c>
      <c r="J75" s="100">
        <f>'3. GDP data for plots'!N69</f>
        <v>6.0117647255549116</v>
      </c>
      <c r="K75" s="100">
        <f>'3. GDP data for plots'!O69</f>
        <v>6.0792528509252097</v>
      </c>
      <c r="L75" s="100">
        <f>'3. GDP data for plots'!P69</f>
        <v>6.7029733549478276</v>
      </c>
      <c r="M75" s="100">
        <f>'3. GDP data for plots'!Q69</f>
        <v>6.0895898234306074</v>
      </c>
      <c r="N75" s="100">
        <f>'3. GDP data for plots'!R69</f>
        <v>7.0404382714689291</v>
      </c>
      <c r="O75" s="100">
        <f>'3. GDP data for plots'!S69</f>
        <v>6.1645411019584389</v>
      </c>
      <c r="P75" s="100">
        <f>'3. GDP data for plots'!T69</f>
        <v>6.7029733549478276</v>
      </c>
      <c r="Q75" s="100">
        <f>'3. GDP data for plots'!U69</f>
        <v>6.1403873153467279</v>
      </c>
      <c r="R75" s="100">
        <f>'3. GDP data for plots'!V69</f>
        <v>6.1575506408885117</v>
      </c>
      <c r="S75" s="100">
        <f>'3. GDP data for plots'!W69</f>
        <v>7.1386296804829392</v>
      </c>
      <c r="V75" s="129"/>
      <c r="W75">
        <v>2033</v>
      </c>
      <c r="X75" s="129"/>
      <c r="Y75" s="55">
        <f>Y72+(Y82-Y72)*3/10</f>
        <v>2.4568822107417061</v>
      </c>
      <c r="Z75" s="55">
        <f>Z72+(Z77-Z72)*3/5</f>
        <v>2.9296062297683836</v>
      </c>
      <c r="AA75" s="55">
        <f t="shared" ref="AA75:AC75" si="66">AA72+(AA77-AA72)*3/5</f>
        <v>3.1932710686753212</v>
      </c>
      <c r="AB75" s="55">
        <f t="shared" si="66"/>
        <v>2.4066876583362831</v>
      </c>
      <c r="AC75" s="55">
        <f t="shared" si="66"/>
        <v>2.6648375807688862</v>
      </c>
      <c r="AD75" s="55">
        <f>AD72+(AD82-AD72)*3/10</f>
        <v>2.2903475760389336</v>
      </c>
      <c r="AE75" s="55">
        <f>AE74*(1+$O$205)</f>
        <v>2.7995757937319934</v>
      </c>
      <c r="AF75" s="55">
        <f>AF72+(AF77-AF72)*3/5</f>
        <v>3.0332596585053144</v>
      </c>
      <c r="AG75" s="55">
        <f>AG72+(AG77-AG72)*3/5</f>
        <v>3.0232634821044821</v>
      </c>
      <c r="AH75" s="55">
        <f>AH72+(AH82-AH72)*3/10</f>
        <v>1.8292664651045043</v>
      </c>
      <c r="AI75" s="55">
        <f t="shared" ref="AI75:AO75" si="67">AI72+(AI82-AI72)*3/10</f>
        <v>2.3751432949403619</v>
      </c>
      <c r="AJ75" s="55">
        <f t="shared" si="67"/>
        <v>2.9279953796608993</v>
      </c>
      <c r="AK75" s="55">
        <f t="shared" si="67"/>
        <v>1.6700573722134837</v>
      </c>
      <c r="AL75" s="55">
        <f t="shared" si="67"/>
        <v>2.5586252528784574</v>
      </c>
      <c r="AM75" s="55">
        <f t="shared" si="67"/>
        <v>2.7748423768537442</v>
      </c>
      <c r="AN75" s="55">
        <f t="shared" si="67"/>
        <v>3.1004906376612307</v>
      </c>
      <c r="AO75" s="55">
        <f t="shared" si="67"/>
        <v>3.3166070849333451</v>
      </c>
      <c r="AQ75">
        <v>2033</v>
      </c>
      <c r="AR75" s="128"/>
      <c r="AS75" s="126">
        <f t="shared" si="26"/>
        <v>-1.971307741416306</v>
      </c>
      <c r="AT75" s="126">
        <f t="shared" si="31"/>
        <v>-1.5503520724325592</v>
      </c>
      <c r="AU75" s="126">
        <f t="shared" si="32"/>
        <v>-1.0945668905266936</v>
      </c>
      <c r="AV75" s="126">
        <f t="shared" si="33"/>
        <v>-2.6236047060135492</v>
      </c>
      <c r="AW75" s="126">
        <f t="shared" si="34"/>
        <v>-2.1159107891890572</v>
      </c>
      <c r="AX75" s="126">
        <f t="shared" si="17"/>
        <v>-3.3552569570609925</v>
      </c>
      <c r="AY75" s="126">
        <f t="shared" si="27"/>
        <v>-1.8930220815747578</v>
      </c>
      <c r="AZ75" s="126">
        <f t="shared" si="28"/>
        <v>-1.1139076062693709</v>
      </c>
      <c r="BA75" s="126">
        <f t="shared" si="21"/>
        <v>-1.2504106312825169</v>
      </c>
      <c r="BB75" s="126">
        <f t="shared" si="7"/>
        <v>-2.6981433432647028</v>
      </c>
      <c r="BC75" s="126">
        <f t="shared" si="8"/>
        <v>-1.8615107408117448</v>
      </c>
      <c r="BD75" s="126">
        <f t="shared" si="9"/>
        <v>-3.5003985857489095</v>
      </c>
      <c r="BE75" s="126">
        <f t="shared" si="10"/>
        <v>-3.6883006330313495</v>
      </c>
      <c r="BF75" s="126">
        <f t="shared" si="11"/>
        <v>-2.8420208929887614</v>
      </c>
      <c r="BG75" s="126">
        <f t="shared" si="12"/>
        <v>-1.4983274391042634</v>
      </c>
      <c r="BH75" s="126">
        <f t="shared" si="13"/>
        <v>-1.170720976994688</v>
      </c>
      <c r="BI75" s="126">
        <f t="shared" si="14"/>
        <v>-2.958653362756114</v>
      </c>
    </row>
    <row r="76" spans="1:61">
      <c r="A76">
        <v>2034</v>
      </c>
      <c r="C76" s="100">
        <f>'3. GDP data for plots'!G70</f>
        <v>6.1030706147890443</v>
      </c>
      <c r="D76" s="100">
        <f>'3. GDP data for plots'!H70</f>
        <v>5.9493684534255848</v>
      </c>
      <c r="E76" s="100">
        <f>'3. GDP data for plots'!I70</f>
        <v>6.3355445404698232</v>
      </c>
      <c r="F76" s="100">
        <f>'3. GDP data for plots'!J70</f>
        <v>5.9493684534255848</v>
      </c>
      <c r="G76" s="100">
        <f>'3. GDP data for plots'!K70</f>
        <v>6.3355445404698232</v>
      </c>
      <c r="H76" s="100">
        <f>'3. GDP data for plots'!L70</f>
        <v>6.3038236116337698</v>
      </c>
      <c r="I76" s="100">
        <f>'3. GDP data for plots'!M70</f>
        <v>6.2173380230745785</v>
      </c>
      <c r="J76" s="100">
        <f>'3. GDP data for plots'!N70</f>
        <v>6.1501902279388121</v>
      </c>
      <c r="K76" s="100">
        <f>'3. GDP data for plots'!O70</f>
        <v>6.2190586666288734</v>
      </c>
      <c r="L76" s="100">
        <f>'3. GDP data for plots'!P70</f>
        <v>6.8941466652986714</v>
      </c>
      <c r="M76" s="100">
        <f>'3. GDP data for plots'!Q70</f>
        <v>6.2090382891769744</v>
      </c>
      <c r="N76" s="100">
        <f>'3. GDP data for plots'!R70</f>
        <v>7.273272587179834</v>
      </c>
      <c r="O76" s="100">
        <f>'3. GDP data for plots'!S70</f>
        <v>6.2922762421369312</v>
      </c>
      <c r="P76" s="100">
        <f>'3. GDP data for plots'!T70</f>
        <v>6.8941466652986714</v>
      </c>
      <c r="Q76" s="100">
        <f>'3. GDP data for plots'!U70</f>
        <v>6.2657470323020323</v>
      </c>
      <c r="R76" s="100">
        <f>'3. GDP data for plots'!V70</f>
        <v>6.2810613130674913</v>
      </c>
      <c r="S76" s="100">
        <f>'3. GDP data for plots'!W70</f>
        <v>7.3862906508666528</v>
      </c>
      <c r="V76" s="129"/>
      <c r="W76">
        <v>2034</v>
      </c>
      <c r="X76" s="129"/>
      <c r="Y76" s="55">
        <f>Y72+(Y82-Y72)*4/10</f>
        <v>2.4659330735549068</v>
      </c>
      <c r="Z76" s="55">
        <f>Z72+(Z77-Z72)*4/5</f>
        <v>2.9537264246773347</v>
      </c>
      <c r="AA76" s="55">
        <f t="shared" ref="AA76:AC76" si="68">AA72+(AA77-AA72)*4/5</f>
        <v>3.2334381143048674</v>
      </c>
      <c r="AB76" s="55">
        <f t="shared" si="68"/>
        <v>2.4001951547442495</v>
      </c>
      <c r="AC76" s="55">
        <f t="shared" si="68"/>
        <v>2.6709019055625736</v>
      </c>
      <c r="AD76" s="55">
        <f>AD72+(AD82-AD72)*4/10</f>
        <v>2.2720576639980949</v>
      </c>
      <c r="AE76" s="55">
        <f>AE75*(1+$O$205)</f>
        <v>2.8022798320591642</v>
      </c>
      <c r="AF76" s="55">
        <f>AF72+(AF77-AF72)*4/5</f>
        <v>3.0681315278830072</v>
      </c>
      <c r="AG76" s="55">
        <f>AG72+(AG77-AG72)*4/5</f>
        <v>3.0538058110585222</v>
      </c>
      <c r="AH76" s="55">
        <f>AH72+(AH82-AH72)*4/10</f>
        <v>1.8306733883464208</v>
      </c>
      <c r="AI76" s="55">
        <f t="shared" ref="AI76:AO76" si="69">AI72+(AI82-AI72)*4/10</f>
        <v>2.3766504219856355</v>
      </c>
      <c r="AJ76" s="55">
        <f t="shared" si="69"/>
        <v>2.9189180474915033</v>
      </c>
      <c r="AK76" s="55">
        <f t="shared" si="69"/>
        <v>1.6413027564659468</v>
      </c>
      <c r="AL76" s="55">
        <f t="shared" si="69"/>
        <v>2.5568070831917331</v>
      </c>
      <c r="AM76" s="55">
        <f t="shared" si="69"/>
        <v>2.7889948800968529</v>
      </c>
      <c r="AN76" s="55">
        <f t="shared" si="69"/>
        <v>3.1254527702056678</v>
      </c>
      <c r="AO76" s="55">
        <f t="shared" si="69"/>
        <v>3.330084144429744</v>
      </c>
      <c r="AQ76">
        <v>2034</v>
      </c>
      <c r="AR76" s="128"/>
      <c r="AS76" s="126">
        <f t="shared" si="26"/>
        <v>-1.9726380870907279</v>
      </c>
      <c r="AT76" s="126">
        <f t="shared" si="31"/>
        <v>-1.5570256281726258</v>
      </c>
      <c r="AU76" s="126">
        <f t="shared" si="32"/>
        <v>-1.1102159541353962</v>
      </c>
      <c r="AV76" s="126">
        <f t="shared" si="33"/>
        <v>-2.6243133671707719</v>
      </c>
      <c r="AW76" s="126">
        <f t="shared" si="34"/>
        <v>-2.1164177046319232</v>
      </c>
      <c r="AX76" s="126">
        <f t="shared" si="17"/>
        <v>-3.3614200494824553</v>
      </c>
      <c r="AY76" s="126">
        <f t="shared" si="27"/>
        <v>-1.8930220815747467</v>
      </c>
      <c r="AZ76" s="126">
        <f t="shared" si="28"/>
        <v>-1.1269773326547439</v>
      </c>
      <c r="BA76" s="126">
        <f t="shared" si="21"/>
        <v>-1.2604889387265339</v>
      </c>
      <c r="BB76" s="126">
        <f t="shared" si="7"/>
        <v>-2.6982009015689035</v>
      </c>
      <c r="BC76" s="126">
        <f t="shared" si="8"/>
        <v>-1.8615502555821117</v>
      </c>
      <c r="BD76" s="126">
        <f t="shared" si="9"/>
        <v>-3.5013260585904482</v>
      </c>
      <c r="BE76" s="126">
        <f t="shared" si="10"/>
        <v>-3.7168522954998617</v>
      </c>
      <c r="BF76" s="126">
        <f t="shared" si="11"/>
        <v>-2.8420699537107019</v>
      </c>
      <c r="BG76" s="126">
        <f t="shared" si="12"/>
        <v>-1.5008897598589366</v>
      </c>
      <c r="BH76" s="126">
        <f t="shared" si="13"/>
        <v>-1.1771269949018337</v>
      </c>
      <c r="BI76" s="126">
        <f t="shared" si="14"/>
        <v>-2.9602557189281953</v>
      </c>
    </row>
    <row r="77" spans="1:61">
      <c r="A77">
        <v>2035</v>
      </c>
      <c r="C77" s="100">
        <f>'3. GDP data for plots'!G71</f>
        <v>6.2488202109196713</v>
      </c>
      <c r="D77" s="100">
        <f>'3. GDP data for plots'!H71</f>
        <v>6.0932241826294158</v>
      </c>
      <c r="E77" s="100">
        <f>'3. GDP data for plots'!I71</f>
        <v>6.4872597433600649</v>
      </c>
      <c r="F77" s="100">
        <f>'3. GDP data for plots'!J71</f>
        <v>6.0932241826294158</v>
      </c>
      <c r="G77" s="100">
        <f>'3. GDP data for plots'!K71</f>
        <v>6.4872597433600649</v>
      </c>
      <c r="H77" s="100">
        <f>'3. GDP data for plots'!L71</f>
        <v>6.4710010138142984</v>
      </c>
      <c r="I77" s="100">
        <f>'3. GDP data for plots'!M71</f>
        <v>6.3434256381825316</v>
      </c>
      <c r="J77" s="100">
        <f>'3. GDP data for plots'!N71</f>
        <v>6.2918030838844352</v>
      </c>
      <c r="K77" s="100">
        <f>'3. GDP data for plots'!O71</f>
        <v>6.3620796251443039</v>
      </c>
      <c r="L77" s="100">
        <f>'3. GDP data for plots'!P71</f>
        <v>7.0907723670965916</v>
      </c>
      <c r="M77" s="100">
        <f>'3. GDP data for plots'!Q71</f>
        <v>6.3308297593592497</v>
      </c>
      <c r="N77" s="100">
        <f>'3. GDP data for plots'!R71</f>
        <v>7.5138069659382705</v>
      </c>
      <c r="O77" s="100">
        <f>'3. GDP data for plots'!S71</f>
        <v>6.4226581756073413</v>
      </c>
      <c r="P77" s="100">
        <f>'3. GDP data for plots'!T71</f>
        <v>7.0907723670965916</v>
      </c>
      <c r="Q77" s="100">
        <f>'3. GDP data for plots'!U71</f>
        <v>6.3936660436190849</v>
      </c>
      <c r="R77" s="100">
        <f>'3. GDP data for plots'!V71</f>
        <v>6.4070494128847928</v>
      </c>
      <c r="S77" s="100">
        <f>'3. GDP data for plots'!W71</f>
        <v>7.6425437403259782</v>
      </c>
      <c r="V77" s="129"/>
      <c r="W77">
        <v>2035</v>
      </c>
      <c r="X77" s="129"/>
      <c r="Y77" s="55">
        <f>Y72+(Y82-Y72)*5/10</f>
        <v>2.4749839363681074</v>
      </c>
      <c r="Z77" s="54">
        <f>Z$60*(O150/O$147)</f>
        <v>2.9778466195862858</v>
      </c>
      <c r="AA77" s="54">
        <f t="shared" ref="AA77:AC77" si="70">AA$60*(P150/P$147)</f>
        <v>3.273605159934414</v>
      </c>
      <c r="AB77" s="54">
        <f t="shared" si="70"/>
        <v>2.3937026511522159</v>
      </c>
      <c r="AC77" s="54">
        <f t="shared" si="70"/>
        <v>2.6769662303562609</v>
      </c>
      <c r="AD77" s="55">
        <f>AD72+(AD82-AD72)*5/10</f>
        <v>2.2537677519572563</v>
      </c>
      <c r="AE77" s="54">
        <f>AE76*(1+$O$205)</f>
        <v>2.8049864821474779</v>
      </c>
      <c r="AF77" s="54">
        <f>AF$59*F257/F$253</f>
        <v>3.1030033972606996</v>
      </c>
      <c r="AG77" s="100">
        <f>AG72*R313/Q313</f>
        <v>3.0843481400125623</v>
      </c>
      <c r="AH77" s="55">
        <f>AH72+(AH82-AH72)*5/10</f>
        <v>1.8320803115883373</v>
      </c>
      <c r="AI77" s="55">
        <f t="shared" ref="AI77:AO77" si="71">AI72+(AI82-AI72)*5/10</f>
        <v>2.378157549030909</v>
      </c>
      <c r="AJ77" s="55">
        <f t="shared" si="71"/>
        <v>2.9098407153221078</v>
      </c>
      <c r="AK77" s="55">
        <f t="shared" si="71"/>
        <v>1.6125481407184097</v>
      </c>
      <c r="AL77" s="55">
        <f t="shared" si="71"/>
        <v>2.5549889135050083</v>
      </c>
      <c r="AM77" s="55">
        <f t="shared" si="71"/>
        <v>2.8031473833399616</v>
      </c>
      <c r="AN77" s="55">
        <f t="shared" si="71"/>
        <v>3.1504149027501045</v>
      </c>
      <c r="AO77" s="55">
        <f t="shared" si="71"/>
        <v>3.3435612039261429</v>
      </c>
      <c r="AQ77">
        <v>2035</v>
      </c>
      <c r="AR77" s="128"/>
      <c r="AS77" s="126">
        <f t="shared" si="26"/>
        <v>-1.9739586670692977</v>
      </c>
      <c r="AT77" s="126">
        <f t="shared" si="31"/>
        <v>-1.5635901911069561</v>
      </c>
      <c r="AU77" s="126">
        <f t="shared" si="32"/>
        <v>-1.1254762200433976</v>
      </c>
      <c r="AV77" s="126">
        <f t="shared" si="33"/>
        <v>-2.6250258621704825</v>
      </c>
      <c r="AW77" s="126">
        <f t="shared" si="34"/>
        <v>-2.1169223181558228</v>
      </c>
      <c r="AX77" s="126">
        <f t="shared" si="17"/>
        <v>-3.3676823668664313</v>
      </c>
      <c r="AY77" s="126">
        <f t="shared" si="27"/>
        <v>-1.8930220815747689</v>
      </c>
      <c r="AZ77" s="126">
        <f t="shared" si="28"/>
        <v>-1.1397499623953533</v>
      </c>
      <c r="BA77" s="126">
        <f t="shared" si="21"/>
        <v>-1.2703656518320172</v>
      </c>
      <c r="BB77" s="126">
        <f t="shared" si="7"/>
        <v>-2.6982583714027619</v>
      </c>
      <c r="BC77" s="126">
        <f t="shared" si="8"/>
        <v>-1.8615897202367448</v>
      </c>
      <c r="BD77" s="126">
        <f t="shared" si="9"/>
        <v>-3.5022592999934266</v>
      </c>
      <c r="BE77" s="126">
        <f t="shared" si="10"/>
        <v>-3.7464043731324392</v>
      </c>
      <c r="BF77" s="126">
        <f t="shared" si="11"/>
        <v>-2.842119084207706</v>
      </c>
      <c r="BG77" s="126">
        <f t="shared" si="12"/>
        <v>-1.5034260760820151</v>
      </c>
      <c r="BH77" s="126">
        <f t="shared" si="13"/>
        <v>-1.1834306865991295</v>
      </c>
      <c r="BI77" s="126">
        <f t="shared" si="14"/>
        <v>-2.961845105428329</v>
      </c>
    </row>
    <row r="78" spans="1:61">
      <c r="A78">
        <v>2036</v>
      </c>
      <c r="C78" s="100">
        <f>'3. GDP data for plots'!G72</f>
        <v>6.3980505049011089</v>
      </c>
      <c r="D78" s="100">
        <f>'3. GDP data for plots'!H72</f>
        <v>6.2405583433653957</v>
      </c>
      <c r="E78" s="100">
        <f>'3. GDP data for plots'!I72</f>
        <v>6.6426080203516724</v>
      </c>
      <c r="F78" s="100">
        <f>'3. GDP data for plots'!J72</f>
        <v>6.2405583433653957</v>
      </c>
      <c r="G78" s="100">
        <f>'3. GDP data for plots'!K72</f>
        <v>6.6426080203516724</v>
      </c>
      <c r="H78" s="100">
        <f>'3. GDP data for plots'!L72</f>
        <v>6.6426119607006546</v>
      </c>
      <c r="I78" s="100">
        <f>'3. GDP data for plots'!M72</f>
        <v>6.4720703101248738</v>
      </c>
      <c r="J78" s="100">
        <f>'3. GDP data for plots'!N72</f>
        <v>6.4301790158781085</v>
      </c>
      <c r="K78" s="100">
        <f>'3. GDP data for plots'!O72</f>
        <v>6.4976329879429562</v>
      </c>
      <c r="L78" s="100">
        <f>'3. GDP data for plots'!P72</f>
        <v>7.2930059662144409</v>
      </c>
      <c r="M78" s="100">
        <f>'3. GDP data for plots'!Q72</f>
        <v>6.4550101924562835</v>
      </c>
      <c r="N78" s="100">
        <f>'3. GDP data for plots'!R72</f>
        <v>7.7622960565091983</v>
      </c>
      <c r="O78" s="100">
        <f>'3. GDP data for plots'!S72</f>
        <v>6.5557417464377972</v>
      </c>
      <c r="P78" s="100">
        <f>'3. GDP data for plots'!T72</f>
        <v>7.2930059662144409</v>
      </c>
      <c r="Q78" s="100">
        <f>'3. GDP data for plots'!U72</f>
        <v>6.52419659883856</v>
      </c>
      <c r="R78" s="100">
        <f>'3. GDP data for plots'!V72</f>
        <v>6.5355646335984545</v>
      </c>
      <c r="S78" s="100">
        <f>'3. GDP data for plots'!W72</f>
        <v>7.9076870358388307</v>
      </c>
      <c r="V78" s="129"/>
      <c r="W78">
        <v>2036</v>
      </c>
      <c r="X78" s="129"/>
      <c r="Y78" s="55">
        <f>Y72+(Y82-Y72)*6/10</f>
        <v>2.4840347991813085</v>
      </c>
      <c r="Z78" s="55">
        <f>Z77+(Z82-Z77)*1/5</f>
        <v>3.0019668144952369</v>
      </c>
      <c r="AA78" s="55">
        <f t="shared" ref="AA78:AC78" si="72">AA77+(AA82-AA77)*1/5</f>
        <v>3.3137722055639602</v>
      </c>
      <c r="AB78" s="55">
        <f t="shared" si="72"/>
        <v>2.3872101475601823</v>
      </c>
      <c r="AC78" s="55">
        <f t="shared" si="72"/>
        <v>2.6830305551499483</v>
      </c>
      <c r="AD78" s="55">
        <f>AD72+(AD82-AD72)*6/10</f>
        <v>2.2354778399164172</v>
      </c>
      <c r="AE78" s="55">
        <f>AE77*(1+$P$205)</f>
        <v>2.8076827253353218</v>
      </c>
      <c r="AF78" s="55">
        <f>AF77+(AF82-AF77)*1/5</f>
        <v>3.1426421766178505</v>
      </c>
      <c r="AG78" s="55">
        <f>AG77+(AG82-AG77)*1/5</f>
        <v>3.1134807100472615</v>
      </c>
      <c r="AH78" s="55">
        <f>AH72+(AH82-AH72)*6/10</f>
        <v>1.833487234830254</v>
      </c>
      <c r="AI78" s="55">
        <f t="shared" ref="AI78:AO78" si="73">AI72+(AI82-AI72)*6/10</f>
        <v>2.3796646760761826</v>
      </c>
      <c r="AJ78" s="55">
        <f t="shared" si="73"/>
        <v>2.9007633831527122</v>
      </c>
      <c r="AK78" s="55">
        <f t="shared" si="73"/>
        <v>1.5837935249708728</v>
      </c>
      <c r="AL78" s="55">
        <f t="shared" si="73"/>
        <v>2.553170743818284</v>
      </c>
      <c r="AM78" s="55">
        <f t="shared" si="73"/>
        <v>2.8172998865830698</v>
      </c>
      <c r="AN78" s="55">
        <f t="shared" si="73"/>
        <v>3.1753770352945416</v>
      </c>
      <c r="AO78" s="55">
        <f t="shared" si="73"/>
        <v>3.3570382634225413</v>
      </c>
      <c r="AQ78">
        <v>2036</v>
      </c>
      <c r="AR78" s="128"/>
      <c r="AS78" s="126">
        <f t="shared" si="26"/>
        <v>-1.9752695884896254</v>
      </c>
      <c r="AT78" s="126">
        <f t="shared" si="31"/>
        <v>-1.5700484097209255</v>
      </c>
      <c r="AU78" s="126">
        <f t="shared" si="32"/>
        <v>-1.1403619998621606</v>
      </c>
      <c r="AV78" s="126">
        <f t="shared" si="33"/>
        <v>-2.6257422222086158</v>
      </c>
      <c r="AW78" s="126">
        <f t="shared" si="34"/>
        <v>-2.1174246454048418</v>
      </c>
      <c r="AX78" s="126">
        <f t="shared" si="17"/>
        <v>-3.3740463249221864</v>
      </c>
      <c r="AY78" s="126">
        <f t="shared" si="27"/>
        <v>-1.893477069988958</v>
      </c>
      <c r="AZ78" s="126">
        <f t="shared" si="28"/>
        <v>-0.9020337272164114</v>
      </c>
      <c r="BA78" s="126">
        <f t="shared" si="21"/>
        <v>-1.1613715429916849</v>
      </c>
      <c r="BB78" s="126">
        <f t="shared" si="7"/>
        <v>-2.6983157529701374</v>
      </c>
      <c r="BC78" s="126">
        <f t="shared" si="8"/>
        <v>-1.8616291348709346</v>
      </c>
      <c r="BD78" s="126">
        <f t="shared" si="9"/>
        <v>-3.5031983639434383</v>
      </c>
      <c r="BE78" s="126">
        <f t="shared" si="10"/>
        <v>-3.7770103835009561</v>
      </c>
      <c r="BF78" s="126">
        <f t="shared" si="11"/>
        <v>-2.8421682846287544</v>
      </c>
      <c r="BG78" s="126">
        <f t="shared" si="12"/>
        <v>-1.5059367816477209</v>
      </c>
      <c r="BH78" s="126">
        <f t="shared" si="13"/>
        <v>-1.189634484414126</v>
      </c>
      <c r="BI78" s="126">
        <f t="shared" si="14"/>
        <v>-2.9634216790890289</v>
      </c>
    </row>
    <row r="79" spans="1:61">
      <c r="A79">
        <v>2037</v>
      </c>
      <c r="C79" s="100">
        <f>'3. GDP data for plots'!G73</f>
        <v>6.5508446205144875</v>
      </c>
      <c r="D79" s="100">
        <f>'3. GDP data for plots'!H73</f>
        <v>6.3914550441079712</v>
      </c>
      <c r="E79" s="100">
        <f>'3. GDP data for plots'!I73</f>
        <v>6.8016763714761153</v>
      </c>
      <c r="F79" s="100">
        <f>'3. GDP data for plots'!J73</f>
        <v>6.3914550441079712</v>
      </c>
      <c r="G79" s="100">
        <f>'3. GDP data for plots'!K73</f>
        <v>6.8016763714761153</v>
      </c>
      <c r="H79" s="100">
        <f>'3. GDP data for plots'!L73</f>
        <v>6.818774029898437</v>
      </c>
      <c r="I79" s="100">
        <f>'3. GDP data for plots'!M73</f>
        <v>6.6033238960142064</v>
      </c>
      <c r="J79" s="100">
        <f>'3. GDP data for plots'!N73</f>
        <v>6.5715982564909217</v>
      </c>
      <c r="K79" s="100">
        <f>'3. GDP data for plots'!O73</f>
        <v>6.6360745123567826</v>
      </c>
      <c r="L79" s="100">
        <f>'3. GDP data for plots'!P73</f>
        <v>7.5010074036572005</v>
      </c>
      <c r="M79" s="100">
        <f>'3. GDP data for plots'!Q73</f>
        <v>6.5816264484312539</v>
      </c>
      <c r="N79" s="100">
        <f>'3. GDP data for plots'!R73</f>
        <v>8.0190029291462182</v>
      </c>
      <c r="O79" s="100">
        <f>'3. GDP data for plots'!S73</f>
        <v>6.6915829351175491</v>
      </c>
      <c r="P79" s="100">
        <f>'3. GDP data for plots'!T73</f>
        <v>7.5010074036572005</v>
      </c>
      <c r="Q79" s="100">
        <f>'3. GDP data for plots'!U73</f>
        <v>6.6573920142070735</v>
      </c>
      <c r="R79" s="100">
        <f>'3. GDP data for plots'!V73</f>
        <v>6.6666576652342338</v>
      </c>
      <c r="S79" s="100">
        <f>'3. GDP data for plots'!W73</f>
        <v>8.1820289659351495</v>
      </c>
      <c r="V79" s="129"/>
      <c r="W79">
        <v>2037</v>
      </c>
      <c r="X79" s="129"/>
      <c r="Y79" s="55">
        <f>Y72+(Y82-Y72)*7/10</f>
        <v>2.4930856619945092</v>
      </c>
      <c r="Z79" s="55">
        <f>Z77+(Z82-Z77)*2/5</f>
        <v>3.0260870094041881</v>
      </c>
      <c r="AA79" s="55">
        <f t="shared" ref="AA79:AC79" si="74">AA77+(AA82-AA77)*2/5</f>
        <v>3.3539392511935069</v>
      </c>
      <c r="AB79" s="55">
        <f t="shared" si="74"/>
        <v>2.3807176439681492</v>
      </c>
      <c r="AC79" s="55">
        <f t="shared" si="74"/>
        <v>2.6890948799436356</v>
      </c>
      <c r="AD79" s="55">
        <f>AD72+(AD82-AD72)*7/10</f>
        <v>2.2171879278755786</v>
      </c>
      <c r="AE79" s="55">
        <f>AE78*(1+$P$205)</f>
        <v>2.8103815602388029</v>
      </c>
      <c r="AF79" s="55">
        <f>AF77+(AF82-AF77)*2/5</f>
        <v>3.1822809559750009</v>
      </c>
      <c r="AG79" s="55">
        <f>AG77+(AG82-AG77)*2/5</f>
        <v>3.1426132800819611</v>
      </c>
      <c r="AH79" s="55">
        <f>AH72+(AH82-AH72)*7/10</f>
        <v>1.8348941580721705</v>
      </c>
      <c r="AI79" s="55">
        <f t="shared" ref="AI79:AO79" si="75">AI72+(AI82-AI72)*7/10</f>
        <v>2.3811718031214562</v>
      </c>
      <c r="AJ79" s="55">
        <f t="shared" si="75"/>
        <v>2.8916860509833162</v>
      </c>
      <c r="AK79" s="55">
        <f t="shared" si="75"/>
        <v>1.5550389092233359</v>
      </c>
      <c r="AL79" s="55">
        <f t="shared" si="75"/>
        <v>2.5513525741315597</v>
      </c>
      <c r="AM79" s="55">
        <f t="shared" si="75"/>
        <v>2.8314523898261781</v>
      </c>
      <c r="AN79" s="55">
        <f t="shared" si="75"/>
        <v>3.2003391678389788</v>
      </c>
      <c r="AO79" s="55">
        <f t="shared" si="75"/>
        <v>3.3705153229189402</v>
      </c>
      <c r="AQ79">
        <v>2037</v>
      </c>
      <c r="AR79" s="128"/>
      <c r="AS79" s="126">
        <f t="shared" si="26"/>
        <v>-1.9765709569279366</v>
      </c>
      <c r="AT79" s="126">
        <f t="shared" si="31"/>
        <v>-1.5764028473796765</v>
      </c>
      <c r="AU79" s="126">
        <f t="shared" si="32"/>
        <v>-1.1548869113048532</v>
      </c>
      <c r="AV79" s="126">
        <f t="shared" si="33"/>
        <v>-2.6264624788203905</v>
      </c>
      <c r="AW79" s="126">
        <f t="shared" si="34"/>
        <v>-2.1179247018816572</v>
      </c>
      <c r="AX79" s="126">
        <f t="shared" si="17"/>
        <v>-3.3805144184168356</v>
      </c>
      <c r="AY79" s="126">
        <f t="shared" si="27"/>
        <v>-1.893477069988958</v>
      </c>
      <c r="AZ79" s="126">
        <f t="shared" si="28"/>
        <v>-0.91779950557735468</v>
      </c>
      <c r="BA79" s="126">
        <f t="shared" si="21"/>
        <v>-1.1700250460182082</v>
      </c>
      <c r="BB79" s="126">
        <f t="shared" si="7"/>
        <v>-2.6983730464742228</v>
      </c>
      <c r="BC79" s="126">
        <f t="shared" si="8"/>
        <v>-1.861668499579705</v>
      </c>
      <c r="BD79" s="126">
        <f t="shared" si="9"/>
        <v>-3.5041433051018145</v>
      </c>
      <c r="BE79" s="126">
        <f t="shared" si="10"/>
        <v>-3.8087277307373379</v>
      </c>
      <c r="BF79" s="126">
        <f t="shared" si="11"/>
        <v>-2.8422175551232387</v>
      </c>
      <c r="BG79" s="126">
        <f t="shared" si="12"/>
        <v>-1.5084222625159627</v>
      </c>
      <c r="BH79" s="126">
        <f t="shared" si="13"/>
        <v>-1.1957407441909207</v>
      </c>
      <c r="BI79" s="126">
        <f t="shared" si="14"/>
        <v>-2.9649855942243342</v>
      </c>
    </row>
    <row r="80" spans="1:61">
      <c r="A80">
        <v>2038</v>
      </c>
      <c r="C80" s="100">
        <f>'3. GDP data for plots'!G74</f>
        <v>6.7072876666494663</v>
      </c>
      <c r="D80" s="100">
        <f>'3. GDP data for plots'!H74</f>
        <v>6.5460004270745022</v>
      </c>
      <c r="E80" s="100">
        <f>'3. GDP data for plots'!I74</f>
        <v>6.9645538801260249</v>
      </c>
      <c r="F80" s="100">
        <f>'3. GDP data for plots'!J74</f>
        <v>6.5460004270745022</v>
      </c>
      <c r="G80" s="100">
        <f>'3. GDP data for plots'!K74</f>
        <v>6.9645538801260249</v>
      </c>
      <c r="H80" s="100">
        <f>'3. GDP data for plots'!L74</f>
        <v>6.9996079171713443</v>
      </c>
      <c r="I80" s="100">
        <f>'3. GDP data for plots'!M74</f>
        <v>6.7372393046253753</v>
      </c>
      <c r="J80" s="100">
        <f>'3. GDP data for plots'!N74</f>
        <v>6.7161277373577191</v>
      </c>
      <c r="K80" s="100">
        <f>'3. GDP data for plots'!O74</f>
        <v>6.7774657348710692</v>
      </c>
      <c r="L80" s="100">
        <f>'3. GDP data for plots'!P74</f>
        <v>7.7149411820549361</v>
      </c>
      <c r="M80" s="100">
        <f>'3. GDP data for plots'!Q74</f>
        <v>6.7107263064144522</v>
      </c>
      <c r="N80" s="100">
        <f>'3. GDP data for plots'!R74</f>
        <v>8.2841993540986021</v>
      </c>
      <c r="O80" s="100">
        <f>'3. GDP data for plots'!S74</f>
        <v>6.8302388821046973</v>
      </c>
      <c r="P80" s="100">
        <f>'3. GDP data for plots'!T74</f>
        <v>7.7149411820549361</v>
      </c>
      <c r="Q80" s="100">
        <f>'3. GDP data for plots'!U74</f>
        <v>6.7933066944546301</v>
      </c>
      <c r="R80" s="100">
        <f>'3. GDP data for plots'!V74</f>
        <v>6.8003802145791816</v>
      </c>
      <c r="S80" s="100">
        <f>'3. GDP data for plots'!W74</f>
        <v>8.4658886594770717</v>
      </c>
      <c r="V80" s="129"/>
      <c r="W80">
        <v>2038</v>
      </c>
      <c r="X80" s="129"/>
      <c r="Y80" s="55">
        <f>Y72+(Y82-Y72)*8/10</f>
        <v>2.5021365248077099</v>
      </c>
      <c r="Z80" s="55">
        <f>Z77+(Z82-Z77)*3/5</f>
        <v>3.0502072043131387</v>
      </c>
      <c r="AA80" s="55">
        <f t="shared" ref="AA80:AC80" si="76">AA77+(AA82-AA77)*3/5</f>
        <v>3.3941062968230531</v>
      </c>
      <c r="AB80" s="55">
        <f t="shared" si="76"/>
        <v>2.3742251403761157</v>
      </c>
      <c r="AC80" s="55">
        <f t="shared" si="76"/>
        <v>2.6951592047373225</v>
      </c>
      <c r="AD80" s="55">
        <f>AD72+(AD82-AD72)*8/10</f>
        <v>2.19889801583474</v>
      </c>
      <c r="AE80" s="55">
        <f>AE79*(1+$P$205)</f>
        <v>2.8130829893491618</v>
      </c>
      <c r="AF80" s="55">
        <f>AF77+(AF82-AF77)*3/5</f>
        <v>3.2219197353321518</v>
      </c>
      <c r="AG80" s="55">
        <f>AG77+(AG82-AG77)*3/5</f>
        <v>3.1717458501166602</v>
      </c>
      <c r="AH80" s="55">
        <f>AH72+(AH82-AH72)*8/10</f>
        <v>1.836301081314087</v>
      </c>
      <c r="AI80" s="55">
        <f t="shared" ref="AI80:AO80" si="77">AI72+(AI82-AI72)*8/10</f>
        <v>2.3826789301667297</v>
      </c>
      <c r="AJ80" s="55">
        <f t="shared" si="77"/>
        <v>2.8826087188139207</v>
      </c>
      <c r="AK80" s="55">
        <f t="shared" si="77"/>
        <v>1.526284293475799</v>
      </c>
      <c r="AL80" s="55">
        <f t="shared" si="77"/>
        <v>2.5495344044448354</v>
      </c>
      <c r="AM80" s="55">
        <f t="shared" si="77"/>
        <v>2.8456048930692868</v>
      </c>
      <c r="AN80" s="55">
        <f t="shared" si="77"/>
        <v>3.2253013003834159</v>
      </c>
      <c r="AO80" s="55">
        <f t="shared" si="77"/>
        <v>3.3839923824153391</v>
      </c>
      <c r="AQ80">
        <v>2038</v>
      </c>
      <c r="AR80" s="128"/>
      <c r="AS80" s="126">
        <f t="shared" si="26"/>
        <v>-1.9778628764271944</v>
      </c>
      <c r="AT80" s="126">
        <f t="shared" si="31"/>
        <v>-1.582655985720649</v>
      </c>
      <c r="AU80" s="126">
        <f t="shared" si="32"/>
        <v>-1.169063919737412</v>
      </c>
      <c r="AV80" s="126">
        <f t="shared" si="33"/>
        <v>-2.6271866638851948</v>
      </c>
      <c r="AW80" s="126">
        <f t="shared" si="34"/>
        <v>-2.1184225029491466</v>
      </c>
      <c r="AX80" s="126">
        <f t="shared" si="17"/>
        <v>-3.3870892244365236</v>
      </c>
      <c r="AY80" s="126">
        <f t="shared" si="27"/>
        <v>-1.893477069988958</v>
      </c>
      <c r="AZ80" s="126">
        <f t="shared" si="28"/>
        <v>-0.93317252401640127</v>
      </c>
      <c r="BA80" s="126">
        <f t="shared" si="21"/>
        <v>-1.1785181100976039</v>
      </c>
      <c r="BB80" s="126">
        <f t="shared" si="7"/>
        <v>-2.6984302521176229</v>
      </c>
      <c r="BC80" s="126">
        <f t="shared" si="8"/>
        <v>-1.8617078144578914</v>
      </c>
      <c r="BD80" s="126">
        <f t="shared" si="9"/>
        <v>-3.505094178816226</v>
      </c>
      <c r="BE80" s="126">
        <f t="shared" si="10"/>
        <v>-3.8416180648706111</v>
      </c>
      <c r="BF80" s="126">
        <f t="shared" si="11"/>
        <v>-2.8422668958409614</v>
      </c>
      <c r="BG80" s="126">
        <f t="shared" si="12"/>
        <v>-1.510882896929977</v>
      </c>
      <c r="BH80" s="126">
        <f t="shared" si="13"/>
        <v>-1.2017517482726614</v>
      </c>
      <c r="BI80" s="126">
        <f t="shared" si="14"/>
        <v>-2.966537002680214</v>
      </c>
    </row>
    <row r="81" spans="1:61">
      <c r="A81">
        <v>2039</v>
      </c>
      <c r="C81" s="100">
        <f>'3. GDP data for plots'!G75</f>
        <v>6.8674667847113158</v>
      </c>
      <c r="D81" s="100">
        <f>'3. GDP data for plots'!H75</f>
        <v>6.7042827174011643</v>
      </c>
      <c r="E81" s="100">
        <f>'3. GDP data for plots'!I75</f>
        <v>7.1313317629447583</v>
      </c>
      <c r="F81" s="100">
        <f>'3. GDP data for plots'!J75</f>
        <v>6.7042827174011643</v>
      </c>
      <c r="G81" s="100">
        <f>'3. GDP data for plots'!K75</f>
        <v>7.1313317629447583</v>
      </c>
      <c r="H81" s="100">
        <f>'3. GDP data for plots'!L75</f>
        <v>7.1852375191347289</v>
      </c>
      <c r="I81" s="100">
        <f>'3. GDP data for plots'!M75</f>
        <v>6.8738705177231783</v>
      </c>
      <c r="J81" s="100">
        <f>'3. GDP data for plots'!N75</f>
        <v>6.8638358621440521</v>
      </c>
      <c r="K81" s="100">
        <f>'3. GDP data for plots'!O75</f>
        <v>6.9218695030954533</v>
      </c>
      <c r="L81" s="100">
        <f>'3. GDP data for plots'!P75</f>
        <v>7.9349764957634106</v>
      </c>
      <c r="M81" s="100">
        <f>'3. GDP data for plots'!Q75</f>
        <v>6.8423584827329238</v>
      </c>
      <c r="N81" s="100">
        <f>'3. GDP data for plots'!R75</f>
        <v>8.5581660893288269</v>
      </c>
      <c r="O81" s="100">
        <f>'3. GDP data for plots'!S75</f>
        <v>6.9717679118618436</v>
      </c>
      <c r="P81" s="100">
        <f>'3. GDP data for plots'!T75</f>
        <v>7.9349764957634106</v>
      </c>
      <c r="Q81" s="100">
        <f>'3. GDP data for plots'!U75</f>
        <v>6.931996155016666</v>
      </c>
      <c r="R81" s="100">
        <f>'3. GDP data for plots'!V75</f>
        <v>6.9367850255762553</v>
      </c>
      <c r="S81" s="100">
        <f>'3. GDP data for plots'!W75</f>
        <v>8.7595963168862916</v>
      </c>
      <c r="V81" s="129"/>
      <c r="W81">
        <v>2039</v>
      </c>
      <c r="X81" s="129"/>
      <c r="Y81" s="55">
        <f>Y72+(Y82-Y72)*9/10</f>
        <v>2.511187387620911</v>
      </c>
      <c r="Z81" s="55">
        <f>Z77+(Z82-Z77)*4/5</f>
        <v>3.0743273992220899</v>
      </c>
      <c r="AA81" s="55">
        <f t="shared" ref="AA81:AC81" si="78">AA77+(AA82-AA77)*4/5</f>
        <v>3.4342733424525997</v>
      </c>
      <c r="AB81" s="55">
        <f t="shared" si="78"/>
        <v>2.3677326367840825</v>
      </c>
      <c r="AC81" s="55">
        <f t="shared" si="78"/>
        <v>2.7012235295310099</v>
      </c>
      <c r="AD81" s="55">
        <f>AD72+(AD82-AD72)*9/10</f>
        <v>2.1806081037939014</v>
      </c>
      <c r="AE81" s="55">
        <f>AE80*(1+$P$205)</f>
        <v>2.8157870151600335</v>
      </c>
      <c r="AF81" s="55">
        <f>AF77+(AF82-AF77)*4/5</f>
        <v>3.2615585146893022</v>
      </c>
      <c r="AG81" s="55">
        <f>AG77+(AG82-AG77)*4/5</f>
        <v>3.2008784201513598</v>
      </c>
      <c r="AH81" s="55">
        <f>AH72+(AH82-AH72)*9/10</f>
        <v>1.8377080045560037</v>
      </c>
      <c r="AI81" s="55">
        <f t="shared" ref="AI81:AO81" si="79">AI72+(AI82-AI72)*9/10</f>
        <v>2.3841860572120033</v>
      </c>
      <c r="AJ81" s="55">
        <f t="shared" si="79"/>
        <v>2.8735313866445247</v>
      </c>
      <c r="AK81" s="55">
        <f t="shared" si="79"/>
        <v>1.4975296777282621</v>
      </c>
      <c r="AL81" s="55">
        <f t="shared" si="79"/>
        <v>2.547716234758111</v>
      </c>
      <c r="AM81" s="55">
        <f t="shared" si="79"/>
        <v>2.8597573963123954</v>
      </c>
      <c r="AN81" s="55">
        <f t="shared" si="79"/>
        <v>3.2502634329278526</v>
      </c>
      <c r="AO81" s="55">
        <f t="shared" si="79"/>
        <v>3.3974694419117375</v>
      </c>
      <c r="AQ81">
        <v>2039</v>
      </c>
      <c r="AR81" s="128"/>
      <c r="AS81" s="126">
        <f t="shared" si="26"/>
        <v>-1.9791454495250549</v>
      </c>
      <c r="AT81" s="126">
        <f t="shared" si="31"/>
        <v>-1.5888102278847072</v>
      </c>
      <c r="AU81" s="126">
        <f t="shared" si="32"/>
        <v>-1.182905376778931</v>
      </c>
      <c r="AV81" s="126">
        <f t="shared" si="33"/>
        <v>-2.6279148096308824</v>
      </c>
      <c r="AW81" s="126">
        <f t="shared" si="34"/>
        <v>-2.1189180638317984</v>
      </c>
      <c r="AX81" s="126">
        <f t="shared" si="17"/>
        <v>-3.393773405809597</v>
      </c>
      <c r="AY81" s="126">
        <f t="shared" si="27"/>
        <v>-1.8934770699889469</v>
      </c>
      <c r="AZ81" s="126">
        <f t="shared" si="28"/>
        <v>-0.9481672787269968</v>
      </c>
      <c r="BA81" s="126">
        <f t="shared" si="21"/>
        <v>-1.1868551561378449</v>
      </c>
      <c r="BB81" s="126">
        <f t="shared" si="7"/>
        <v>-2.6984873701021872</v>
      </c>
      <c r="BC81" s="126">
        <f t="shared" si="8"/>
        <v>-1.861747079600018</v>
      </c>
      <c r="BD81" s="126">
        <f t="shared" si="9"/>
        <v>-3.5060510411315304</v>
      </c>
      <c r="BE81" s="126">
        <f t="shared" si="10"/>
        <v>-3.8757476817821157</v>
      </c>
      <c r="BF81" s="126">
        <f t="shared" si="11"/>
        <v>-2.8423163069321578</v>
      </c>
      <c r="BG81" s="126">
        <f t="shared" si="12"/>
        <v>-1.5133190556084086</v>
      </c>
      <c r="BH81" s="126">
        <f t="shared" si="13"/>
        <v>-1.2076697083460375</v>
      </c>
      <c r="BI81" s="126">
        <f t="shared" si="14"/>
        <v>-2.9680760538836726</v>
      </c>
    </row>
    <row r="82" spans="1:61">
      <c r="A82">
        <v>2040</v>
      </c>
      <c r="C82" s="100">
        <f>'3. GDP data for plots'!G76</f>
        <v>7.0314711971601414</v>
      </c>
      <c r="D82" s="100">
        <f>'3. GDP data for plots'!H76</f>
        <v>6.866392273507925</v>
      </c>
      <c r="E82" s="100">
        <f>'3. GDP data for plots'!I76</f>
        <v>7.302103420910651</v>
      </c>
      <c r="F82" s="100">
        <f>'3. GDP data for plots'!J76</f>
        <v>6.866392273507925</v>
      </c>
      <c r="G82" s="100">
        <f>'3. GDP data for plots'!K76</f>
        <v>7.302103420910651</v>
      </c>
      <c r="H82" s="100">
        <f>'3. GDP data for plots'!L76</f>
        <v>7.3757900181421823</v>
      </c>
      <c r="I82" s="100">
        <f>'3. GDP data for plots'!M76</f>
        <v>7.0132726118226048</v>
      </c>
      <c r="J82" s="100">
        <f>'3. GDP data for plots'!N76</f>
        <v>7.0147925389206236</v>
      </c>
      <c r="K82" s="100">
        <f>'3. GDP data for plots'!O76</f>
        <v>7.0693500036993333</v>
      </c>
      <c r="L82" s="100">
        <f>'3. GDP data for plots'!P76</f>
        <v>8.1612873646752622</v>
      </c>
      <c r="M82" s="100">
        <f>'3. GDP data for plots'!Q76</f>
        <v>6.9765726492937592</v>
      </c>
      <c r="N82" s="100">
        <f>'3. GDP data for plots'!R76</f>
        <v>8.8411931777452129</v>
      </c>
      <c r="O82" s="100">
        <f>'3. GDP data for plots'!S76</f>
        <v>7.1162295573897918</v>
      </c>
      <c r="P82" s="100">
        <f>'3. GDP data for plots'!T76</f>
        <v>8.1612873646752622</v>
      </c>
      <c r="Q82" s="100">
        <f>'3. GDP data for plots'!U76</f>
        <v>7.0735170447097744</v>
      </c>
      <c r="R82" s="100">
        <f>'3. GDP data for plots'!V76</f>
        <v>7.0759259001280199</v>
      </c>
      <c r="S82" s="100">
        <f>'3. GDP data for plots'!W76</f>
        <v>9.0634935942504402</v>
      </c>
      <c r="V82" s="129"/>
      <c r="W82">
        <v>2040</v>
      </c>
      <c r="X82" s="129"/>
      <c r="Y82" s="54">
        <f>F138/F137*Y$59</f>
        <v>2.5202382504341116</v>
      </c>
      <c r="Z82" s="54">
        <f>Z$60*(O151/O$147)</f>
        <v>3.098447594131041</v>
      </c>
      <c r="AA82" s="54">
        <f>AA$60*(P151/P$147)</f>
        <v>3.4744403880821459</v>
      </c>
      <c r="AB82" s="54">
        <f>AB$60*(Q151/Q$147)</f>
        <v>2.361240133192049</v>
      </c>
      <c r="AC82" s="54">
        <f>AC$60*(R151/R$147)</f>
        <v>2.7072878543246972</v>
      </c>
      <c r="AD82" s="54">
        <f>AD$54*(C194/C$190)</f>
        <v>2.1623181917530627</v>
      </c>
      <c r="AE82" s="54">
        <f>AE81*(1+$P$205)</f>
        <v>2.8184936401674499</v>
      </c>
      <c r="AF82" s="54">
        <f>AF$59*F258/F$253</f>
        <v>3.3011972940464531</v>
      </c>
      <c r="AG82" s="100">
        <f>AG77*S313/R313</f>
        <v>3.230010990186059</v>
      </c>
      <c r="AH82" s="54">
        <f>R382</f>
        <v>1.8391149277979202</v>
      </c>
      <c r="AI82" s="54">
        <f>R383</f>
        <v>2.3856931842572768</v>
      </c>
      <c r="AJ82" s="54">
        <f>R384</f>
        <v>2.8644540544751291</v>
      </c>
      <c r="AK82" s="54">
        <f>R385</f>
        <v>1.4687750619807252</v>
      </c>
      <c r="AL82" s="54">
        <f>R386</f>
        <v>2.5458980650713867</v>
      </c>
      <c r="AM82" s="54">
        <f>R387</f>
        <v>2.8739098995555037</v>
      </c>
      <c r="AN82" s="54">
        <f>R388</f>
        <v>3.2752255654722897</v>
      </c>
      <c r="AO82" s="54">
        <f>R389</f>
        <v>3.4109465014081364</v>
      </c>
      <c r="AQ82">
        <v>2040</v>
      </c>
      <c r="AR82" s="128"/>
      <c r="AS82" s="126">
        <f t="shared" si="26"/>
        <v>-1.9804187772809234</v>
      </c>
      <c r="AT82" s="126">
        <f t="shared" si="31"/>
        <v>-1.5948679015957645</v>
      </c>
      <c r="AU82" s="126">
        <f t="shared" si="32"/>
        <v>-1.1964230561935074</v>
      </c>
      <c r="AV82" s="126">
        <f t="shared" si="33"/>
        <v>-2.628646948639024</v>
      </c>
      <c r="AW82" s="126">
        <f t="shared" si="34"/>
        <v>-2.1194113996174657</v>
      </c>
      <c r="AX82" s="126">
        <f t="shared" si="17"/>
        <v>-3.4005697147026615</v>
      </c>
      <c r="AY82" s="126">
        <f t="shared" si="27"/>
        <v>-1.893477069988958</v>
      </c>
      <c r="AZ82" s="126">
        <f t="shared" si="28"/>
        <v>-0.96279756119472815</v>
      </c>
      <c r="BA82" s="126">
        <f t="shared" si="21"/>
        <v>-1.1950404441006146</v>
      </c>
      <c r="BB82" s="126">
        <f t="shared" si="7"/>
        <v>-2.6985444006293879</v>
      </c>
      <c r="BC82" s="126">
        <f t="shared" si="8"/>
        <v>-1.8617862951004316</v>
      </c>
      <c r="BD82" s="126">
        <f t="shared" si="9"/>
        <v>-3.5070139488006857</v>
      </c>
      <c r="BE82" s="126">
        <f t="shared" si="10"/>
        <v>-3.9111879692392493</v>
      </c>
      <c r="BF82" s="126">
        <f t="shared" si="11"/>
        <v>-2.8423657885474962</v>
      </c>
      <c r="BG82" s="126">
        <f t="shared" si="12"/>
        <v>-1.5157311019312614</v>
      </c>
      <c r="BH82" s="126">
        <f t="shared" si="13"/>
        <v>-1.213496768154354</v>
      </c>
      <c r="BI82" s="126">
        <f t="shared" si="14"/>
        <v>-2.9696028948906661</v>
      </c>
    </row>
    <row r="83" spans="1:61">
      <c r="A83">
        <v>2041</v>
      </c>
      <c r="C83" s="100">
        <f>'3. GDP data for plots'!G77</f>
        <v>7.199392257209297</v>
      </c>
      <c r="D83"/>
      <c r="F83"/>
      <c r="H83" s="100">
        <f>'3. GDP data for plots'!L77</f>
        <v>7.5023585748535027</v>
      </c>
      <c r="I83" s="100">
        <f>'3. GDP data for plots'!M77</f>
        <v>7.139090722478703</v>
      </c>
      <c r="J83" s="100">
        <f>'3. GDP data for plots'!N77</f>
        <v>7.1663229284322023</v>
      </c>
      <c r="K83" s="100">
        <f>'3. GDP data for plots'!O77</f>
        <v>7.2134232251566948</v>
      </c>
      <c r="L83" s="100">
        <f>'3. GDP data for plots'!P77</f>
        <v>8.3330928901509349</v>
      </c>
      <c r="M83" s="100">
        <f>'3. GDP data for plots'!Q77</f>
        <v>7.0920339026610231</v>
      </c>
      <c r="N83" s="100">
        <f>'3. GDP data for plots'!R77</f>
        <v>9.0629187149133479</v>
      </c>
      <c r="O83" s="100">
        <f>'3. GDP data for plots'!S77</f>
        <v>7.2386859363344342</v>
      </c>
      <c r="P83" s="100">
        <f>'3. GDP data for plots'!T77</f>
        <v>8.3330928901509349</v>
      </c>
      <c r="Q83" s="100">
        <f>'3. GDP data for plots'!U77</f>
        <v>7.1929513489910661</v>
      </c>
      <c r="R83" s="100">
        <f>'3. GDP data for plots'!V77</f>
        <v>7.1777994419261404</v>
      </c>
      <c r="S83" s="100">
        <f>'3. GDP data for plots'!W77</f>
        <v>9.2957082250959271</v>
      </c>
      <c r="V83" s="129"/>
      <c r="W83">
        <v>2041</v>
      </c>
      <c r="X83" s="129"/>
      <c r="Y83" s="55">
        <f>Y82+(Y92-Y82)/10</f>
        <v>2.5143362965847542</v>
      </c>
      <c r="Z83" s="55"/>
      <c r="AA83" s="55"/>
      <c r="AB83" s="55"/>
      <c r="AC83" s="55"/>
      <c r="AD83" s="55">
        <f>AD82+(AD92-AD82)/10</f>
        <v>2.1492803625304044</v>
      </c>
      <c r="AE83" s="55">
        <f>AE82*(1+$Q$205)</f>
        <v>2.8193935425348591</v>
      </c>
      <c r="AF83" s="55">
        <f>AF82+(AF87-AF82)*1/5</f>
        <v>3.3500586612368353</v>
      </c>
      <c r="AG83" s="55">
        <f>AG82+(AG87-AG82)*1/5</f>
        <v>3.2625015068175749</v>
      </c>
      <c r="AH83" s="55">
        <f>AH82+(AH92-AH82)/10</f>
        <v>1.8536004545257876</v>
      </c>
      <c r="AI83" s="55">
        <f>AI82+(AI92-AI82)/10</f>
        <v>2.4031482948310505</v>
      </c>
      <c r="AJ83" s="55">
        <f>AJ82+(AJ92-AJ82)/10</f>
        <v>2.9086828923413175</v>
      </c>
      <c r="AK83" s="55">
        <f t="shared" ref="AK83:AO83" si="80">AK82+(AK92-AK82)/10</f>
        <v>1.4562762533788867</v>
      </c>
      <c r="AL83" s="55">
        <f t="shared" si="80"/>
        <v>2.5454399487846571</v>
      </c>
      <c r="AM83" s="55">
        <f t="shared" si="80"/>
        <v>2.8932486488153288</v>
      </c>
      <c r="AN83" s="55">
        <f t="shared" si="80"/>
        <v>3.2925199645106527</v>
      </c>
      <c r="AO83" s="55">
        <f t="shared" si="80"/>
        <v>3.4477189592780353</v>
      </c>
      <c r="AQ83">
        <v>2041</v>
      </c>
      <c r="AR83" s="128"/>
      <c r="AS83" s="126">
        <f t="shared" si="26"/>
        <v>-2.5611540512410214</v>
      </c>
      <c r="AT83" s="39"/>
      <c r="AU83" s="39"/>
      <c r="AV83" s="39"/>
      <c r="AW83" s="39"/>
      <c r="AX83" s="126">
        <f t="shared" si="17"/>
        <v>-2.2798341362363028</v>
      </c>
      <c r="AY83" s="126">
        <f t="shared" si="27"/>
        <v>-1.7310170671031133</v>
      </c>
      <c r="AZ83" s="126">
        <f t="shared" si="28"/>
        <v>-0.66566508805492308</v>
      </c>
      <c r="BA83" s="126">
        <f t="shared" si="21"/>
        <v>-1.0114890843477942</v>
      </c>
      <c r="BB83" s="126">
        <f t="shared" si="7"/>
        <v>-1.2903289285859598</v>
      </c>
      <c r="BC83" s="126">
        <f t="shared" si="8"/>
        <v>-0.90829535493115454</v>
      </c>
      <c r="BD83" s="126">
        <f t="shared" si="9"/>
        <v>-0.940230969051703</v>
      </c>
      <c r="BE83" s="126">
        <f t="shared" si="10"/>
        <v>-2.5282659120346329</v>
      </c>
      <c r="BF83" s="126">
        <f t="shared" si="11"/>
        <v>-2.0793490903621592</v>
      </c>
      <c r="BG83" s="126">
        <f t="shared" si="12"/>
        <v>-0.99870121247755961</v>
      </c>
      <c r="BH83" s="126">
        <f t="shared" si="13"/>
        <v>-0.89874401817665595</v>
      </c>
      <c r="BI83" s="126">
        <f t="shared" si="14"/>
        <v>-1.446943518156929</v>
      </c>
    </row>
    <row r="84" spans="1:61">
      <c r="A84">
        <v>2042</v>
      </c>
      <c r="C84" s="100">
        <f>'3. GDP data for plots'!G78</f>
        <v>7.3713234997106571</v>
      </c>
      <c r="D84"/>
      <c r="F84"/>
      <c r="H84" s="100">
        <f>'3. GDP data for plots'!L78</f>
        <v>7.6310990479979894</v>
      </c>
      <c r="I84" s="100">
        <f>'3. GDP data for plots'!M78</f>
        <v>7.2671660100399711</v>
      </c>
      <c r="J84" s="100">
        <f>'3. GDP data for plots'!N78</f>
        <v>7.3211266091805687</v>
      </c>
      <c r="K84" s="100">
        <f>'3. GDP data for plots'!O78</f>
        <v>7.360432656184984</v>
      </c>
      <c r="L84" s="100">
        <f>'3. GDP data for plots'!P78</f>
        <v>8.5085151414279476</v>
      </c>
      <c r="M84" s="100">
        <f>'3. GDP data for plots'!Q78</f>
        <v>7.2094060228248207</v>
      </c>
      <c r="N84" s="100">
        <f>'3. GDP data for plots'!R78</f>
        <v>9.2902048379485862</v>
      </c>
      <c r="O84" s="100">
        <f>'3. GDP data for plots'!S78</f>
        <v>7.3632495498227772</v>
      </c>
      <c r="P84" s="100">
        <f>'3. GDP data for plots'!T78</f>
        <v>8.5085151414279476</v>
      </c>
      <c r="Q84" s="100">
        <f>'3. GDP data for plots'!U78</f>
        <v>7.3144022672069804</v>
      </c>
      <c r="R84" s="100">
        <f>'3. GDP data for plots'!V78</f>
        <v>7.2811396777887518</v>
      </c>
      <c r="S84" s="100">
        <f>'3. GDP data for plots'!W78</f>
        <v>9.5338723978280999</v>
      </c>
      <c r="V84" s="129"/>
      <c r="W84">
        <v>2042</v>
      </c>
      <c r="X84" s="129"/>
      <c r="Y84" s="55">
        <f>Y82+(Y92-Y82)*2/10</f>
        <v>2.5084343427353972</v>
      </c>
      <c r="Z84" s="55"/>
      <c r="AA84" s="55"/>
      <c r="AB84" s="55"/>
      <c r="AC84" s="55"/>
      <c r="AD84" s="55">
        <f>AD82+(AD92-AD82)*2/10</f>
        <v>2.1362425333077462</v>
      </c>
      <c r="AE84" s="55">
        <f>AE83*(1+$Q$205)</f>
        <v>2.8202937322274759</v>
      </c>
      <c r="AF84" s="55">
        <f>AF82+(AF87-AF82)*2/5</f>
        <v>3.398920028427217</v>
      </c>
      <c r="AG84" s="55">
        <f>AG82+(AG87-AG82)*2/5</f>
        <v>3.2949920234490908</v>
      </c>
      <c r="AH84" s="55">
        <f>AH82+(AH92-AH82)*2/10</f>
        <v>1.8680859812536548</v>
      </c>
      <c r="AI84" s="55">
        <f>AI82+(AI92-AI82)*2/10</f>
        <v>2.4206034054048242</v>
      </c>
      <c r="AJ84" s="55">
        <f>AJ82+(AJ92-AJ82)*2/10</f>
        <v>2.9529117302075059</v>
      </c>
      <c r="AK84" s="55">
        <f t="shared" ref="AK84:AO84" si="81">AK82+(AK92-AK82)*2/10</f>
        <v>1.4437774447770484</v>
      </c>
      <c r="AL84" s="55">
        <f t="shared" si="81"/>
        <v>2.5449818324979279</v>
      </c>
      <c r="AM84" s="55">
        <f t="shared" si="81"/>
        <v>2.9125873980751535</v>
      </c>
      <c r="AN84" s="55">
        <f t="shared" si="81"/>
        <v>3.309814363549016</v>
      </c>
      <c r="AO84" s="55">
        <f t="shared" si="81"/>
        <v>3.4844914171479342</v>
      </c>
      <c r="AQ84">
        <v>2042</v>
      </c>
      <c r="AR84" s="128"/>
      <c r="AS84" s="126">
        <f t="shared" si="26"/>
        <v>-2.5616909309869706</v>
      </c>
      <c r="AT84" s="39"/>
      <c r="AU84" s="39"/>
      <c r="AV84" s="39"/>
      <c r="AW84" s="39"/>
      <c r="AX84" s="126">
        <f t="shared" si="17"/>
        <v>-2.2834300447196032</v>
      </c>
      <c r="AY84" s="126">
        <f t="shared" si="27"/>
        <v>-1.7310170671031244</v>
      </c>
      <c r="AZ84" s="126">
        <f t="shared" si="28"/>
        <v>-0.68679636754988005</v>
      </c>
      <c r="BA84" s="126">
        <f t="shared" si="21"/>
        <v>-1.0213064865480792</v>
      </c>
      <c r="BB84" s="126">
        <f t="shared" si="7"/>
        <v>-1.2963572449207317</v>
      </c>
      <c r="BC84" s="126">
        <f t="shared" si="8"/>
        <v>-0.91352318383400855</v>
      </c>
      <c r="BD84" s="126">
        <f t="shared" si="9"/>
        <v>-0.96313519473634202</v>
      </c>
      <c r="BE84" s="126">
        <f t="shared" si="10"/>
        <v>-2.5354459773045956</v>
      </c>
      <c r="BF84" s="126">
        <f t="shared" si="11"/>
        <v>-2.0793522621201377</v>
      </c>
      <c r="BG84" s="126">
        <f t="shared" si="12"/>
        <v>-1.0031243061724537</v>
      </c>
      <c r="BH84" s="126">
        <f t="shared" si="13"/>
        <v>-0.90147823704075369</v>
      </c>
      <c r="BI84" s="126">
        <f t="shared" si="14"/>
        <v>-1.4581547078736046</v>
      </c>
    </row>
    <row r="85" spans="1:61">
      <c r="A85">
        <v>2043</v>
      </c>
      <c r="C85" s="100">
        <f>'3. GDP data for plots'!G79</f>
        <v>7.5473606932551016</v>
      </c>
      <c r="D85"/>
      <c r="F85"/>
      <c r="H85" s="100">
        <f>'3. GDP data for plots'!L79</f>
        <v>7.7620487076616351</v>
      </c>
      <c r="I85" s="100">
        <f>'3. GDP data for plots'!M79</f>
        <v>7.3975389682600889</v>
      </c>
      <c r="J85" s="100">
        <f>'3. GDP data for plots'!N79</f>
        <v>7.479274289328985</v>
      </c>
      <c r="K85" s="100">
        <f>'3. GDP data for plots'!O79</f>
        <v>7.5104381366805901</v>
      </c>
      <c r="L85" s="100">
        <f>'3. GDP data for plots'!P79</f>
        <v>8.6876302552049651</v>
      </c>
      <c r="M85" s="100">
        <f>'3. GDP data for plots'!Q79</f>
        <v>7.3287206343501694</v>
      </c>
      <c r="N85" s="100">
        <f>'3. GDP data for plots'!R79</f>
        <v>9.5231909990564816</v>
      </c>
      <c r="O85" s="100">
        <f>'3. GDP data for plots'!S79</f>
        <v>7.4899566592358973</v>
      </c>
      <c r="P85" s="100">
        <f>'3. GDP data for plots'!T79</f>
        <v>8.6876302552049651</v>
      </c>
      <c r="Q85" s="100">
        <f>'3. GDP data for plots'!U79</f>
        <v>7.4379038493047744</v>
      </c>
      <c r="R85" s="100">
        <f>'3. GDP data for plots'!V79</f>
        <v>7.385967724008081</v>
      </c>
      <c r="S85" s="100">
        <f>'3. GDP data for plots'!W79</f>
        <v>9.778138544912272</v>
      </c>
      <c r="V85" s="129"/>
      <c r="W85">
        <v>2043</v>
      </c>
      <c r="X85" s="129"/>
      <c r="Y85" s="55">
        <f>Y82+(Y92-Y82)*3/10</f>
        <v>2.5025323888860398</v>
      </c>
      <c r="Z85" s="55"/>
      <c r="AA85" s="55"/>
      <c r="AB85" s="55"/>
      <c r="AC85" s="55"/>
      <c r="AD85" s="55">
        <f>AD82+(AD92-AD82)*3/10</f>
        <v>2.1232047040850874</v>
      </c>
      <c r="AE85" s="55">
        <f>AE84*(1+$Q$205)</f>
        <v>2.821194209337039</v>
      </c>
      <c r="AF85" s="55">
        <f>AF82+(AF87-AF82)*3/5</f>
        <v>3.4477813956175991</v>
      </c>
      <c r="AG85" s="55">
        <f>AG82+(AG87-AG82)*3/5</f>
        <v>3.3274825400806063</v>
      </c>
      <c r="AH85" s="55">
        <f>AH82+(AH92-AH82)*3/10</f>
        <v>1.8825715079815222</v>
      </c>
      <c r="AI85" s="55">
        <f>AI82+(AI92-AI82)*3/10</f>
        <v>2.4380585159785984</v>
      </c>
      <c r="AJ85" s="55">
        <f>AJ82+(AJ92-AJ82)*3/10</f>
        <v>2.9971405680736942</v>
      </c>
      <c r="AK85" s="55">
        <f t="shared" ref="AK85:AO85" si="82">AK82+(AK92-AK82)*3/10</f>
        <v>1.4312786361752099</v>
      </c>
      <c r="AL85" s="55">
        <f t="shared" si="82"/>
        <v>2.5445237162111982</v>
      </c>
      <c r="AM85" s="55">
        <f t="shared" si="82"/>
        <v>2.9319261473349787</v>
      </c>
      <c r="AN85" s="55">
        <f t="shared" si="82"/>
        <v>3.327108762587379</v>
      </c>
      <c r="AO85" s="55">
        <f t="shared" si="82"/>
        <v>3.5212638750178336</v>
      </c>
      <c r="AQ85">
        <v>2043</v>
      </c>
      <c r="AR85" s="128"/>
      <c r="AS85" s="126">
        <f t="shared" si="26"/>
        <v>-2.5622303371211852</v>
      </c>
      <c r="AT85" s="39"/>
      <c r="AU85" s="39"/>
      <c r="AV85" s="39"/>
      <c r="AW85" s="39"/>
      <c r="AX85" s="126">
        <f t="shared" si="17"/>
        <v>-2.2870698460099814</v>
      </c>
      <c r="AY85" s="126">
        <f t="shared" si="27"/>
        <v>-1.7310170671031355</v>
      </c>
      <c r="AZ85" s="126">
        <f t="shared" si="28"/>
        <v>-0.70732009923670791</v>
      </c>
      <c r="BA85" s="126">
        <f t="shared" si="21"/>
        <v>-1.0309302782830598</v>
      </c>
      <c r="BB85" s="126">
        <f t="shared" si="7"/>
        <v>-1.3022920716213915</v>
      </c>
      <c r="BC85" s="126">
        <f t="shared" si="8"/>
        <v>-0.91867561638618866</v>
      </c>
      <c r="BD85" s="126">
        <f t="shared" si="9"/>
        <v>-0.98535329948222783</v>
      </c>
      <c r="BE85" s="126">
        <f t="shared" si="10"/>
        <v>-2.5427503584958266</v>
      </c>
      <c r="BF85" s="126">
        <f t="shared" si="11"/>
        <v>-2.079355435020025</v>
      </c>
      <c r="BG85" s="126">
        <f t="shared" si="12"/>
        <v>-1.0074886637071678</v>
      </c>
      <c r="BH85" s="126">
        <f t="shared" si="13"/>
        <v>-0.90418388229507318</v>
      </c>
      <c r="BI85" s="126">
        <f t="shared" si="14"/>
        <v>-1.4691292702307956</v>
      </c>
    </row>
    <row r="86" spans="1:61">
      <c r="A86">
        <v>2044</v>
      </c>
      <c r="C86" s="100">
        <f>'3. GDP data for plots'!G80</f>
        <v>7.7276018935172299</v>
      </c>
      <c r="D86"/>
      <c r="F86"/>
      <c r="H86" s="100">
        <f>'3. GDP data for plots'!L80</f>
        <v>7.895245463485109</v>
      </c>
      <c r="I86" s="100">
        <f>'3. GDP data for plots'!M80</f>
        <v>7.5302508173506757</v>
      </c>
      <c r="J86" s="100">
        <f>'3. GDP data for plots'!N80</f>
        <v>7.6408382044466148</v>
      </c>
      <c r="K86" s="100">
        <f>'3. GDP data for plots'!O80</f>
        <v>7.6635007260758767</v>
      </c>
      <c r="L86" s="100">
        <f>'3. GDP data for plots'!P80</f>
        <v>8.8705159709554273</v>
      </c>
      <c r="M86" s="100">
        <f>'3. GDP data for plots'!Q80</f>
        <v>7.4500098851839951</v>
      </c>
      <c r="N86" s="100">
        <f>'3. GDP data for plots'!R80</f>
        <v>9.7620201477211257</v>
      </c>
      <c r="O86" s="100">
        <f>'3. GDP data for plots'!S80</f>
        <v>7.6188441499422481</v>
      </c>
      <c r="P86" s="100">
        <f>'3. GDP data for plots'!T80</f>
        <v>8.8705159709554273</v>
      </c>
      <c r="Q86" s="100">
        <f>'3. GDP data for plots'!U80</f>
        <v>7.5634907201552855</v>
      </c>
      <c r="R86" s="100">
        <f>'3. GDP data for plots'!V80</f>
        <v>7.4923050008919008</v>
      </c>
      <c r="S86" s="100">
        <f>'3. GDP data for plots'!W80</f>
        <v>10.028663004266802</v>
      </c>
      <c r="V86" s="129"/>
      <c r="W86">
        <v>2044</v>
      </c>
      <c r="X86" s="129"/>
      <c r="Y86" s="55">
        <f>Y82+(Y92-Y82)*4/10</f>
        <v>2.4966304350366828</v>
      </c>
      <c r="Z86" s="55"/>
      <c r="AA86" s="55"/>
      <c r="AB86" s="55"/>
      <c r="AC86" s="55"/>
      <c r="AD86" s="55">
        <f>AD82+(AD92-AD82)*4/10</f>
        <v>2.1101668748624292</v>
      </c>
      <c r="AE86" s="55">
        <f>AE85*(1+$Q$205)</f>
        <v>2.8220949739553167</v>
      </c>
      <c r="AF86" s="55">
        <f>AF82+(AF87-AF82)*4/5</f>
        <v>3.4966427628079808</v>
      </c>
      <c r="AG86" s="55">
        <f>AG82+(AG87-AG82)*4/5</f>
        <v>3.3599730567121222</v>
      </c>
      <c r="AH86" s="55">
        <f>AH82+(AH92-AH82)*4/10</f>
        <v>1.8970570347093896</v>
      </c>
      <c r="AI86" s="55">
        <f>AI82+(AI92-AI82)*4/10</f>
        <v>2.455513626552372</v>
      </c>
      <c r="AJ86" s="55">
        <f>AJ82+(AJ92-AJ82)*4/10</f>
        <v>3.0413694059398826</v>
      </c>
      <c r="AK86" s="55">
        <f t="shared" ref="AK86:AO86" si="83">AK82+(AK92-AK82)*4/10</f>
        <v>1.4187798275733714</v>
      </c>
      <c r="AL86" s="55">
        <f t="shared" si="83"/>
        <v>2.544065599924469</v>
      </c>
      <c r="AM86" s="55">
        <f t="shared" si="83"/>
        <v>2.9512648965948034</v>
      </c>
      <c r="AN86" s="55">
        <f t="shared" si="83"/>
        <v>3.3444031616257424</v>
      </c>
      <c r="AO86" s="55">
        <f t="shared" si="83"/>
        <v>3.5580363328877325</v>
      </c>
      <c r="AQ86">
        <v>2044</v>
      </c>
      <c r="AR86" s="128"/>
      <c r="AS86" s="126">
        <f t="shared" si="26"/>
        <v>-2.5627722875182002</v>
      </c>
      <c r="AT86" s="39"/>
      <c r="AU86" s="39"/>
      <c r="AV86" s="39"/>
      <c r="AW86" s="39"/>
      <c r="AX86" s="126">
        <f t="shared" si="17"/>
        <v>-2.2907543486967996</v>
      </c>
      <c r="AY86" s="126">
        <f t="shared" si="27"/>
        <v>-1.7310170671031244</v>
      </c>
      <c r="AZ86" s="126">
        <f t="shared" si="28"/>
        <v>-0.72726211330574886</v>
      </c>
      <c r="BA86" s="126">
        <f t="shared" si="21"/>
        <v>-1.0403661309609791</v>
      </c>
      <c r="BB86" s="126">
        <f t="shared" si="7"/>
        <v>-1.3081355667679206</v>
      </c>
      <c r="BC86" s="126">
        <f t="shared" si="8"/>
        <v>-0.92375427197254334</v>
      </c>
      <c r="BD86" s="126">
        <f t="shared" si="9"/>
        <v>-1.0069156585730155</v>
      </c>
      <c r="BE86" s="126">
        <f t="shared" si="10"/>
        <v>-2.550182312418392</v>
      </c>
      <c r="BF86" s="126">
        <f t="shared" si="11"/>
        <v>-2.0793586090623872</v>
      </c>
      <c r="BG86" s="126">
        <f t="shared" si="12"/>
        <v>-1.0117954473387591</v>
      </c>
      <c r="BH86" s="126">
        <f t="shared" si="13"/>
        <v>-0.90686139951865474</v>
      </c>
      <c r="BI86" s="126">
        <f t="shared" si="14"/>
        <v>-1.4798746185068157</v>
      </c>
    </row>
    <row r="87" spans="1:61">
      <c r="A87">
        <v>2045</v>
      </c>
      <c r="C87" s="100">
        <f>'3. GDP data for plots'!G81</f>
        <v>7.9121474978740194</v>
      </c>
      <c r="D87"/>
      <c r="F87"/>
      <c r="H87" s="100">
        <f>'3. GDP data for plots'!L81</f>
        <v>8.0307278756385134</v>
      </c>
      <c r="I87" s="100">
        <f>'3. GDP data for plots'!M81</f>
        <v>7.6653435170139472</v>
      </c>
      <c r="J87" s="100">
        <f>'3. GDP data for plots'!N81</f>
        <v>7.8058921505028591</v>
      </c>
      <c r="K87" s="100">
        <f>'3. GDP data for plots'!O81</f>
        <v>7.8196827281933006</v>
      </c>
      <c r="L87" s="100">
        <f>'3. GDP data for plots'!P81</f>
        <v>9.0572516646680068</v>
      </c>
      <c r="M87" s="100">
        <f>'3. GDP data for plots'!Q81</f>
        <v>7.5733064553170282</v>
      </c>
      <c r="N87" s="100">
        <f>'3. GDP data for plots'!R81</f>
        <v>10.006838818412319</v>
      </c>
      <c r="O87" s="100">
        <f>'3. GDP data for plots'!S81</f>
        <v>7.7499495420352646</v>
      </c>
      <c r="P87" s="100">
        <f>'3. GDP data for plots'!T81</f>
        <v>9.0572516646680068</v>
      </c>
      <c r="Q87" s="100">
        <f>'3. GDP data for plots'!U81</f>
        <v>7.6911980892603546</v>
      </c>
      <c r="R87" s="100">
        <f>'3. GDP data for plots'!V81</f>
        <v>7.6001732371405053</v>
      </c>
      <c r="S87" s="100">
        <f>'3. GDP data for plots'!W81</f>
        <v>10.285606119324214</v>
      </c>
      <c r="V87" s="129"/>
      <c r="W87">
        <v>2045</v>
      </c>
      <c r="X87" s="129"/>
      <c r="Y87" s="55">
        <f>Y82+(Y92-Y82)*5/10</f>
        <v>2.4907284811873254</v>
      </c>
      <c r="Z87" s="55"/>
      <c r="AA87" s="55"/>
      <c r="AB87" s="55"/>
      <c r="AC87" s="55"/>
      <c r="AD87" s="55">
        <f>AD82+(AD92-AD82)*5/10</f>
        <v>2.0971290456397709</v>
      </c>
      <c r="AE87" s="54">
        <f>AE86*(1+$Q$205)</f>
        <v>2.8229960261741058</v>
      </c>
      <c r="AF87" s="54">
        <f>AF$59*F259/F$253</f>
        <v>3.545504129998363</v>
      </c>
      <c r="AG87" s="100">
        <f>AG82*T313/S313</f>
        <v>3.3924635733436381</v>
      </c>
      <c r="AH87" s="55">
        <f>AH82+(AH92-AH82)*5/10</f>
        <v>1.911542561437257</v>
      </c>
      <c r="AI87" s="55">
        <f>AI82+(AI92-AI82)*5/10</f>
        <v>2.4729687371261457</v>
      </c>
      <c r="AJ87" s="55">
        <f>AJ82+(AJ92-AJ82)*5/10</f>
        <v>3.0855982438060705</v>
      </c>
      <c r="AK87" s="55">
        <f t="shared" ref="AK87:AO87" si="84">AK82+(AK92-AK82)*5/10</f>
        <v>1.4062810189715331</v>
      </c>
      <c r="AL87" s="55">
        <f t="shared" si="84"/>
        <v>2.5436074836377394</v>
      </c>
      <c r="AM87" s="55">
        <f t="shared" si="84"/>
        <v>2.9706036458546285</v>
      </c>
      <c r="AN87" s="55">
        <f t="shared" si="84"/>
        <v>3.3616975606641053</v>
      </c>
      <c r="AO87" s="55">
        <f t="shared" si="84"/>
        <v>3.5948087907576314</v>
      </c>
      <c r="AQ87">
        <v>2045</v>
      </c>
      <c r="AR87" s="128"/>
      <c r="AS87" s="126">
        <f t="shared" si="26"/>
        <v>-2.5633168002218154</v>
      </c>
      <c r="AT87" s="39"/>
      <c r="AU87" s="39"/>
      <c r="AV87" s="39"/>
      <c r="AW87" s="39"/>
      <c r="AX87" s="126">
        <f t="shared" si="17"/>
        <v>-2.2944843813532234</v>
      </c>
      <c r="AY87" s="126">
        <f t="shared" si="27"/>
        <v>-1.7310170671031133</v>
      </c>
      <c r="AZ87" s="126">
        <f t="shared" si="28"/>
        <v>-0.7466467961642298</v>
      </c>
      <c r="BA87" s="126">
        <f t="shared" si="21"/>
        <v>-1.0496194966229777</v>
      </c>
      <c r="BB87" s="126">
        <f t="shared" si="7"/>
        <v>-1.3138898225256934</v>
      </c>
      <c r="BC87" s="126">
        <f t="shared" si="8"/>
        <v>-0.92876072393205389</v>
      </c>
      <c r="BD87" s="126">
        <f t="shared" si="9"/>
        <v>-1.0278508803734376</v>
      </c>
      <c r="BE87" s="126">
        <f t="shared" si="10"/>
        <v>-2.5577452106464671</v>
      </c>
      <c r="BF87" s="126">
        <f t="shared" si="11"/>
        <v>-2.0793617842479128</v>
      </c>
      <c r="BG87" s="126">
        <f t="shared" si="12"/>
        <v>-1.0160457888604535</v>
      </c>
      <c r="BH87" s="126">
        <f t="shared" si="13"/>
        <v>-0.90951122507411108</v>
      </c>
      <c r="BI87" s="126">
        <f t="shared" si="14"/>
        <v>-1.4903978595136258</v>
      </c>
    </row>
    <row r="88" spans="1:61">
      <c r="A88">
        <v>2046</v>
      </c>
      <c r="C88" s="100">
        <f>'3. GDP data for plots'!G82</f>
        <v>8.1011003013278504</v>
      </c>
      <c r="D88"/>
      <c r="F88"/>
      <c r="H88" s="100">
        <f>'3. GDP data for plots'!L82</f>
        <v>8.1685351659844709</v>
      </c>
      <c r="I88" s="100">
        <f>'3. GDP data for plots'!M82</f>
        <v>7.8028597797091779</v>
      </c>
      <c r="J88" s="100">
        <f>'3. GDP data for plots'!N82</f>
        <v>7.9633482404010953</v>
      </c>
      <c r="K88" s="100">
        <f>'3. GDP data for plots'!O82</f>
        <v>7.9688869960770896</v>
      </c>
      <c r="L88" s="100">
        <f>'3. GDP data for plots'!P82</f>
        <v>9.2479183832973444</v>
      </c>
      <c r="M88" s="100">
        <f>'3. GDP data for plots'!Q82</f>
        <v>7.6986435655890491</v>
      </c>
      <c r="N88" s="100">
        <f>'3. GDP data for plots'!R82</f>
        <v>10.257797220492307</v>
      </c>
      <c r="O88" s="100">
        <f>'3. GDP data for plots'!S82</f>
        <v>7.8833110012557324</v>
      </c>
      <c r="P88" s="100">
        <f>'3. GDP data for plots'!T82</f>
        <v>9.2479183832973444</v>
      </c>
      <c r="Q88" s="100">
        <f>'3. GDP data for plots'!U82</f>
        <v>7.8210617606241524</v>
      </c>
      <c r="R88" s="100">
        <f>'3. GDP data for plots'!V82</f>
        <v>7.7095944742866971</v>
      </c>
      <c r="S88" s="100">
        <f>'3. GDP data for plots'!W82</f>
        <v>10.549132341655978</v>
      </c>
      <c r="V88" s="129"/>
      <c r="W88">
        <v>2046</v>
      </c>
      <c r="X88" s="129"/>
      <c r="Y88" s="55">
        <f>Y82+(Y92-Y82)*6/10</f>
        <v>2.4848265273379679</v>
      </c>
      <c r="Z88" s="55"/>
      <c r="AA88" s="55"/>
      <c r="AB88" s="55"/>
      <c r="AC88" s="55"/>
      <c r="AD88" s="55">
        <f>AD82+(AD92-AD82)*6/10</f>
        <v>2.0840912164171126</v>
      </c>
      <c r="AE88" s="55">
        <f>AE87*(1+$R$205)</f>
        <v>2.8211927694953087</v>
      </c>
      <c r="AF88" s="55">
        <f>AF87+(AF92-AF87)*1/5</f>
        <v>3.5928447208372218</v>
      </c>
      <c r="AG88" s="55">
        <f>AG87+(AG92-AG87)*1/5</f>
        <v>3.4275596611337051</v>
      </c>
      <c r="AH88" s="55">
        <f>AH82+(AH92-AH82)*6/10</f>
        <v>1.9260280881651242</v>
      </c>
      <c r="AI88" s="55">
        <f>AI82+(AI92-AI82)*6/10</f>
        <v>2.4904238476999194</v>
      </c>
      <c r="AJ88" s="55">
        <f>AJ82+(AJ92-AJ82)*6/10</f>
        <v>3.1298270816722589</v>
      </c>
      <c r="AK88" s="55">
        <f t="shared" ref="AK88:AO88" si="85">AK82+(AK92-AK82)*6/10</f>
        <v>1.3937822103696946</v>
      </c>
      <c r="AL88" s="55">
        <f t="shared" si="85"/>
        <v>2.5431493673510097</v>
      </c>
      <c r="AM88" s="55">
        <f t="shared" si="85"/>
        <v>2.9899423951144537</v>
      </c>
      <c r="AN88" s="55">
        <f t="shared" si="85"/>
        <v>3.3789919597024682</v>
      </c>
      <c r="AO88" s="55">
        <f t="shared" si="85"/>
        <v>3.6315812486275303</v>
      </c>
      <c r="AQ88">
        <v>2046</v>
      </c>
      <c r="AR88" s="128"/>
      <c r="AS88" s="126">
        <f t="shared" si="26"/>
        <v>-2.5638638934465718</v>
      </c>
      <c r="AT88" s="39"/>
      <c r="AU88" s="39"/>
      <c r="AV88" s="39"/>
      <c r="AW88" s="39"/>
      <c r="AX88" s="126">
        <f t="shared" si="17"/>
        <v>-2.2982607931572252</v>
      </c>
      <c r="AY88" s="126">
        <f t="shared" si="27"/>
        <v>-1.8251344947857406</v>
      </c>
      <c r="AZ88" s="126">
        <f t="shared" si="28"/>
        <v>-0.66843206281220757</v>
      </c>
      <c r="BA88" s="126">
        <f t="shared" si="21"/>
        <v>-0.85717396836003656</v>
      </c>
      <c r="BB88" s="126">
        <f t="shared" si="7"/>
        <v>-1.319556867642957</v>
      </c>
      <c r="BC88" s="126">
        <f t="shared" si="8"/>
        <v>-0.93369650118286796</v>
      </c>
      <c r="BD88" s="126">
        <f t="shared" si="9"/>
        <v>-1.0481859329634524</v>
      </c>
      <c r="BE88" s="126">
        <f t="shared" si="10"/>
        <v>-2.5654425446184348</v>
      </c>
      <c r="BF88" s="126">
        <f t="shared" si="11"/>
        <v>-2.0793649605771569</v>
      </c>
      <c r="BG88" s="126">
        <f t="shared" si="12"/>
        <v>-1.0202407905935296</v>
      </c>
      <c r="BH88" s="126">
        <f t="shared" si="13"/>
        <v>-0.91213378634434905</v>
      </c>
      <c r="BI88" s="126">
        <f t="shared" si="14"/>
        <v>-1.5007058092718073</v>
      </c>
    </row>
    <row r="89" spans="1:61">
      <c r="A89">
        <v>2047</v>
      </c>
      <c r="C89" s="100">
        <f>'3. GDP data for plots'!G83</f>
        <v>8.2945655537650538</v>
      </c>
      <c r="D89"/>
      <c r="F89"/>
      <c r="H89" s="100">
        <f>'3. GDP data for plots'!L83</f>
        <v>8.3087072294327644</v>
      </c>
      <c r="I89" s="100">
        <f>'3. GDP data for plots'!M83</f>
        <v>7.9428430841571611</v>
      </c>
      <c r="J89" s="100">
        <f>'3. GDP data for plots'!N83</f>
        <v>8.1239804464649197</v>
      </c>
      <c r="K89" s="100">
        <f>'3. GDP data for plots'!O83</f>
        <v>8.1209381714798337</v>
      </c>
      <c r="L89" s="100">
        <f>'3. GDP data for plots'!P83</f>
        <v>9.4425988799400162</v>
      </c>
      <c r="M89" s="100">
        <f>'3. GDP data for plots'!Q83</f>
        <v>7.8260549866398597</v>
      </c>
      <c r="N89" s="100">
        <f>'3. GDP data for plots'!R83</f>
        <v>10.515049330377266</v>
      </c>
      <c r="O89" s="100">
        <f>'3. GDP data for plots'!S83</f>
        <v>8.0189673501021197</v>
      </c>
      <c r="P89" s="100">
        <f>'3. GDP data for plots'!T83</f>
        <v>9.4425988799400162</v>
      </c>
      <c r="Q89" s="100">
        <f>'3. GDP data for plots'!U83</f>
        <v>7.953118142791177</v>
      </c>
      <c r="R89" s="100">
        <f>'3. GDP data for plots'!V83</f>
        <v>7.8205910711997024</v>
      </c>
      <c r="S89" s="100">
        <f>'3. GDP data for plots'!W83</f>
        <v>10.819410336226616</v>
      </c>
      <c r="V89" s="129"/>
      <c r="W89">
        <v>2047</v>
      </c>
      <c r="X89" s="129"/>
      <c r="Y89" s="55">
        <f>Y82+(Y92-Y82)*7/10</f>
        <v>2.4789245734886109</v>
      </c>
      <c r="Z89" s="55"/>
      <c r="AA89" s="55"/>
      <c r="AB89" s="55"/>
      <c r="AC89" s="55"/>
      <c r="AD89" s="55">
        <f>AD82+(AD92-AD82)*7/10</f>
        <v>2.0710533871944543</v>
      </c>
      <c r="AE89" s="55">
        <f>AE88*(1+$R$205)</f>
        <v>2.8193906646901308</v>
      </c>
      <c r="AF89" s="55">
        <f>AF87+(AF92-AF87)*2/5</f>
        <v>3.6401853116760812</v>
      </c>
      <c r="AG89" s="55">
        <f>AG87+(AG92-AG87)*2/5</f>
        <v>3.4626557489237717</v>
      </c>
      <c r="AH89" s="55">
        <f>AH82+(AH92-AH82)*7/10</f>
        <v>1.9405136148929916</v>
      </c>
      <c r="AI89" s="55">
        <f>AI82+(AI92-AI82)*7/10</f>
        <v>2.5078789582736931</v>
      </c>
      <c r="AJ89" s="55">
        <f>AJ82+(AJ92-AJ82)*7/10</f>
        <v>3.1740559195384472</v>
      </c>
      <c r="AK89" s="55">
        <f t="shared" ref="AK89:AO89" si="86">AK82+(AK92-AK82)*7/10</f>
        <v>1.3812834017678561</v>
      </c>
      <c r="AL89" s="55">
        <f t="shared" si="86"/>
        <v>2.5426912510642805</v>
      </c>
      <c r="AM89" s="55">
        <f t="shared" si="86"/>
        <v>3.0092811443742784</v>
      </c>
      <c r="AN89" s="55">
        <f t="shared" si="86"/>
        <v>3.3962863587408316</v>
      </c>
      <c r="AO89" s="55">
        <f t="shared" si="86"/>
        <v>3.6683537064974292</v>
      </c>
      <c r="AQ89">
        <v>2047</v>
      </c>
      <c r="AR89" s="128"/>
      <c r="AS89" s="126">
        <f t="shared" si="26"/>
        <v>-2.5644135855803385</v>
      </c>
      <c r="AT89" s="39"/>
      <c r="AU89" s="39"/>
      <c r="AV89" s="39"/>
      <c r="AW89" s="39"/>
      <c r="AX89" s="126">
        <f t="shared" si="17"/>
        <v>-2.3020844545363017</v>
      </c>
      <c r="AY89" s="126">
        <f t="shared" si="27"/>
        <v>-1.8251344947857184</v>
      </c>
      <c r="AZ89" s="126">
        <f t="shared" si="28"/>
        <v>-0.68567764034417333</v>
      </c>
      <c r="BA89" s="126">
        <f t="shared" si="21"/>
        <v>-0.86756858947044657</v>
      </c>
      <c r="BB89" s="126">
        <f t="shared" si="7"/>
        <v>-1.3251386698356238</v>
      </c>
      <c r="BC89" s="126">
        <f t="shared" si="8"/>
        <v>-0.93856308977909864</v>
      </c>
      <c r="BD89" s="126">
        <f t="shared" si="9"/>
        <v>-1.0679462600363676</v>
      </c>
      <c r="BE89" s="126">
        <f t="shared" si="10"/>
        <v>-2.5732779310111309</v>
      </c>
      <c r="BF89" s="126">
        <f t="shared" si="11"/>
        <v>-2.0793681380507079</v>
      </c>
      <c r="BG89" s="126">
        <f t="shared" si="12"/>
        <v>-1.0243815263401901</v>
      </c>
      <c r="BH89" s="126">
        <f t="shared" si="13"/>
        <v>-0.91472950196256342</v>
      </c>
      <c r="BI89" s="126">
        <f t="shared" si="14"/>
        <v>-1.5108050077328072</v>
      </c>
    </row>
    <row r="90" spans="1:61">
      <c r="A90">
        <v>2048</v>
      </c>
      <c r="C90" s="100">
        <f>'3. GDP data for plots'!G84</f>
        <v>8.4926510185818582</v>
      </c>
      <c r="D90"/>
      <c r="F90"/>
      <c r="H90" s="100">
        <f>'3. GDP data for plots'!L84</f>
        <v>8.4512846454898316</v>
      </c>
      <c r="I90" s="100">
        <f>'3. GDP data for plots'!M84</f>
        <v>8.0853376890869413</v>
      </c>
      <c r="J90" s="100">
        <f>'3. GDP data for plots'!N84</f>
        <v>8.2878528355329255</v>
      </c>
      <c r="K90" s="100">
        <f>'3. GDP data for plots'!O84</f>
        <v>8.2758905751159233</v>
      </c>
      <c r="L90" s="100">
        <f>'3. GDP data for plots'!P84</f>
        <v>9.6413776497510035</v>
      </c>
      <c r="M90" s="100">
        <f>'3. GDP data for plots'!Q84</f>
        <v>7.9555750480083942</v>
      </c>
      <c r="N90" s="100">
        <f>'3. GDP data for plots'!R84</f>
        <v>10.778752986010085</v>
      </c>
      <c r="O90" s="100">
        <f>'3. GDP data for plots'!S84</f>
        <v>8.156958079132087</v>
      </c>
      <c r="P90" s="100">
        <f>'3. GDP data for plots'!T84</f>
        <v>9.6413776497510035</v>
      </c>
      <c r="Q90" s="100">
        <f>'3. GDP data for plots'!U84</f>
        <v>8.0874042590537485</v>
      </c>
      <c r="R90" s="100">
        <f>'3. GDP data for plots'!V84</f>
        <v>7.9331857086539266</v>
      </c>
      <c r="S90" s="100">
        <f>'3. GDP data for plots'!W84</f>
        <v>11.096613089344521</v>
      </c>
      <c r="V90" s="129"/>
      <c r="W90">
        <v>2048</v>
      </c>
      <c r="X90" s="129"/>
      <c r="Y90" s="55">
        <f>Y82+(Y92-Y82)*8/10</f>
        <v>2.4730226196392535</v>
      </c>
      <c r="Z90" s="55"/>
      <c r="AA90" s="55"/>
      <c r="AB90" s="55"/>
      <c r="AC90" s="55"/>
      <c r="AD90" s="55">
        <f>AD82+(AD92-AD82)*8/10</f>
        <v>2.0580155579717956</v>
      </c>
      <c r="AE90" s="55">
        <f>AE89*(1+$R$205)</f>
        <v>2.817589711022785</v>
      </c>
      <c r="AF90" s="55">
        <f>AF87+(AF92-AF87)*3/5</f>
        <v>3.6875259025149401</v>
      </c>
      <c r="AG90" s="55">
        <f>AG87+(AG92-AG87)*3/5</f>
        <v>3.4977518367138387</v>
      </c>
      <c r="AH90" s="55">
        <f>AH82+(AH92-AH82)*8/10</f>
        <v>1.954999141620859</v>
      </c>
      <c r="AI90" s="55">
        <f>AI82+(AI92-AI82)*8/10</f>
        <v>2.5253340688474673</v>
      </c>
      <c r="AJ90" s="55">
        <f>AJ82+(AJ92-AJ82)*8/10</f>
        <v>3.2182847574046356</v>
      </c>
      <c r="AK90" s="55">
        <f t="shared" ref="AK90:AO90" si="87">AK82+(AK92-AK82)*8/10</f>
        <v>1.3687845931660176</v>
      </c>
      <c r="AL90" s="55">
        <f t="shared" si="87"/>
        <v>2.5422331347775509</v>
      </c>
      <c r="AM90" s="55">
        <f t="shared" si="87"/>
        <v>3.0286198936341036</v>
      </c>
      <c r="AN90" s="55">
        <f t="shared" si="87"/>
        <v>3.4135807577791946</v>
      </c>
      <c r="AO90" s="55">
        <f t="shared" si="87"/>
        <v>3.7051261643673286</v>
      </c>
      <c r="AQ90">
        <v>2048</v>
      </c>
      <c r="AR90" s="128"/>
      <c r="AS90" s="126">
        <f t="shared" si="26"/>
        <v>-2.5649658951859222</v>
      </c>
      <c r="AT90" s="39"/>
      <c r="AU90" s="39"/>
      <c r="AV90" s="39"/>
      <c r="AW90" s="39"/>
      <c r="AX90" s="126">
        <f t="shared" si="17"/>
        <v>-2.3059562578361947</v>
      </c>
      <c r="AY90" s="126">
        <f t="shared" si="27"/>
        <v>-1.8251344947857295</v>
      </c>
      <c r="AZ90" s="126">
        <f t="shared" si="28"/>
        <v>-0.70247466058588337</v>
      </c>
      <c r="BA90" s="126">
        <f t="shared" si="21"/>
        <v>-0.87775249917231291</v>
      </c>
      <c r="BB90" s="126">
        <f t="shared" si="7"/>
        <v>-1.3306371380653492</v>
      </c>
      <c r="BC90" s="126">
        <f t="shared" si="8"/>
        <v>-0.94336193440244243</v>
      </c>
      <c r="BD90" s="126">
        <f t="shared" si="9"/>
        <v>-1.0871558871062503</v>
      </c>
      <c r="BE90" s="126">
        <f t="shared" si="10"/>
        <v>-2.5812551174062115</v>
      </c>
      <c r="BF90" s="126">
        <f t="shared" si="11"/>
        <v>-2.0793713166692762</v>
      </c>
      <c r="BG90" s="126">
        <f t="shared" si="12"/>
        <v>-1.0284690423001175</v>
      </c>
      <c r="BH90" s="126">
        <f t="shared" si="13"/>
        <v>-0.91729878203508086</v>
      </c>
      <c r="BI90" s="126">
        <f t="shared" si="14"/>
        <v>-1.5207017326159478</v>
      </c>
    </row>
    <row r="91" spans="1:61">
      <c r="A91">
        <v>2049</v>
      </c>
      <c r="C91" s="100">
        <f>'3. GDP data for plots'!G85</f>
        <v>8.69546703271042</v>
      </c>
      <c r="D91"/>
      <c r="F91"/>
      <c r="H91" s="100">
        <f>'3. GDP data for plots'!L85</f>
        <v>8.5963086900064383</v>
      </c>
      <c r="I91" s="100">
        <f>'3. GDP data for plots'!M85</f>
        <v>8.2303886472291623</v>
      </c>
      <c r="J91" s="100">
        <f>'3. GDP data for plots'!N85</f>
        <v>8.4550307667641373</v>
      </c>
      <c r="K91" s="100">
        <f>'3. GDP data for plots'!O85</f>
        <v>8.4337995641717765</v>
      </c>
      <c r="L91" s="100">
        <f>'3. GDP data for plots'!P85</f>
        <v>9.8443409666162456</v>
      </c>
      <c r="M91" s="100">
        <f>'3. GDP data for plots'!Q85</f>
        <v>8.0872386473824172</v>
      </c>
      <c r="N91" s="100">
        <f>'3. GDP data for plots'!R85</f>
        <v>11.049069983702385</v>
      </c>
      <c r="O91" s="100">
        <f>'3. GDP data for plots'!S85</f>
        <v>8.2973233584584811</v>
      </c>
      <c r="P91" s="100">
        <f>'3. GDP data for plots'!T85</f>
        <v>9.8443409666162456</v>
      </c>
      <c r="Q91" s="100">
        <f>'3. GDP data for plots'!U85</f>
        <v>8.2239577578318475</v>
      </c>
      <c r="R91" s="100">
        <f>'3. GDP data for plots'!V85</f>
        <v>8.0474013939634901</v>
      </c>
      <c r="S91" s="100">
        <f>'3. GDP data for plots'!W85</f>
        <v>11.38091801937856</v>
      </c>
      <c r="V91" s="129"/>
      <c r="W91">
        <v>2049</v>
      </c>
      <c r="X91" s="129"/>
      <c r="Y91" s="55">
        <f>Y82+(Y92-Y82)*9/10</f>
        <v>2.4671206657898965</v>
      </c>
      <c r="Z91" s="55"/>
      <c r="AA91" s="55"/>
      <c r="AB91" s="55"/>
      <c r="AC91" s="55"/>
      <c r="AD91" s="55">
        <f>AD82+(AD92-AD82)*9/10</f>
        <v>2.0449777287491373</v>
      </c>
      <c r="AE91" s="55">
        <f>AE90*(1+$R$205)</f>
        <v>2.8157899077579542</v>
      </c>
      <c r="AF91" s="55">
        <f>AF87+(AF92-AF87)*4/5</f>
        <v>3.7348664933537994</v>
      </c>
      <c r="AG91" s="55">
        <f>AG87+(AG92-AG87)*4/5</f>
        <v>3.5328479245039053</v>
      </c>
      <c r="AH91" s="55">
        <f>AH82+(AH92-AH82)*9/10</f>
        <v>1.9694846683487262</v>
      </c>
      <c r="AI91" s="55">
        <f>AI82+(AI92-AI82)*9/10</f>
        <v>2.5427891794212409</v>
      </c>
      <c r="AJ91" s="55">
        <f>AJ82+(AJ92-AJ82)*9/10</f>
        <v>3.262513595270824</v>
      </c>
      <c r="AK91" s="55">
        <f t="shared" ref="AK91:AO91" si="88">AK82+(AK92-AK82)*9/10</f>
        <v>1.3562857845641794</v>
      </c>
      <c r="AL91" s="55">
        <f t="shared" si="88"/>
        <v>2.5417750184908217</v>
      </c>
      <c r="AM91" s="55">
        <f t="shared" si="88"/>
        <v>3.0479586428939283</v>
      </c>
      <c r="AN91" s="55">
        <f t="shared" si="88"/>
        <v>3.4308751568175579</v>
      </c>
      <c r="AO91" s="55">
        <f t="shared" si="88"/>
        <v>3.7418986222372275</v>
      </c>
      <c r="AQ91">
        <v>2049</v>
      </c>
      <c r="AR91" s="128"/>
      <c r="AS91" s="126">
        <f t="shared" si="26"/>
        <v>-2.5655208410033437</v>
      </c>
      <c r="AT91" s="39"/>
      <c r="AU91" s="39"/>
      <c r="AV91" s="39"/>
      <c r="AW91" s="39"/>
      <c r="AX91" s="126">
        <f t="shared" si="17"/>
        <v>-2.3098771180151245</v>
      </c>
      <c r="AY91" s="126">
        <f t="shared" si="27"/>
        <v>-1.8251344947857517</v>
      </c>
      <c r="AZ91" s="126">
        <f t="shared" si="28"/>
        <v>-0.71884039932141874</v>
      </c>
      <c r="BA91" s="126">
        <f t="shared" si="21"/>
        <v>-0.88773204023649965</v>
      </c>
      <c r="BB91" s="126">
        <f t="shared" si="7"/>
        <v>-1.3360541247160684</v>
      </c>
      <c r="BC91" s="126">
        <f t="shared" si="8"/>
        <v>-0.94809443979206875</v>
      </c>
      <c r="BD91" s="126">
        <f t="shared" si="9"/>
        <v>-1.1058375189580416</v>
      </c>
      <c r="BE91" s="126">
        <f t="shared" si="10"/>
        <v>-2.5893779882668055</v>
      </c>
      <c r="BF91" s="126">
        <f t="shared" si="11"/>
        <v>-2.0793744964334171</v>
      </c>
      <c r="BG91" s="126">
        <f t="shared" si="12"/>
        <v>-1.0325043579516802</v>
      </c>
      <c r="BH91" s="126">
        <f t="shared" si="13"/>
        <v>-0.9198420283571207</v>
      </c>
      <c r="BI91" s="126">
        <f t="shared" si="14"/>
        <v>-1.5304020124212947</v>
      </c>
    </row>
    <row r="92" spans="1:61">
      <c r="A92">
        <v>2050</v>
      </c>
      <c r="C92" s="100">
        <f>'3. GDP data for plots'!G86</f>
        <v>8.9031265680783438</v>
      </c>
      <c r="D92"/>
      <c r="F92"/>
      <c r="H92" s="100">
        <f>'3. GDP data for plots'!L86</f>
        <v>8.7438213471269499</v>
      </c>
      <c r="I92" s="100">
        <f>'3. GDP data for plots'!M86</f>
        <v>8.3780418195604547</v>
      </c>
      <c r="J92" s="100">
        <f>'3. GDP data for plots'!N86</f>
        <v>8.6255809177059746</v>
      </c>
      <c r="K92" s="100">
        <f>'3. GDP data for plots'!O86</f>
        <v>8.594721552082353</v>
      </c>
      <c r="L92" s="100">
        <f>'3. GDP data for plots'!P86</f>
        <v>10.051576920597201</v>
      </c>
      <c r="M92" s="100">
        <f>'3. GDP data for plots'!Q86</f>
        <v>8.2210812600013039</v>
      </c>
      <c r="N92" s="100">
        <f>'3. GDP data for plots'!R86</f>
        <v>11.326166177405227</v>
      </c>
      <c r="O92" s="100">
        <f>'3. GDP data for plots'!S86</f>
        <v>8.4401040494431481</v>
      </c>
      <c r="P92" s="100">
        <f>'3. GDP data for plots'!T86</f>
        <v>10.051576920597201</v>
      </c>
      <c r="Q92" s="100">
        <f>'3. GDP data for plots'!U86</f>
        <v>8.3628169232282143</v>
      </c>
      <c r="R92" s="100">
        <f>'3. GDP data for plots'!V86</f>
        <v>8.1632614656834832</v>
      </c>
      <c r="S92" s="100">
        <f>'3. GDP data for plots'!W86</f>
        <v>11.672507090311347</v>
      </c>
      <c r="V92" s="129"/>
      <c r="W92">
        <v>2050</v>
      </c>
      <c r="X92" s="129"/>
      <c r="Y92" s="54">
        <f>F139/F138*Y$59</f>
        <v>2.4612187119405391</v>
      </c>
      <c r="Z92" s="55"/>
      <c r="AA92" s="55"/>
      <c r="AB92" s="55"/>
      <c r="AC92" s="55"/>
      <c r="AD92" s="54">
        <f>AD$54*(C195/C$190)</f>
        <v>2.031939899526479</v>
      </c>
      <c r="AE92" s="54">
        <f>AE91*(1+$R$205)</f>
        <v>2.8139912541607917</v>
      </c>
      <c r="AF92" s="54">
        <f>AF$59*F260/F$253</f>
        <v>3.7822070841926583</v>
      </c>
      <c r="AG92" s="100">
        <f>AG87*U313/T313</f>
        <v>3.5679440122939723</v>
      </c>
      <c r="AH92" s="54">
        <f>S382</f>
        <v>1.9839701950765936</v>
      </c>
      <c r="AI92" s="54">
        <f>S383</f>
        <v>2.5602442899950146</v>
      </c>
      <c r="AJ92" s="54">
        <f>S384</f>
        <v>3.3067424331370123</v>
      </c>
      <c r="AK92" s="54">
        <f>S385</f>
        <v>1.3437869759623409</v>
      </c>
      <c r="AL92" s="54">
        <f>S386</f>
        <v>2.541316902204092</v>
      </c>
      <c r="AM92" s="54">
        <f>S387</f>
        <v>3.0672973921537534</v>
      </c>
      <c r="AN92" s="54">
        <f>S388</f>
        <v>3.4481695558559209</v>
      </c>
      <c r="AO92" s="54">
        <f>S389</f>
        <v>3.7786710801071264</v>
      </c>
      <c r="AQ92">
        <v>2050</v>
      </c>
      <c r="AR92" s="128"/>
      <c r="AS92" s="126">
        <f t="shared" si="26"/>
        <v>-2.5660784419520688</v>
      </c>
      <c r="AT92" s="39"/>
      <c r="AU92" s="39"/>
      <c r="AV92" s="39"/>
      <c r="AW92" s="39"/>
      <c r="AX92" s="126">
        <f t="shared" si="17"/>
        <v>-2.313847973364902</v>
      </c>
      <c r="AY92" s="126">
        <f t="shared" si="27"/>
        <v>-1.8251344947857295</v>
      </c>
      <c r="AZ92" s="126">
        <f t="shared" si="28"/>
        <v>-0.73479125643128862</v>
      </c>
      <c r="BA92" s="126">
        <f t="shared" si="21"/>
        <v>-0.89751330339185031</v>
      </c>
      <c r="BB92" s="126">
        <f t="shared" si="7"/>
        <v>-1.3413914276747096</v>
      </c>
      <c r="BC92" s="126">
        <f t="shared" si="8"/>
        <v>-0.95276197211546787</v>
      </c>
      <c r="BD92" s="126">
        <f t="shared" si="9"/>
        <v>-1.1240126291711783</v>
      </c>
      <c r="BE92" s="126">
        <f t="shared" si="10"/>
        <v>-2.5976505712446696</v>
      </c>
      <c r="BF92" s="126">
        <f t="shared" si="11"/>
        <v>-2.0793776773437411</v>
      </c>
      <c r="BG92" s="126">
        <f t="shared" si="12"/>
        <v>-1.03648846689951</v>
      </c>
      <c r="BH92" s="126">
        <f t="shared" si="13"/>
        <v>-0.92235963462247161</v>
      </c>
      <c r="BI92" s="126">
        <f t="shared" si="14"/>
        <v>-1.5399116386753287</v>
      </c>
    </row>
    <row r="93" spans="1:61">
      <c r="M93" s="55"/>
    </row>
    <row r="94" spans="1:61">
      <c r="D94" s="122" t="s">
        <v>583</v>
      </c>
    </row>
    <row r="131" spans="2:14">
      <c r="D131" s="4" t="s">
        <v>410</v>
      </c>
      <c r="F131" s="4"/>
      <c r="G131" s="4"/>
    </row>
    <row r="132" spans="2:14">
      <c r="D132" s="4" t="s">
        <v>407</v>
      </c>
      <c r="F132" s="4"/>
      <c r="G132" s="4"/>
    </row>
    <row r="133" spans="2:14">
      <c r="D133" s="47" t="s">
        <v>406</v>
      </c>
      <c r="F133" s="4"/>
      <c r="G133" s="4"/>
    </row>
    <row r="134" spans="2:14">
      <c r="D134"/>
      <c r="F134" t="s">
        <v>408</v>
      </c>
      <c r="G134" t="s">
        <v>409</v>
      </c>
    </row>
    <row r="135" spans="2:14">
      <c r="D135" s="4">
        <v>2017</v>
      </c>
      <c r="F135" s="46">
        <f>'1. Final energy Fig 1+2'!X135</f>
        <v>586.11431880000009</v>
      </c>
      <c r="G135" s="46">
        <f>'1. Final energy Fig 1+2'!Y135</f>
        <v>383.45385578399998</v>
      </c>
    </row>
    <row r="136" spans="2:14">
      <c r="D136" s="4">
        <v>2020</v>
      </c>
      <c r="F136" s="46">
        <f>'1. Final energy Fig 1+2'!X136</f>
        <v>579.13265506174389</v>
      </c>
      <c r="G136" s="46">
        <f>'1. Final energy Fig 1+2'!Y136</f>
        <v>380.55174636678601</v>
      </c>
    </row>
    <row r="137" spans="2:14">
      <c r="D137" s="4">
        <v>2030</v>
      </c>
      <c r="F137" s="46">
        <f>'1. Final energy Fig 1+2'!X137</f>
        <v>555.86044260088966</v>
      </c>
      <c r="G137" s="46">
        <f>'1. Final energy Fig 1+2'!Y137</f>
        <v>370.87804830940604</v>
      </c>
    </row>
    <row r="138" spans="2:14">
      <c r="D138" s="4">
        <v>2040</v>
      </c>
      <c r="F138" s="46">
        <f>'1. Final energy Fig 1+2'!X138</f>
        <v>553.39742525019346</v>
      </c>
      <c r="G138" s="46">
        <f>'1. Final energy Fig 1+2'!Y138</f>
        <v>367.61118475348985</v>
      </c>
    </row>
    <row r="139" spans="2:14">
      <c r="D139" s="4">
        <v>2050</v>
      </c>
      <c r="F139" s="46">
        <f>'1. Final energy Fig 1+2'!X139</f>
        <v>538.0431530105069</v>
      </c>
      <c r="G139" s="46">
        <f>'1. Final energy Fig 1+2'!Y139</f>
        <v>351.56444262417909</v>
      </c>
    </row>
    <row r="140" spans="2:14">
      <c r="D140" s="4" t="s">
        <v>411</v>
      </c>
      <c r="F140" s="4"/>
      <c r="G140" s="4"/>
    </row>
    <row r="142" spans="2:14">
      <c r="I142" t="s">
        <v>701</v>
      </c>
    </row>
    <row r="143" spans="2:14">
      <c r="B143" t="s">
        <v>702</v>
      </c>
    </row>
    <row r="144" spans="2:14">
      <c r="D144"/>
      <c r="N144" s="2"/>
    </row>
    <row r="145" spans="4:20" ht="114.75">
      <c r="D145"/>
      <c r="F145"/>
      <c r="N145" s="29" t="s">
        <v>380</v>
      </c>
      <c r="O145" s="29" t="s">
        <v>692</v>
      </c>
      <c r="P145" s="29" t="s">
        <v>364</v>
      </c>
      <c r="Q145" s="29" t="s">
        <v>692</v>
      </c>
      <c r="R145" s="3" t="s">
        <v>386</v>
      </c>
    </row>
    <row r="146" spans="4:20" ht="51">
      <c r="D146"/>
      <c r="F146"/>
      <c r="O146" s="38" t="s">
        <v>365</v>
      </c>
      <c r="P146" s="38" t="s">
        <v>691</v>
      </c>
      <c r="Q146" s="38" t="s">
        <v>367</v>
      </c>
      <c r="R146" s="38" t="s">
        <v>385</v>
      </c>
      <c r="S146" s="38"/>
    </row>
    <row r="147" spans="4:20">
      <c r="D147"/>
      <c r="F147"/>
      <c r="N147" s="30">
        <v>2018</v>
      </c>
      <c r="O147" s="23">
        <v>14300</v>
      </c>
      <c r="P147" s="23">
        <v>14314</v>
      </c>
      <c r="Q147" s="23">
        <v>14300</v>
      </c>
      <c r="R147" s="23">
        <f>Q147</f>
        <v>14300</v>
      </c>
      <c r="S147" s="39"/>
      <c r="T147" s="30">
        <v>2018</v>
      </c>
    </row>
    <row r="148" spans="4:20">
      <c r="D148"/>
      <c r="F148"/>
      <c r="N148">
        <v>2025</v>
      </c>
      <c r="O148" s="23">
        <v>14966</v>
      </c>
      <c r="P148" s="21">
        <f>P147+(P149-P147)*7/12</f>
        <v>15857.5</v>
      </c>
      <c r="Q148" s="23">
        <v>13853</v>
      </c>
      <c r="R148" s="23">
        <f>604*23.885</f>
        <v>14426.54</v>
      </c>
      <c r="S148" s="39"/>
      <c r="T148">
        <v>2025</v>
      </c>
    </row>
    <row r="149" spans="4:20">
      <c r="D149"/>
      <c r="F149"/>
      <c r="N149">
        <v>2030</v>
      </c>
      <c r="O149" s="23">
        <v>15755</v>
      </c>
      <c r="P149" s="23">
        <v>16960</v>
      </c>
      <c r="Q149" s="23">
        <v>13378</v>
      </c>
      <c r="R149" s="21">
        <f>R148+(R151-R148)/3</f>
        <v>14593.735000000001</v>
      </c>
      <c r="S149" s="39"/>
      <c r="T149">
        <v>2030</v>
      </c>
    </row>
    <row r="150" spans="4:20">
      <c r="D150"/>
      <c r="F150"/>
      <c r="N150">
        <v>2035</v>
      </c>
      <c r="O150" s="21">
        <f>O149/2+O151/2</f>
        <v>16420</v>
      </c>
      <c r="P150" s="21">
        <f>P149/2+P151/2</f>
        <v>18068.5</v>
      </c>
      <c r="Q150" s="21">
        <f>Q149/2+Q151/2</f>
        <v>13199</v>
      </c>
      <c r="R150" s="21">
        <f>R148+(R151-R148)*2/3</f>
        <v>14760.930000000002</v>
      </c>
      <c r="S150" s="39"/>
      <c r="T150">
        <v>2035</v>
      </c>
    </row>
    <row r="151" spans="4:20">
      <c r="D151"/>
      <c r="F151"/>
      <c r="N151">
        <v>2040</v>
      </c>
      <c r="O151" s="23">
        <v>17085</v>
      </c>
      <c r="P151" s="23">
        <v>19177</v>
      </c>
      <c r="Q151" s="23">
        <v>13020</v>
      </c>
      <c r="R151" s="23">
        <f>625*23.885</f>
        <v>14928.125000000002</v>
      </c>
      <c r="S151" s="39"/>
      <c r="T151">
        <v>2040</v>
      </c>
    </row>
    <row r="152" spans="4:20" ht="25.5">
      <c r="D152"/>
      <c r="F152"/>
      <c r="N152" s="29" t="s">
        <v>381</v>
      </c>
      <c r="P152" s="2"/>
    </row>
    <row r="153" spans="4:20" ht="51">
      <c r="D153"/>
      <c r="F153"/>
      <c r="O153" s="38" t="s">
        <v>365</v>
      </c>
      <c r="P153" s="38" t="s">
        <v>691</v>
      </c>
      <c r="Q153" s="38" t="s">
        <v>367</v>
      </c>
      <c r="R153" s="38" t="s">
        <v>385</v>
      </c>
      <c r="S153" s="38"/>
    </row>
    <row r="154" spans="4:20">
      <c r="D154"/>
      <c r="F154"/>
      <c r="N154" s="30">
        <v>2018</v>
      </c>
      <c r="O154" s="23">
        <v>9959</v>
      </c>
      <c r="P154" s="23">
        <v>9954</v>
      </c>
      <c r="Q154" s="23">
        <v>9959</v>
      </c>
      <c r="R154" s="23">
        <f>Q154</f>
        <v>9959</v>
      </c>
      <c r="S154" s="39"/>
      <c r="T154" s="30">
        <v>2018</v>
      </c>
    </row>
    <row r="155" spans="4:20">
      <c r="D155"/>
      <c r="F155"/>
      <c r="N155">
        <v>2025</v>
      </c>
      <c r="O155" s="23">
        <v>10622</v>
      </c>
      <c r="P155" s="21">
        <f>P154+(P156-P154)*7/12</f>
        <v>11145.166666666666</v>
      </c>
      <c r="Q155" s="23">
        <v>9929</v>
      </c>
      <c r="R155" s="23">
        <f>426*23.885</f>
        <v>10175.01</v>
      </c>
      <c r="S155" s="39"/>
      <c r="T155">
        <v>2025</v>
      </c>
    </row>
    <row r="156" spans="4:20">
      <c r="D156"/>
      <c r="F156"/>
      <c r="N156">
        <v>2030</v>
      </c>
      <c r="O156" s="23">
        <v>11268</v>
      </c>
      <c r="P156" s="23">
        <v>11996</v>
      </c>
      <c r="Q156" s="23">
        <v>9675</v>
      </c>
      <c r="R156" s="21">
        <f>R155+(R158-R155)/3</f>
        <v>10270.550000000001</v>
      </c>
      <c r="S156" s="39"/>
      <c r="T156">
        <v>2030</v>
      </c>
    </row>
    <row r="157" spans="4:20">
      <c r="D157"/>
      <c r="F157"/>
      <c r="N157">
        <v>2035</v>
      </c>
      <c r="O157" s="21">
        <f>O156/2+O158/2</f>
        <v>11794.5</v>
      </c>
      <c r="P157" s="21">
        <f>P156/2+P158/2</f>
        <v>12768</v>
      </c>
      <c r="Q157" s="21">
        <f>Q156/2+Q158/2</f>
        <v>9499.5</v>
      </c>
      <c r="R157" s="21">
        <f>R155+(R158-R155)*2/3</f>
        <v>10366.09</v>
      </c>
      <c r="S157" s="39"/>
      <c r="T157">
        <v>2035</v>
      </c>
    </row>
    <row r="158" spans="4:20">
      <c r="D158"/>
      <c r="F158"/>
      <c r="N158">
        <v>2040</v>
      </c>
      <c r="O158" s="23">
        <v>12321</v>
      </c>
      <c r="P158" s="23">
        <v>13540</v>
      </c>
      <c r="Q158" s="23">
        <v>9324</v>
      </c>
      <c r="R158" s="23">
        <f>438*23.885</f>
        <v>10461.630000000001</v>
      </c>
      <c r="S158" s="39"/>
      <c r="T158">
        <v>2040</v>
      </c>
    </row>
    <row r="159" spans="4:20">
      <c r="D159"/>
      <c r="F159"/>
    </row>
    <row r="160" spans="4:20">
      <c r="D160"/>
      <c r="F160"/>
    </row>
    <row r="161" spans="1:6">
      <c r="D161"/>
      <c r="F161"/>
    </row>
    <row r="162" spans="1:6">
      <c r="D162"/>
      <c r="F162"/>
    </row>
    <row r="163" spans="1:6">
      <c r="D163"/>
      <c r="F163"/>
    </row>
    <row r="164" spans="1:6">
      <c r="D164"/>
      <c r="F164"/>
    </row>
    <row r="165" spans="1:6">
      <c r="D165"/>
      <c r="F165"/>
    </row>
    <row r="166" spans="1:6">
      <c r="D166"/>
      <c r="F166"/>
    </row>
    <row r="167" spans="1:6">
      <c r="D167"/>
      <c r="F167"/>
    </row>
    <row r="168" spans="1:6">
      <c r="D168"/>
      <c r="F168"/>
    </row>
    <row r="169" spans="1:6">
      <c r="D169"/>
      <c r="F169"/>
    </row>
    <row r="170" spans="1:6">
      <c r="D170"/>
      <c r="F170"/>
    </row>
    <row r="171" spans="1:6">
      <c r="D171"/>
      <c r="F171"/>
    </row>
    <row r="172" spans="1:6">
      <c r="D172"/>
      <c r="F172"/>
    </row>
    <row r="173" spans="1:6">
      <c r="D173"/>
      <c r="F173"/>
    </row>
    <row r="174" spans="1:6">
      <c r="D174"/>
      <c r="F174"/>
    </row>
    <row r="175" spans="1:6">
      <c r="D175"/>
      <c r="F175"/>
    </row>
    <row r="176" spans="1:6">
      <c r="A176" t="s">
        <v>414</v>
      </c>
      <c r="D176"/>
      <c r="F176"/>
    </row>
    <row r="177" spans="1:6">
      <c r="A177" t="s">
        <v>413</v>
      </c>
      <c r="D177"/>
      <c r="F177"/>
    </row>
    <row r="178" spans="1:6">
      <c r="D178"/>
      <c r="F178"/>
    </row>
    <row r="179" spans="1:6">
      <c r="B179" t="s">
        <v>415</v>
      </c>
      <c r="D179"/>
      <c r="E179" t="s">
        <v>415</v>
      </c>
      <c r="F179"/>
    </row>
    <row r="180" spans="1:6">
      <c r="B180" s="186" t="s">
        <v>427</v>
      </c>
      <c r="C180" s="186"/>
      <c r="D180"/>
      <c r="E180" s="186" t="s">
        <v>426</v>
      </c>
      <c r="F180" s="186"/>
    </row>
    <row r="181" spans="1:6">
      <c r="B181">
        <v>2012</v>
      </c>
      <c r="C181" s="21">
        <v>534873</v>
      </c>
      <c r="D181"/>
      <c r="E181">
        <v>2012</v>
      </c>
      <c r="F181" s="21">
        <v>326859</v>
      </c>
    </row>
    <row r="182" spans="1:6">
      <c r="B182">
        <v>2020</v>
      </c>
      <c r="C182" s="21">
        <v>571676</v>
      </c>
      <c r="D182"/>
      <c r="E182">
        <v>2020</v>
      </c>
      <c r="F182" s="21">
        <v>392643</v>
      </c>
    </row>
    <row r="183" spans="1:6">
      <c r="B183">
        <v>2025</v>
      </c>
      <c r="C183" s="21">
        <v>556465</v>
      </c>
      <c r="D183"/>
      <c r="E183">
        <v>2025</v>
      </c>
      <c r="F183" s="21">
        <v>391235</v>
      </c>
    </row>
    <row r="184" spans="1:6">
      <c r="B184">
        <v>2030</v>
      </c>
      <c r="C184" s="21">
        <v>532061</v>
      </c>
      <c r="D184"/>
      <c r="E184">
        <v>2030</v>
      </c>
      <c r="F184" s="21">
        <v>384295</v>
      </c>
    </row>
    <row r="185" spans="1:6">
      <c r="B185">
        <v>2040</v>
      </c>
      <c r="C185" s="21">
        <v>484670</v>
      </c>
      <c r="D185"/>
      <c r="E185">
        <v>2040</v>
      </c>
      <c r="F185" s="21">
        <v>355240</v>
      </c>
    </row>
    <row r="186" spans="1:6">
      <c r="B186">
        <v>2050</v>
      </c>
      <c r="C186" s="21">
        <v>433275</v>
      </c>
      <c r="D186"/>
      <c r="E186">
        <v>2050</v>
      </c>
      <c r="F186" s="21">
        <v>323128</v>
      </c>
    </row>
    <row r="187" spans="1:6">
      <c r="D187"/>
      <c r="F187"/>
    </row>
    <row r="188" spans="1:6">
      <c r="B188" t="s">
        <v>428</v>
      </c>
      <c r="D188"/>
      <c r="E188" t="s">
        <v>428</v>
      </c>
      <c r="F188"/>
    </row>
    <row r="189" spans="1:6">
      <c r="B189" s="186" t="s">
        <v>427</v>
      </c>
      <c r="C189" s="186"/>
      <c r="D189"/>
      <c r="E189" s="186" t="s">
        <v>426</v>
      </c>
      <c r="F189" s="186"/>
    </row>
    <row r="190" spans="1:6">
      <c r="B190">
        <v>2012</v>
      </c>
      <c r="C190" s="23">
        <v>534873</v>
      </c>
      <c r="D190"/>
      <c r="E190">
        <v>2012</v>
      </c>
      <c r="F190" s="21">
        <v>326859</v>
      </c>
    </row>
    <row r="191" spans="1:6">
      <c r="B191">
        <v>2020</v>
      </c>
      <c r="C191" s="23">
        <v>568443</v>
      </c>
      <c r="D191"/>
      <c r="E191">
        <v>2020</v>
      </c>
      <c r="F191" s="21">
        <v>355232</v>
      </c>
    </row>
    <row r="192" spans="1:6">
      <c r="B192">
        <v>2025</v>
      </c>
      <c r="C192" s="23">
        <v>549517</v>
      </c>
      <c r="D192"/>
      <c r="E192">
        <v>2025</v>
      </c>
      <c r="F192" s="21">
        <v>351043</v>
      </c>
    </row>
    <row r="193" spans="2:18">
      <c r="B193">
        <v>2030</v>
      </c>
      <c r="C193" s="23">
        <v>522977</v>
      </c>
      <c r="D193"/>
      <c r="E193">
        <v>2030</v>
      </c>
      <c r="F193" s="21">
        <v>342204</v>
      </c>
    </row>
    <row r="194" spans="2:18">
      <c r="B194">
        <v>2040</v>
      </c>
      <c r="C194" s="23">
        <v>482191</v>
      </c>
      <c r="D194"/>
      <c r="E194">
        <v>2040</v>
      </c>
      <c r="F194" s="21">
        <v>310445</v>
      </c>
    </row>
    <row r="195" spans="2:18">
      <c r="B195">
        <v>2050</v>
      </c>
      <c r="C195" s="23">
        <v>453117</v>
      </c>
      <c r="D195"/>
      <c r="E195">
        <v>2050</v>
      </c>
      <c r="F195" s="21">
        <v>278953</v>
      </c>
    </row>
    <row r="196" spans="2:18">
      <c r="D196"/>
      <c r="F196"/>
    </row>
    <row r="197" spans="2:18">
      <c r="D197"/>
      <c r="F197"/>
    </row>
    <row r="199" spans="2:18">
      <c r="D199" s="129"/>
      <c r="F199" s="129"/>
    </row>
    <row r="200" spans="2:18">
      <c r="D200" s="129"/>
    </row>
    <row r="201" spans="2:18">
      <c r="D201" s="129"/>
    </row>
    <row r="202" spans="2:18">
      <c r="D202" s="129"/>
    </row>
    <row r="203" spans="2:18">
      <c r="D203" s="148"/>
      <c r="F203" s="148"/>
      <c r="L203">
        <v>2018</v>
      </c>
      <c r="M203">
        <v>2025</v>
      </c>
      <c r="N203">
        <v>2030</v>
      </c>
      <c r="O203">
        <v>2035</v>
      </c>
      <c r="P203">
        <v>2040</v>
      </c>
      <c r="Q203">
        <v>2045</v>
      </c>
      <c r="R203">
        <v>2050</v>
      </c>
    </row>
    <row r="204" spans="2:18">
      <c r="C204" t="s">
        <v>581</v>
      </c>
      <c r="D204" s="148"/>
      <c r="F204" s="148"/>
      <c r="K204" s="30" t="s">
        <v>582</v>
      </c>
      <c r="L204">
        <v>576</v>
      </c>
      <c r="M204">
        <v>606</v>
      </c>
      <c r="N204">
        <v>620</v>
      </c>
      <c r="O204">
        <v>623</v>
      </c>
      <c r="P204">
        <v>626</v>
      </c>
      <c r="Q204">
        <v>627</v>
      </c>
      <c r="R204">
        <v>625</v>
      </c>
    </row>
    <row r="205" spans="2:18">
      <c r="C205" t="s">
        <v>580</v>
      </c>
      <c r="D205" s="148"/>
      <c r="F205" s="148"/>
      <c r="K205" t="s">
        <v>430</v>
      </c>
      <c r="M205" s="7">
        <f>(M204/L204)^(1/7)-1</f>
        <v>7.2795574292197074E-3</v>
      </c>
      <c r="N205" s="7">
        <f>(N204/M204)^(1/5)-1</f>
        <v>4.5783471453870739E-3</v>
      </c>
      <c r="O205" s="7">
        <f t="shared" ref="O205:R205" si="89">(O204/N204)^(1/5)-1</f>
        <v>9.6587430610917124E-4</v>
      </c>
      <c r="P205" s="7">
        <f t="shared" si="89"/>
        <v>9.6123215031673759E-4</v>
      </c>
      <c r="Q205" s="7">
        <f t="shared" si="89"/>
        <v>3.192848671305093E-4</v>
      </c>
      <c r="R205" s="7">
        <f t="shared" si="89"/>
        <v>-6.3877407622181526E-4</v>
      </c>
    </row>
    <row r="206" spans="2:18">
      <c r="D206" s="148"/>
      <c r="F206" s="148"/>
    </row>
    <row r="207" spans="2:18">
      <c r="D207" s="148"/>
      <c r="F207" s="148"/>
    </row>
    <row r="208" spans="2:18">
      <c r="D208" s="148"/>
      <c r="F208" s="148"/>
    </row>
    <row r="209" spans="4:6">
      <c r="D209" s="148"/>
      <c r="F209" s="148"/>
    </row>
    <row r="210" spans="4:6">
      <c r="D210" s="148"/>
      <c r="F210" s="148"/>
    </row>
    <row r="211" spans="4:6">
      <c r="D211" s="148"/>
      <c r="F211" s="148"/>
    </row>
    <row r="212" spans="4:6">
      <c r="D212" s="148"/>
      <c r="F212" s="148"/>
    </row>
    <row r="213" spans="4:6">
      <c r="D213" s="148"/>
      <c r="F213" s="148"/>
    </row>
    <row r="214" spans="4:6">
      <c r="D214" s="148"/>
      <c r="F214" s="148"/>
    </row>
    <row r="215" spans="4:6">
      <c r="D215" s="148"/>
      <c r="F215" s="148"/>
    </row>
    <row r="216" spans="4:6">
      <c r="D216" s="148"/>
      <c r="F216" s="148"/>
    </row>
    <row r="217" spans="4:6">
      <c r="D217" s="148"/>
      <c r="F217" s="148"/>
    </row>
    <row r="218" spans="4:6">
      <c r="D218" s="148"/>
      <c r="F218" s="148"/>
    </row>
    <row r="219" spans="4:6">
      <c r="D219" s="148"/>
      <c r="F219" s="148"/>
    </row>
    <row r="220" spans="4:6">
      <c r="D220" s="148"/>
      <c r="F220" s="148"/>
    </row>
    <row r="221" spans="4:6">
      <c r="D221" s="148"/>
      <c r="F221" s="148"/>
    </row>
    <row r="222" spans="4:6">
      <c r="D222" s="148"/>
      <c r="F222" s="148"/>
    </row>
    <row r="223" spans="4:6">
      <c r="D223" s="148"/>
      <c r="F223" s="148"/>
    </row>
    <row r="224" spans="4:6">
      <c r="D224" s="148"/>
      <c r="F224" s="148"/>
    </row>
    <row r="225" spans="4:6">
      <c r="D225" s="148"/>
      <c r="F225" s="148"/>
    </row>
    <row r="226" spans="4:6">
      <c r="D226" s="148"/>
      <c r="F226" s="148"/>
    </row>
    <row r="227" spans="4:6">
      <c r="D227" s="148"/>
      <c r="F227" s="148"/>
    </row>
    <row r="228" spans="4:6">
      <c r="D228" s="148"/>
      <c r="F228" s="148"/>
    </row>
    <row r="229" spans="4:6">
      <c r="D229" s="148"/>
      <c r="F229" s="148"/>
    </row>
    <row r="230" spans="4:6">
      <c r="D230" s="148"/>
      <c r="F230" s="148"/>
    </row>
    <row r="231" spans="4:6">
      <c r="D231" s="148"/>
      <c r="F231" s="148"/>
    </row>
    <row r="232" spans="4:6">
      <c r="D232" s="148"/>
      <c r="F232" s="148"/>
    </row>
    <row r="233" spans="4:6">
      <c r="D233" s="148"/>
      <c r="F233" s="148"/>
    </row>
    <row r="234" spans="4:6">
      <c r="D234" s="148"/>
      <c r="F234" s="148"/>
    </row>
    <row r="235" spans="4:6">
      <c r="D235" s="148"/>
      <c r="F235" s="148"/>
    </row>
    <row r="236" spans="4:6">
      <c r="D236" s="148"/>
      <c r="F236" s="148"/>
    </row>
    <row r="237" spans="4:6">
      <c r="D237" s="129" t="s">
        <v>622</v>
      </c>
      <c r="F237" s="129"/>
    </row>
    <row r="238" spans="4:6">
      <c r="D238"/>
      <c r="E238" t="s">
        <v>432</v>
      </c>
      <c r="F238"/>
    </row>
    <row r="239" spans="4:6">
      <c r="D239"/>
      <c r="E239" s="151" t="s">
        <v>433</v>
      </c>
      <c r="F239"/>
    </row>
    <row r="240" spans="4:6">
      <c r="D240"/>
      <c r="E240" t="s">
        <v>434</v>
      </c>
      <c r="F240"/>
    </row>
    <row r="241" spans="4:6">
      <c r="D241"/>
      <c r="E241" t="s">
        <v>435</v>
      </c>
      <c r="F241"/>
    </row>
    <row r="243" spans="4:6">
      <c r="D243" t="s">
        <v>436</v>
      </c>
      <c r="F243" s="26" t="s">
        <v>446</v>
      </c>
    </row>
    <row r="244" spans="4:6">
      <c r="D244" t="s">
        <v>437</v>
      </c>
      <c r="F244" s="26" t="s">
        <v>447</v>
      </c>
    </row>
    <row r="245" spans="4:6">
      <c r="D245" t="s">
        <v>438</v>
      </c>
      <c r="F245" s="26" t="s">
        <v>440</v>
      </c>
    </row>
    <row r="246" spans="4:6">
      <c r="D246">
        <v>2010</v>
      </c>
      <c r="F246" s="26">
        <v>537.49749999999995</v>
      </c>
    </row>
    <row r="247" spans="4:6">
      <c r="D247">
        <v>2011</v>
      </c>
      <c r="F247" s="26">
        <v>553.01880000000006</v>
      </c>
    </row>
    <row r="248" spans="4:6">
      <c r="D248">
        <v>2012</v>
      </c>
      <c r="F248" s="26">
        <v>565.99599999999998</v>
      </c>
    </row>
    <row r="249" spans="4:6">
      <c r="D249">
        <v>2013</v>
      </c>
      <c r="F249" s="26">
        <v>576.62400000000002</v>
      </c>
    </row>
    <row r="250" spans="4:6">
      <c r="D250">
        <v>2014</v>
      </c>
      <c r="F250" s="26">
        <v>582.73400000000004</v>
      </c>
    </row>
    <row r="251" spans="4:6">
      <c r="D251">
        <v>2015</v>
      </c>
      <c r="F251" s="26">
        <v>586.25400000000002</v>
      </c>
    </row>
    <row r="252" spans="4:6">
      <c r="D252">
        <v>2016</v>
      </c>
      <c r="F252" s="26">
        <v>590.98410000000001</v>
      </c>
    </row>
    <row r="253" spans="4:6">
      <c r="D253">
        <v>2017</v>
      </c>
      <c r="F253" s="26">
        <v>609.53620000000001</v>
      </c>
    </row>
    <row r="254" spans="4:6">
      <c r="D254">
        <v>2020</v>
      </c>
      <c r="F254" s="26">
        <v>635.03240000000005</v>
      </c>
    </row>
    <row r="255" spans="4:6">
      <c r="D255">
        <v>2025</v>
      </c>
      <c r="F255" s="26">
        <v>664.91690000000006</v>
      </c>
    </row>
    <row r="256" spans="4:6">
      <c r="D256">
        <v>2030</v>
      </c>
      <c r="F256" s="26">
        <v>705.17330000000004</v>
      </c>
    </row>
    <row r="257" spans="4:30">
      <c r="D257">
        <v>2035</v>
      </c>
      <c r="F257" s="26">
        <v>747.15639999999996</v>
      </c>
    </row>
    <row r="258" spans="4:30">
      <c r="D258">
        <v>2040</v>
      </c>
      <c r="F258" s="26">
        <v>794.87850000000003</v>
      </c>
    </row>
    <row r="259" spans="4:30">
      <c r="D259">
        <v>2045</v>
      </c>
      <c r="F259" s="26">
        <v>853.70389999999998</v>
      </c>
    </row>
    <row r="260" spans="4:30">
      <c r="D260">
        <v>2050</v>
      </c>
      <c r="F260" s="26">
        <v>910.69839999999999</v>
      </c>
    </row>
    <row r="261" spans="4:30">
      <c r="D261" t="s">
        <v>439</v>
      </c>
      <c r="F261" s="41">
        <v>1.2E-2</v>
      </c>
    </row>
    <row r="263" spans="4:30" ht="13.5" thickBot="1">
      <c r="D263" s="49" t="s">
        <v>492</v>
      </c>
    </row>
    <row r="264" spans="4:30" ht="14.25" thickTop="1" thickBot="1">
      <c r="D264" s="59"/>
      <c r="E264" s="58"/>
      <c r="F264" s="60" t="s">
        <v>0</v>
      </c>
      <c r="G264" s="61">
        <v>1980</v>
      </c>
      <c r="H264" s="61">
        <v>1985</v>
      </c>
      <c r="I264" s="61">
        <v>1990</v>
      </c>
      <c r="J264" s="61">
        <v>1995</v>
      </c>
      <c r="K264" s="61">
        <v>2000</v>
      </c>
      <c r="L264" s="61">
        <v>2005</v>
      </c>
      <c r="M264" s="61">
        <v>2010</v>
      </c>
      <c r="N264" s="61">
        <v>2015</v>
      </c>
      <c r="O264" s="62">
        <v>2020</v>
      </c>
      <c r="P264" s="62">
        <v>2025</v>
      </c>
      <c r="Q264" s="62">
        <v>2030</v>
      </c>
      <c r="R264" s="62">
        <v>2035</v>
      </c>
      <c r="S264" s="63">
        <v>2040</v>
      </c>
      <c r="T264" s="63">
        <v>2045</v>
      </c>
      <c r="U264" s="63">
        <v>2050</v>
      </c>
      <c r="V264" s="63">
        <v>2055</v>
      </c>
      <c r="W264" s="63">
        <v>2060</v>
      </c>
      <c r="X264" s="63">
        <v>2070</v>
      </c>
      <c r="Y264" s="64">
        <v>2075</v>
      </c>
      <c r="Z264" s="64">
        <v>2080</v>
      </c>
      <c r="AA264" s="64">
        <v>2085</v>
      </c>
      <c r="AB264" s="64">
        <v>2090</v>
      </c>
      <c r="AC264" s="64">
        <v>2095</v>
      </c>
      <c r="AD264" s="64">
        <v>2100</v>
      </c>
    </row>
    <row r="265" spans="4:30" ht="13.5" thickTop="1"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</row>
    <row r="266" spans="4:30">
      <c r="D266" s="72">
        <v>2</v>
      </c>
      <c r="E266" s="58"/>
      <c r="F266" s="73" t="s">
        <v>460</v>
      </c>
      <c r="G266" s="190" t="s">
        <v>461</v>
      </c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</row>
    <row r="267" spans="4:30">
      <c r="D267" s="66">
        <v>1</v>
      </c>
      <c r="E267" s="65"/>
      <c r="F267" s="67" t="s">
        <v>452</v>
      </c>
      <c r="G267" s="74">
        <v>7193.1488735665998</v>
      </c>
      <c r="H267" s="74">
        <v>8443.1047232869951</v>
      </c>
      <c r="I267" s="74">
        <v>9925.5514207628203</v>
      </c>
      <c r="J267" s="74">
        <v>11235.247141081938</v>
      </c>
      <c r="K267" s="74">
        <v>13853.121149537174</v>
      </c>
      <c r="L267" s="74">
        <v>15702.501144406979</v>
      </c>
      <c r="M267" s="74">
        <v>16334.078285421707</v>
      </c>
      <c r="N267" s="75">
        <v>18069.094835158656</v>
      </c>
      <c r="O267" s="76">
        <v>20001.87540415784</v>
      </c>
      <c r="P267" s="74">
        <v>22059.321468362028</v>
      </c>
      <c r="Q267" s="74">
        <v>24307.415641937092</v>
      </c>
      <c r="R267" s="75">
        <v>27045.7102769183</v>
      </c>
      <c r="S267" s="76">
        <v>30183.623108034957</v>
      </c>
      <c r="T267" s="74">
        <v>33665.032150763691</v>
      </c>
      <c r="U267" s="74">
        <v>37274.986030883716</v>
      </c>
      <c r="V267" s="74">
        <v>41014.419838949005</v>
      </c>
      <c r="W267" s="74">
        <v>44869.597260117589</v>
      </c>
      <c r="X267" s="75">
        <v>53641.767737776536</v>
      </c>
      <c r="Y267" s="76">
        <v>58426.404550956264</v>
      </c>
      <c r="Z267" s="74">
        <v>63433.495894160602</v>
      </c>
      <c r="AA267" s="74">
        <v>68603.550317178728</v>
      </c>
      <c r="AB267" s="74">
        <v>73853.622236671392</v>
      </c>
      <c r="AC267" s="74">
        <v>79230.02487197025</v>
      </c>
      <c r="AD267" s="74">
        <v>84777.596355181391</v>
      </c>
    </row>
    <row r="268" spans="4:30">
      <c r="D268" s="66">
        <v>2</v>
      </c>
      <c r="E268" s="65"/>
      <c r="F268" s="67" t="s">
        <v>453</v>
      </c>
      <c r="G268" s="77">
        <v>9955.6137769748329</v>
      </c>
      <c r="H268" s="77">
        <v>10757.18479716862</v>
      </c>
      <c r="I268" s="77">
        <v>12419.390150614538</v>
      </c>
      <c r="J268" s="77">
        <v>13126.7305507169</v>
      </c>
      <c r="K268" s="77">
        <v>15186.887680868776</v>
      </c>
      <c r="L268" s="77">
        <v>16823.258944039517</v>
      </c>
      <c r="M268" s="77">
        <v>17731.307618118481</v>
      </c>
      <c r="N268" s="78">
        <v>18664.837740957086</v>
      </c>
      <c r="O268" s="79">
        <v>20329.921621540445</v>
      </c>
      <c r="P268" s="77">
        <v>22061.211277812479</v>
      </c>
      <c r="Q268" s="77">
        <v>23873.328142546419</v>
      </c>
      <c r="R268" s="78">
        <v>26002.528065850442</v>
      </c>
      <c r="S268" s="79">
        <v>28433.083510602144</v>
      </c>
      <c r="T268" s="77">
        <v>31100.488930140546</v>
      </c>
      <c r="U268" s="77">
        <v>33943.942636612985</v>
      </c>
      <c r="V268" s="77">
        <v>36991.371005823632</v>
      </c>
      <c r="W268" s="77">
        <v>40341.916997117849</v>
      </c>
      <c r="X268" s="78">
        <v>47989.262663549962</v>
      </c>
      <c r="Y268" s="79">
        <v>52000.577006859021</v>
      </c>
      <c r="Z268" s="77">
        <v>56047.039436068815</v>
      </c>
      <c r="AA268" s="77">
        <v>60225.837378932818</v>
      </c>
      <c r="AB268" s="77">
        <v>64576.083997759612</v>
      </c>
      <c r="AC268" s="77">
        <v>69125.299192212537</v>
      </c>
      <c r="AD268" s="77">
        <v>73839.302108670265</v>
      </c>
    </row>
    <row r="269" spans="4:30">
      <c r="D269" s="66">
        <v>3</v>
      </c>
      <c r="E269" s="65"/>
      <c r="F269" s="67" t="s">
        <v>454</v>
      </c>
      <c r="G269" s="77">
        <v>3487.2447529938568</v>
      </c>
      <c r="H269" s="77">
        <v>3930.3577186771727</v>
      </c>
      <c r="I269" s="77">
        <v>4325.8589535427182</v>
      </c>
      <c r="J269" s="77">
        <v>2921.6475128644711</v>
      </c>
      <c r="K269" s="77">
        <v>3243.1145047306704</v>
      </c>
      <c r="L269" s="77">
        <v>4385.6350739969075</v>
      </c>
      <c r="M269" s="77">
        <v>5335.444474589377</v>
      </c>
      <c r="N269" s="78">
        <v>5983.3735733032818</v>
      </c>
      <c r="O269" s="79">
        <v>6586.7637502435582</v>
      </c>
      <c r="P269" s="77">
        <v>7451.2666885032368</v>
      </c>
      <c r="Q269" s="77">
        <v>8455.3680005024398</v>
      </c>
      <c r="R269" s="78">
        <v>9679.8591709837565</v>
      </c>
      <c r="S269" s="79">
        <v>10945.768514919411</v>
      </c>
      <c r="T269" s="77">
        <v>12190.519739011284</v>
      </c>
      <c r="U269" s="77">
        <v>13403.34216211497</v>
      </c>
      <c r="V269" s="77">
        <v>14670.054285557984</v>
      </c>
      <c r="W269" s="77">
        <v>16242.214074237232</v>
      </c>
      <c r="X269" s="78">
        <v>20160.546954062458</v>
      </c>
      <c r="Y269" s="79">
        <v>22063.718200563515</v>
      </c>
      <c r="Z269" s="77">
        <v>23811.425892551502</v>
      </c>
      <c r="AA269" s="77">
        <v>25601.745647764194</v>
      </c>
      <c r="AB269" s="77">
        <v>27604.410325995395</v>
      </c>
      <c r="AC269" s="77">
        <v>29845.140276811188</v>
      </c>
      <c r="AD269" s="77">
        <v>32224.168207021419</v>
      </c>
    </row>
    <row r="270" spans="4:30" ht="20.25">
      <c r="D270" s="66">
        <v>4</v>
      </c>
      <c r="E270" s="68"/>
      <c r="F270" s="67" t="s">
        <v>455</v>
      </c>
      <c r="G270" s="77">
        <v>3079.6981086035789</v>
      </c>
      <c r="H270" s="77">
        <v>3831.4648230699277</v>
      </c>
      <c r="I270" s="77">
        <v>5031.7606596404339</v>
      </c>
      <c r="J270" s="77">
        <v>5782.1674939567147</v>
      </c>
      <c r="K270" s="77">
        <v>6485.7950373757749</v>
      </c>
      <c r="L270" s="77">
        <v>7294.9193368888755</v>
      </c>
      <c r="M270" s="77">
        <v>8021.3153142150359</v>
      </c>
      <c r="N270" s="78">
        <v>8719.3081939548811</v>
      </c>
      <c r="O270" s="79">
        <v>9444.6147679693622</v>
      </c>
      <c r="P270" s="77">
        <v>10261.630770649404</v>
      </c>
      <c r="Q270" s="77">
        <v>11070.615960459972</v>
      </c>
      <c r="R270" s="78">
        <v>11937.345669872397</v>
      </c>
      <c r="S270" s="79">
        <v>12785.285470424904</v>
      </c>
      <c r="T270" s="77">
        <v>13679.863373933589</v>
      </c>
      <c r="U270" s="77">
        <v>14647.081829987954</v>
      </c>
      <c r="V270" s="77">
        <v>15685.548246069309</v>
      </c>
      <c r="W270" s="77">
        <v>16792.012826073013</v>
      </c>
      <c r="X270" s="78">
        <v>19239.274197162438</v>
      </c>
      <c r="Y270" s="79">
        <v>20663.468205010751</v>
      </c>
      <c r="Z270" s="77">
        <v>22160.602720078554</v>
      </c>
      <c r="AA270" s="77">
        <v>23669.06614595899</v>
      </c>
      <c r="AB270" s="77">
        <v>25188.661097604167</v>
      </c>
      <c r="AC270" s="77">
        <v>26731.967360034541</v>
      </c>
      <c r="AD270" s="77">
        <v>28287.576711260423</v>
      </c>
    </row>
    <row r="271" spans="4:30">
      <c r="D271" s="66">
        <v>5</v>
      </c>
      <c r="E271" s="69"/>
      <c r="F271" s="67" t="s">
        <v>441</v>
      </c>
      <c r="G271" s="77">
        <v>691.96475406009461</v>
      </c>
      <c r="H271" s="77">
        <v>1149.496621601626</v>
      </c>
      <c r="I271" s="77">
        <v>1686.365827338693</v>
      </c>
      <c r="J271" s="77">
        <v>3011.2397228150357</v>
      </c>
      <c r="K271" s="77">
        <v>4550.2647792582529</v>
      </c>
      <c r="L271" s="77">
        <v>7249.5238414160121</v>
      </c>
      <c r="M271" s="77">
        <v>12358.729118026453</v>
      </c>
      <c r="N271" s="78">
        <v>18003.018801904796</v>
      </c>
      <c r="O271" s="79">
        <v>24303.923925317136</v>
      </c>
      <c r="P271" s="77">
        <v>31485.596941328095</v>
      </c>
      <c r="Q271" s="77">
        <v>38592.955362689667</v>
      </c>
      <c r="R271" s="78">
        <v>44242.1565419947</v>
      </c>
      <c r="S271" s="79">
        <v>49073.889781058679</v>
      </c>
      <c r="T271" s="77">
        <v>54183.953600850749</v>
      </c>
      <c r="U271" s="77">
        <v>59261.028352204477</v>
      </c>
      <c r="V271" s="77">
        <v>63210.344730019606</v>
      </c>
      <c r="W271" s="77">
        <v>67297.322244505252</v>
      </c>
      <c r="X271" s="78">
        <v>79377.259075072492</v>
      </c>
      <c r="Y271" s="79">
        <v>85641.834616894237</v>
      </c>
      <c r="Z271" s="77">
        <v>91256.812851740935</v>
      </c>
      <c r="AA271" s="77">
        <v>96696.427149551731</v>
      </c>
      <c r="AB271" s="77">
        <v>102826.14959661037</v>
      </c>
      <c r="AC271" s="77">
        <v>109873.53630520465</v>
      </c>
      <c r="AD271" s="77">
        <v>117312.92861168177</v>
      </c>
    </row>
    <row r="272" spans="4:30">
      <c r="D272" s="66">
        <v>6</v>
      </c>
      <c r="E272" s="65"/>
      <c r="F272" s="67" t="s">
        <v>442</v>
      </c>
      <c r="G272" s="77">
        <v>880.80746701944133</v>
      </c>
      <c r="H272" s="77">
        <v>1132.7380802386228</v>
      </c>
      <c r="I272" s="77">
        <v>1512.4574107370527</v>
      </c>
      <c r="J272" s="77">
        <v>1937.7269030372902</v>
      </c>
      <c r="K272" s="77">
        <v>2602.4566051672159</v>
      </c>
      <c r="L272" s="77">
        <v>3602.4143474414846</v>
      </c>
      <c r="M272" s="77">
        <v>5312.2398249508515</v>
      </c>
      <c r="N272" s="78">
        <v>7360.5322255898591</v>
      </c>
      <c r="O272" s="79">
        <v>10464.053388068829</v>
      </c>
      <c r="P272" s="77">
        <v>14256.863708458206</v>
      </c>
      <c r="Q272" s="77">
        <v>18518.327569383382</v>
      </c>
      <c r="R272" s="78">
        <v>23451.968371212217</v>
      </c>
      <c r="S272" s="79">
        <v>29107.665788338949</v>
      </c>
      <c r="T272" s="77">
        <v>35466.5676246027</v>
      </c>
      <c r="U272" s="77">
        <v>42409.428074274176</v>
      </c>
      <c r="V272" s="77">
        <v>49889.554706852279</v>
      </c>
      <c r="W272" s="77">
        <v>57921.23491368346</v>
      </c>
      <c r="X272" s="78">
        <v>75414.620234619098</v>
      </c>
      <c r="Y272" s="79">
        <v>84794.252904922032</v>
      </c>
      <c r="Z272" s="77">
        <v>94656.29316384955</v>
      </c>
      <c r="AA272" s="77">
        <v>104828.65478471486</v>
      </c>
      <c r="AB272" s="77">
        <v>115190.90631438426</v>
      </c>
      <c r="AC272" s="77">
        <v>125732.46966617202</v>
      </c>
      <c r="AD272" s="77">
        <v>136468.99263932559</v>
      </c>
    </row>
    <row r="273" spans="4:30">
      <c r="D273" s="66">
        <v>7</v>
      </c>
      <c r="E273" s="65"/>
      <c r="F273" s="67" t="s">
        <v>456</v>
      </c>
      <c r="G273" s="77">
        <v>1539.9013755870265</v>
      </c>
      <c r="H273" s="77">
        <v>1958.5344306927127</v>
      </c>
      <c r="I273" s="77">
        <v>2653.3589197472797</v>
      </c>
      <c r="J273" s="77">
        <v>3555.075204461828</v>
      </c>
      <c r="K273" s="77">
        <v>3991.6674271525289</v>
      </c>
      <c r="L273" s="77">
        <v>5088.6602203105704</v>
      </c>
      <c r="M273" s="77">
        <v>6460.4986366537405</v>
      </c>
      <c r="N273" s="78">
        <v>8251.6025668741058</v>
      </c>
      <c r="O273" s="79">
        <v>10521.056393747302</v>
      </c>
      <c r="P273" s="77">
        <v>13270.138955324066</v>
      </c>
      <c r="Q273" s="77">
        <v>16333.022487127908</v>
      </c>
      <c r="R273" s="78">
        <v>19591.030591394552</v>
      </c>
      <c r="S273" s="79">
        <v>23085.210671215551</v>
      </c>
      <c r="T273" s="77">
        <v>26845.06813273023</v>
      </c>
      <c r="U273" s="77">
        <v>30867.151176951418</v>
      </c>
      <c r="V273" s="77">
        <v>35222.646971179951</v>
      </c>
      <c r="W273" s="77">
        <v>39891.130775927682</v>
      </c>
      <c r="X273" s="78">
        <v>50153.720034766731</v>
      </c>
      <c r="Y273" s="79">
        <v>55725.744349428205</v>
      </c>
      <c r="Z273" s="77">
        <v>61430.978888677368</v>
      </c>
      <c r="AA273" s="77">
        <v>67278.23826963047</v>
      </c>
      <c r="AB273" s="77">
        <v>73381.769384518018</v>
      </c>
      <c r="AC273" s="77">
        <v>79761.488160999317</v>
      </c>
      <c r="AD273" s="77">
        <v>86366.328729065368</v>
      </c>
    </row>
    <row r="274" spans="4:30">
      <c r="D274" s="66">
        <v>8</v>
      </c>
      <c r="E274" s="65"/>
      <c r="F274" s="67" t="s">
        <v>457</v>
      </c>
      <c r="G274" s="77">
        <v>3696.5614148131144</v>
      </c>
      <c r="H274" s="77">
        <v>3872.1795622788668</v>
      </c>
      <c r="I274" s="77">
        <v>4275.6233410463719</v>
      </c>
      <c r="J274" s="77">
        <v>5017.6476598115223</v>
      </c>
      <c r="K274" s="77">
        <v>5814.867543539357</v>
      </c>
      <c r="L274" s="77">
        <v>6652.3361056524245</v>
      </c>
      <c r="M274" s="77">
        <v>8011.1738026173352</v>
      </c>
      <c r="N274" s="78">
        <v>8946.3349090743468</v>
      </c>
      <c r="O274" s="79">
        <v>9786.0799945806793</v>
      </c>
      <c r="P274" s="77">
        <v>11373.655153061765</v>
      </c>
      <c r="Q274" s="77">
        <v>13228.288017900923</v>
      </c>
      <c r="R274" s="78">
        <v>15517.143739726502</v>
      </c>
      <c r="S274" s="79">
        <v>18134.664837698267</v>
      </c>
      <c r="T274" s="77">
        <v>20973.965123947226</v>
      </c>
      <c r="U274" s="77">
        <v>23971.405972586297</v>
      </c>
      <c r="V274" s="77">
        <v>27100.279679058396</v>
      </c>
      <c r="W274" s="77">
        <v>30353.765154998968</v>
      </c>
      <c r="X274" s="78">
        <v>37138.706973144814</v>
      </c>
      <c r="Y274" s="79">
        <v>40692.893230414993</v>
      </c>
      <c r="Z274" s="77">
        <v>44369.699231442828</v>
      </c>
      <c r="AA274" s="77">
        <v>48114.064224549904</v>
      </c>
      <c r="AB274" s="77">
        <v>51939.883837065237</v>
      </c>
      <c r="AC274" s="77">
        <v>55867.20190489239</v>
      </c>
      <c r="AD274" s="77">
        <v>59893.458594132127</v>
      </c>
    </row>
    <row r="275" spans="4:30">
      <c r="D275" s="66">
        <v>9</v>
      </c>
      <c r="E275" s="65"/>
      <c r="F275" s="67" t="s">
        <v>443</v>
      </c>
      <c r="G275" s="77">
        <v>1728.8609661942044</v>
      </c>
      <c r="H275" s="77">
        <v>1714.9115533125591</v>
      </c>
      <c r="I275" s="77">
        <v>1945.8870826190696</v>
      </c>
      <c r="J275" s="77">
        <v>2276.3395329801392</v>
      </c>
      <c r="K275" s="77">
        <v>2843.3778028564493</v>
      </c>
      <c r="L275" s="77">
        <v>3570.5416450966259</v>
      </c>
      <c r="M275" s="77">
        <v>4575.7020520332444</v>
      </c>
      <c r="N275" s="78">
        <v>5324.1574148123264</v>
      </c>
      <c r="O275" s="79">
        <v>6203.491615424351</v>
      </c>
      <c r="P275" s="77">
        <v>7505.2607945170439</v>
      </c>
      <c r="Q275" s="77">
        <v>8869.7083797208397</v>
      </c>
      <c r="R275" s="78">
        <v>10334.928314163451</v>
      </c>
      <c r="S275" s="79">
        <v>11861.497568249284</v>
      </c>
      <c r="T275" s="77">
        <v>13420.910117540441</v>
      </c>
      <c r="U275" s="77">
        <v>14991.540059234772</v>
      </c>
      <c r="V275" s="77">
        <v>16624.68613410079</v>
      </c>
      <c r="W275" s="77">
        <v>18426.122566288592</v>
      </c>
      <c r="X275" s="78">
        <v>22497.984433767226</v>
      </c>
      <c r="Y275" s="79">
        <v>24585.01098507331</v>
      </c>
      <c r="Z275" s="77">
        <v>26624.948750204971</v>
      </c>
      <c r="AA275" s="77">
        <v>28710.564780710196</v>
      </c>
      <c r="AB275" s="77">
        <v>30944.471861080256</v>
      </c>
      <c r="AC275" s="77">
        <v>33317.256417522716</v>
      </c>
      <c r="AD275" s="77">
        <v>35749.945155669229</v>
      </c>
    </row>
    <row r="276" spans="4:30">
      <c r="D276" s="66">
        <v>10</v>
      </c>
      <c r="E276" s="65"/>
      <c r="F276" s="67" t="s">
        <v>444</v>
      </c>
      <c r="G276" s="77">
        <v>1780.3961475897945</v>
      </c>
      <c r="H276" s="77">
        <v>1911.5593446851653</v>
      </c>
      <c r="I276" s="77">
        <v>2124.8863975031877</v>
      </c>
      <c r="J276" s="77">
        <v>2255.6114504677471</v>
      </c>
      <c r="K276" s="77">
        <v>2715.8418819809781</v>
      </c>
      <c r="L276" s="77">
        <v>3510.5463104824034</v>
      </c>
      <c r="M276" s="77">
        <v>4549.810686385752</v>
      </c>
      <c r="N276" s="78">
        <v>5337.5931901658205</v>
      </c>
      <c r="O276" s="79">
        <v>6393.372492681011</v>
      </c>
      <c r="P276" s="77">
        <v>7949.4393725856935</v>
      </c>
      <c r="Q276" s="77">
        <v>9892.784217376342</v>
      </c>
      <c r="R276" s="78">
        <v>12413.482824199313</v>
      </c>
      <c r="S276" s="79">
        <v>15486.260192409343</v>
      </c>
      <c r="T276" s="77">
        <v>19105.418270084443</v>
      </c>
      <c r="U276" s="77">
        <v>23338.416058025552</v>
      </c>
      <c r="V276" s="77">
        <v>28261.988443004011</v>
      </c>
      <c r="W276" s="77">
        <v>33939.380635297086</v>
      </c>
      <c r="X276" s="78">
        <v>47431.718379178215</v>
      </c>
      <c r="Y276" s="79">
        <v>54978.940174364041</v>
      </c>
      <c r="Z276" s="77">
        <v>62866.558326330261</v>
      </c>
      <c r="AA276" s="77">
        <v>71268.001429991651</v>
      </c>
      <c r="AB276" s="77">
        <v>80238.842672677958</v>
      </c>
      <c r="AC276" s="77">
        <v>89637.56058388087</v>
      </c>
      <c r="AD276" s="77">
        <v>99259.595651507174</v>
      </c>
    </row>
    <row r="277" spans="4:30">
      <c r="D277" s="66">
        <v>11</v>
      </c>
      <c r="E277" s="65"/>
      <c r="F277" s="67" t="s">
        <v>458</v>
      </c>
      <c r="G277" s="77">
        <v>0</v>
      </c>
      <c r="H277" s="77">
        <v>0</v>
      </c>
      <c r="I277" s="77">
        <v>0</v>
      </c>
      <c r="J277" s="77">
        <v>0</v>
      </c>
      <c r="K277" s="77">
        <v>0</v>
      </c>
      <c r="L277" s="77">
        <v>0</v>
      </c>
      <c r="M277" s="77">
        <v>0</v>
      </c>
      <c r="N277" s="78">
        <v>0</v>
      </c>
      <c r="O277" s="79">
        <v>0</v>
      </c>
      <c r="P277" s="77">
        <v>0</v>
      </c>
      <c r="Q277" s="77">
        <v>0</v>
      </c>
      <c r="R277" s="78">
        <v>0</v>
      </c>
      <c r="S277" s="79">
        <v>0</v>
      </c>
      <c r="T277" s="77">
        <v>0</v>
      </c>
      <c r="U277" s="77">
        <v>0</v>
      </c>
      <c r="V277" s="77">
        <v>0</v>
      </c>
      <c r="W277" s="77">
        <v>0</v>
      </c>
      <c r="X277" s="78">
        <v>0</v>
      </c>
      <c r="Y277" s="79">
        <v>0</v>
      </c>
      <c r="Z277" s="77">
        <v>0</v>
      </c>
      <c r="AA277" s="77">
        <v>0</v>
      </c>
      <c r="AB277" s="77">
        <v>0</v>
      </c>
      <c r="AC277" s="77">
        <v>0</v>
      </c>
      <c r="AD277" s="77">
        <v>0</v>
      </c>
    </row>
    <row r="278" spans="4:30" ht="13.5" thickBot="1">
      <c r="D278" s="70"/>
      <c r="E278" s="70"/>
      <c r="F278" s="71" t="s">
        <v>459</v>
      </c>
      <c r="G278" s="80">
        <f t="shared" ref="G278:AD278" si="90">SUM(G267:G277)</f>
        <v>34034.19763740254</v>
      </c>
      <c r="H278" s="80">
        <f t="shared" si="90"/>
        <v>38701.531655012259</v>
      </c>
      <c r="I278" s="80">
        <f t="shared" si="90"/>
        <v>45901.140163552162</v>
      </c>
      <c r="J278" s="80">
        <f t="shared" si="90"/>
        <v>51119.433172193596</v>
      </c>
      <c r="K278" s="80">
        <f t="shared" si="90"/>
        <v>61287.394412467176</v>
      </c>
      <c r="L278" s="80">
        <f t="shared" si="90"/>
        <v>73880.336969731798</v>
      </c>
      <c r="M278" s="80">
        <f t="shared" si="90"/>
        <v>88690.299813011967</v>
      </c>
      <c r="N278" s="80">
        <f t="shared" si="90"/>
        <v>104659.85345179516</v>
      </c>
      <c r="O278" s="81">
        <f t="shared" si="90"/>
        <v>124035.15335373052</v>
      </c>
      <c r="P278" s="81">
        <f t="shared" si="90"/>
        <v>147674.38513060199</v>
      </c>
      <c r="Q278" s="81">
        <f t="shared" si="90"/>
        <v>173141.81377964499</v>
      </c>
      <c r="R278" s="81">
        <f t="shared" si="90"/>
        <v>200216.15356631565</v>
      </c>
      <c r="S278" s="82">
        <f t="shared" si="90"/>
        <v>229096.9494429515</v>
      </c>
      <c r="T278" s="82">
        <f t="shared" si="90"/>
        <v>260631.78706360492</v>
      </c>
      <c r="U278" s="82">
        <f t="shared" si="90"/>
        <v>294108.3223528763</v>
      </c>
      <c r="V278" s="82">
        <f t="shared" si="90"/>
        <v>328670.89404061495</v>
      </c>
      <c r="W278" s="82">
        <f t="shared" si="90"/>
        <v>366074.6974482467</v>
      </c>
      <c r="X278" s="82">
        <f t="shared" si="90"/>
        <v>453044.86068309989</v>
      </c>
      <c r="Y278" s="83">
        <f t="shared" si="90"/>
        <v>499572.84422448633</v>
      </c>
      <c r="Z278" s="83">
        <f t="shared" si="90"/>
        <v>546657.85515510535</v>
      </c>
      <c r="AA278" s="83">
        <f t="shared" si="90"/>
        <v>594996.15012898354</v>
      </c>
      <c r="AB278" s="83">
        <f t="shared" si="90"/>
        <v>645744.80132436671</v>
      </c>
      <c r="AC278" s="83">
        <f t="shared" si="90"/>
        <v>699121.94473970041</v>
      </c>
      <c r="AD278" s="83">
        <f t="shared" si="90"/>
        <v>754179.89276351465</v>
      </c>
    </row>
    <row r="279" spans="4:30" s="1" customFormat="1" ht="14.25" thickTop="1" thickBot="1">
      <c r="D279" s="96"/>
      <c r="E279" s="96"/>
      <c r="F279" s="97"/>
      <c r="G279" s="98"/>
      <c r="H279" s="98"/>
      <c r="I279" s="98"/>
      <c r="J279" s="98"/>
      <c r="K279" s="98"/>
      <c r="L279" s="98"/>
      <c r="M279" s="98"/>
      <c r="N279" s="98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</row>
    <row r="280" spans="4:30" ht="14.25" thickTop="1" thickBot="1">
      <c r="D280" s="59"/>
      <c r="E280" s="58"/>
      <c r="F280" s="60" t="s">
        <v>0</v>
      </c>
      <c r="G280" s="61">
        <v>1980</v>
      </c>
      <c r="H280" s="61">
        <v>1985</v>
      </c>
      <c r="I280" s="61">
        <v>1990</v>
      </c>
      <c r="J280" s="61">
        <v>1995</v>
      </c>
      <c r="K280" s="61">
        <v>2000</v>
      </c>
      <c r="L280" s="61">
        <v>2005</v>
      </c>
      <c r="M280" s="61">
        <v>2010</v>
      </c>
      <c r="N280" s="61">
        <v>2015</v>
      </c>
      <c r="O280" s="62">
        <v>2020</v>
      </c>
      <c r="P280" s="62">
        <v>2025</v>
      </c>
      <c r="Q280" s="62">
        <v>2030</v>
      </c>
      <c r="R280" s="62">
        <v>2035</v>
      </c>
      <c r="S280" s="63">
        <v>2040</v>
      </c>
      <c r="T280" s="63">
        <v>2045</v>
      </c>
      <c r="U280" s="63">
        <v>2050</v>
      </c>
      <c r="V280" s="63">
        <v>2055</v>
      </c>
      <c r="W280" s="63">
        <v>2060</v>
      </c>
      <c r="X280" s="63">
        <v>2070</v>
      </c>
      <c r="Y280" s="64">
        <v>2075</v>
      </c>
      <c r="Z280" s="64">
        <v>2080</v>
      </c>
      <c r="AA280" s="64">
        <v>2085</v>
      </c>
      <c r="AB280" s="64">
        <v>2090</v>
      </c>
      <c r="AC280" s="64">
        <v>2095</v>
      </c>
      <c r="AD280" s="64">
        <v>2100</v>
      </c>
    </row>
    <row r="281" spans="4:30" ht="39" thickTop="1">
      <c r="D281" s="72">
        <v>3</v>
      </c>
      <c r="E281" s="58"/>
      <c r="F281" s="85" t="s">
        <v>462</v>
      </c>
      <c r="G281" s="190" t="s">
        <v>463</v>
      </c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</row>
    <row r="282" spans="4:30">
      <c r="D282" s="66">
        <v>1</v>
      </c>
      <c r="E282" s="65"/>
      <c r="F282" s="67" t="s">
        <v>464</v>
      </c>
      <c r="G282" s="86">
        <v>36.307112269094809</v>
      </c>
      <c r="H282" s="86">
        <v>37.412554192060718</v>
      </c>
      <c r="I282" s="86">
        <v>36.74077558637827</v>
      </c>
      <c r="J282" s="86">
        <v>40.641225967959912</v>
      </c>
      <c r="K282" s="86">
        <v>43.020191334287432</v>
      </c>
      <c r="L282" s="86">
        <v>51.224785821213274</v>
      </c>
      <c r="M282" s="86">
        <v>62.056553584957605</v>
      </c>
      <c r="N282" s="87">
        <v>67.057281487944891</v>
      </c>
      <c r="O282" s="88">
        <v>70.085766081076173</v>
      </c>
      <c r="P282" s="86">
        <v>73.949481951042998</v>
      </c>
      <c r="Q282" s="86">
        <v>76.152466506177149</v>
      </c>
      <c r="R282" s="87">
        <v>79.380509195653488</v>
      </c>
      <c r="S282" s="88">
        <v>82.468891229676132</v>
      </c>
      <c r="T282" s="86">
        <v>85.790202914517749</v>
      </c>
      <c r="U282" s="86">
        <v>87.39984715106695</v>
      </c>
      <c r="V282" s="86">
        <v>88.317464051192559</v>
      </c>
      <c r="W282" s="86">
        <v>87.426890769611603</v>
      </c>
      <c r="X282" s="87">
        <v>81.997294041642789</v>
      </c>
      <c r="Y282" s="88">
        <v>79.427514420516957</v>
      </c>
      <c r="Z282" s="86">
        <v>77.209962690512356</v>
      </c>
      <c r="AA282" s="86">
        <v>75.745596873030735</v>
      </c>
      <c r="AB282" s="86">
        <v>74.775979366590022</v>
      </c>
      <c r="AC282" s="86">
        <v>73.813301352239932</v>
      </c>
      <c r="AD282" s="86">
        <v>72.726070022506832</v>
      </c>
    </row>
    <row r="283" spans="4:30">
      <c r="D283" s="66">
        <v>2</v>
      </c>
      <c r="E283" s="65"/>
      <c r="F283" s="67" t="s">
        <v>465</v>
      </c>
      <c r="G283" s="89">
        <v>51.207027021848781</v>
      </c>
      <c r="H283" s="89">
        <v>48.903911675943135</v>
      </c>
      <c r="I283" s="89">
        <v>56.553852158769836</v>
      </c>
      <c r="J283" s="89">
        <v>45.118412479816108</v>
      </c>
      <c r="K283" s="89">
        <v>44.317949652841364</v>
      </c>
      <c r="L283" s="89">
        <v>51.422911404208563</v>
      </c>
      <c r="M283" s="89">
        <v>57.482650363391933</v>
      </c>
      <c r="N283" s="90">
        <v>59.682055236147143</v>
      </c>
      <c r="O283" s="91">
        <v>64.308898227710571</v>
      </c>
      <c r="P283" s="89">
        <v>69.853127778216546</v>
      </c>
      <c r="Q283" s="89">
        <v>73.622363866792526</v>
      </c>
      <c r="R283" s="90">
        <v>76.660208297259473</v>
      </c>
      <c r="S283" s="91">
        <v>78.689935353477807</v>
      </c>
      <c r="T283" s="89">
        <v>80.473470106803831</v>
      </c>
      <c r="U283" s="89">
        <v>82.428711169329475</v>
      </c>
      <c r="V283" s="89">
        <v>84.272243226404768</v>
      </c>
      <c r="W283" s="89">
        <v>85.967364014488481</v>
      </c>
      <c r="X283" s="90">
        <v>87.746079571562987</v>
      </c>
      <c r="Y283" s="91">
        <v>87.583696159739816</v>
      </c>
      <c r="Z283" s="89">
        <v>86.808365106170683</v>
      </c>
      <c r="AA283" s="89">
        <v>85.97199968432794</v>
      </c>
      <c r="AB283" s="89">
        <v>85.358619132194974</v>
      </c>
      <c r="AC283" s="89">
        <v>84.708930897685022</v>
      </c>
      <c r="AD283" s="89">
        <v>84.032080888952791</v>
      </c>
    </row>
    <row r="284" spans="4:30">
      <c r="D284" s="66">
        <v>3</v>
      </c>
      <c r="E284" s="65"/>
      <c r="F284" s="67" t="s">
        <v>466</v>
      </c>
      <c r="G284" s="89">
        <v>16.826111696987915</v>
      </c>
      <c r="H284" s="89">
        <v>17.548851925768332</v>
      </c>
      <c r="I284" s="89">
        <v>18.83424401234242</v>
      </c>
      <c r="J284" s="89">
        <v>21.089067483635933</v>
      </c>
      <c r="K284" s="89">
        <v>23.314665892493736</v>
      </c>
      <c r="L284" s="89">
        <v>27.012309877839066</v>
      </c>
      <c r="M284" s="89">
        <v>29.936288214837148</v>
      </c>
      <c r="N284" s="90">
        <v>31.591119815230762</v>
      </c>
      <c r="O284" s="91">
        <v>34.729138387437665</v>
      </c>
      <c r="P284" s="89">
        <v>39.642421930522218</v>
      </c>
      <c r="Q284" s="89">
        <v>44.892599223095907</v>
      </c>
      <c r="R284" s="90">
        <v>50.745981847560053</v>
      </c>
      <c r="S284" s="91">
        <v>56.976459925037645</v>
      </c>
      <c r="T284" s="89">
        <v>64.321849850630471</v>
      </c>
      <c r="U284" s="89">
        <v>71.864306481820648</v>
      </c>
      <c r="V284" s="89">
        <v>78.892515548909387</v>
      </c>
      <c r="W284" s="89">
        <v>85.936743267269591</v>
      </c>
      <c r="X284" s="90">
        <v>95.454508267200808</v>
      </c>
      <c r="Y284" s="91">
        <v>97.943068043915773</v>
      </c>
      <c r="Z284" s="89">
        <v>99.497934547862059</v>
      </c>
      <c r="AA284" s="89">
        <v>98.698648653653322</v>
      </c>
      <c r="AB284" s="89">
        <v>97.286564986117398</v>
      </c>
      <c r="AC284" s="89">
        <v>95.873562284918918</v>
      </c>
      <c r="AD284" s="89">
        <v>93.779374605994676</v>
      </c>
    </row>
    <row r="285" spans="4:30" ht="20.25">
      <c r="D285" s="66">
        <v>4</v>
      </c>
      <c r="E285" s="68"/>
      <c r="F285" s="67" t="s">
        <v>467</v>
      </c>
      <c r="G285" s="89">
        <v>0.33184050956620575</v>
      </c>
      <c r="H285" s="89">
        <v>0.54430446863210746</v>
      </c>
      <c r="I285" s="89">
        <v>0.50147210565581479</v>
      </c>
      <c r="J285" s="89">
        <v>0.47474493438682069</v>
      </c>
      <c r="K285" s="89">
        <v>0.56477078272082371</v>
      </c>
      <c r="L285" s="89">
        <v>0.63570776467389778</v>
      </c>
      <c r="M285" s="89">
        <v>0.73301498016971733</v>
      </c>
      <c r="N285" s="90">
        <v>0.95985108557588383</v>
      </c>
      <c r="O285" s="91">
        <v>1.0151454634109696</v>
      </c>
      <c r="P285" s="89">
        <v>1.0501266838023826</v>
      </c>
      <c r="Q285" s="89">
        <v>1.0764972146551293</v>
      </c>
      <c r="R285" s="90">
        <v>1.1135333698365739</v>
      </c>
      <c r="S285" s="91">
        <v>1.1255742827054167</v>
      </c>
      <c r="T285" s="89">
        <v>1.1116348727843359</v>
      </c>
      <c r="U285" s="89">
        <v>1.0891741752610695</v>
      </c>
      <c r="V285" s="89">
        <v>1.0607551261378296</v>
      </c>
      <c r="W285" s="89">
        <v>1.0306518325450953</v>
      </c>
      <c r="X285" s="90">
        <v>0.96087594689116507</v>
      </c>
      <c r="Y285" s="91">
        <v>0.92367293639387082</v>
      </c>
      <c r="Z285" s="89">
        <v>0.88444518343853096</v>
      </c>
      <c r="AA285" s="89">
        <v>0.8428907456149366</v>
      </c>
      <c r="AB285" s="89">
        <v>0.79934571429652312</v>
      </c>
      <c r="AC285" s="89">
        <v>0.75494993385789388</v>
      </c>
      <c r="AD285" s="89">
        <v>0.7102014549878769</v>
      </c>
    </row>
    <row r="286" spans="4:30">
      <c r="D286" s="66">
        <v>5</v>
      </c>
      <c r="E286" s="69"/>
      <c r="F286" s="67" t="s">
        <v>468</v>
      </c>
      <c r="G286" s="89">
        <v>0.69197001381376133</v>
      </c>
      <c r="H286" s="89">
        <v>0.722943833738108</v>
      </c>
      <c r="I286" s="89">
        <v>0.85293613059534024</v>
      </c>
      <c r="J286" s="89">
        <v>0.68287748225792011</v>
      </c>
      <c r="K286" s="89">
        <v>0.66882140570129645</v>
      </c>
      <c r="L286" s="89">
        <v>0.71605017295386042</v>
      </c>
      <c r="M286" s="89">
        <v>0.71701846776155698</v>
      </c>
      <c r="N286" s="90">
        <v>0.78087289808210958</v>
      </c>
      <c r="O286" s="91">
        <v>0.81428956057448687</v>
      </c>
      <c r="P286" s="89">
        <v>0.83539061979201379</v>
      </c>
      <c r="Q286" s="89">
        <v>0.86734375152168253</v>
      </c>
      <c r="R286" s="90">
        <v>0.89033916946509239</v>
      </c>
      <c r="S286" s="91">
        <v>0.9123787353511249</v>
      </c>
      <c r="T286" s="89">
        <v>0.93577837171374323</v>
      </c>
      <c r="U286" s="89">
        <v>0.97144796241272713</v>
      </c>
      <c r="V286" s="89">
        <v>0.99539878045703689</v>
      </c>
      <c r="W286" s="89">
        <v>1.0009903575751282</v>
      </c>
      <c r="X286" s="90">
        <v>0.99487476785468232</v>
      </c>
      <c r="Y286" s="91">
        <v>0.98011598697857072</v>
      </c>
      <c r="Z286" s="89">
        <v>0.96633765956434303</v>
      </c>
      <c r="AA286" s="89">
        <v>0.95414238840319809</v>
      </c>
      <c r="AB286" s="89">
        <v>0.94235147695228538</v>
      </c>
      <c r="AC286" s="89">
        <v>0.92842311892052798</v>
      </c>
      <c r="AD286" s="89">
        <v>0.91122856652037632</v>
      </c>
    </row>
    <row r="287" spans="4:30">
      <c r="D287" s="66">
        <v>6</v>
      </c>
      <c r="E287" s="65"/>
      <c r="F287" s="67" t="s">
        <v>469</v>
      </c>
      <c r="G287" s="89">
        <v>24.144786800708676</v>
      </c>
      <c r="H287" s="89">
        <v>25.264518578280605</v>
      </c>
      <c r="I287" s="89">
        <v>28.23535344883387</v>
      </c>
      <c r="J287" s="89">
        <v>31.311339100456269</v>
      </c>
      <c r="K287" s="89">
        <v>35.59679890623179</v>
      </c>
      <c r="L287" s="89">
        <v>40.605639683352855</v>
      </c>
      <c r="M287" s="89">
        <v>46.289719037093512</v>
      </c>
      <c r="N287" s="90">
        <v>51.227113182879528</v>
      </c>
      <c r="O287" s="91">
        <v>55.138018856265333</v>
      </c>
      <c r="P287" s="89">
        <v>56.708564161773516</v>
      </c>
      <c r="Q287" s="89">
        <v>51.876614423335091</v>
      </c>
      <c r="R287" s="90">
        <v>51.510116575382668</v>
      </c>
      <c r="S287" s="91">
        <v>50.121865526851693</v>
      </c>
      <c r="T287" s="89">
        <v>48.057768266332587</v>
      </c>
      <c r="U287" s="89">
        <v>47.473264457807289</v>
      </c>
      <c r="V287" s="89">
        <v>47.575396802839023</v>
      </c>
      <c r="W287" s="89">
        <v>47.568186307486684</v>
      </c>
      <c r="X287" s="90">
        <v>47.50973332570365</v>
      </c>
      <c r="Y287" s="91">
        <v>47.688549928016698</v>
      </c>
      <c r="Z287" s="89">
        <v>47.642309989580752</v>
      </c>
      <c r="AA287" s="89">
        <v>47.73413640981336</v>
      </c>
      <c r="AB287" s="89">
        <v>47.851887981220408</v>
      </c>
      <c r="AC287" s="89">
        <v>47.885470442557541</v>
      </c>
      <c r="AD287" s="89">
        <v>47.86962857843664</v>
      </c>
    </row>
    <row r="288" spans="4:30">
      <c r="D288" s="66">
        <v>7</v>
      </c>
      <c r="E288" s="65"/>
      <c r="F288" s="67" t="s">
        <v>470</v>
      </c>
      <c r="G288" s="89">
        <v>4.842660204119106</v>
      </c>
      <c r="H288" s="89">
        <v>5.3154213177900278</v>
      </c>
      <c r="I288" s="89">
        <v>6.2018847964617789</v>
      </c>
      <c r="J288" s="89">
        <v>6.3056328970888122</v>
      </c>
      <c r="K288" s="89">
        <v>7.497225003342554</v>
      </c>
      <c r="L288" s="89">
        <v>8.1351454583579841</v>
      </c>
      <c r="M288" s="89">
        <v>8.3537498162853367</v>
      </c>
      <c r="N288" s="90">
        <v>9.6770159655464099</v>
      </c>
      <c r="O288" s="91">
        <v>9.9193812900981424</v>
      </c>
      <c r="P288" s="89">
        <v>10.846175791603477</v>
      </c>
      <c r="Q288" s="89">
        <v>11.383067797074727</v>
      </c>
      <c r="R288" s="90">
        <v>13.285499307229868</v>
      </c>
      <c r="S288" s="91">
        <v>15.454038708180033</v>
      </c>
      <c r="T288" s="89">
        <v>17.584360686073872</v>
      </c>
      <c r="U288" s="89">
        <v>20.018695568543347</v>
      </c>
      <c r="V288" s="89">
        <v>22.150136802860938</v>
      </c>
      <c r="W288" s="89">
        <v>24.508749767700671</v>
      </c>
      <c r="X288" s="90">
        <v>29.005064420553726</v>
      </c>
      <c r="Y288" s="91">
        <v>31.084870147146102</v>
      </c>
      <c r="Z288" s="89">
        <v>32.936060468690819</v>
      </c>
      <c r="AA288" s="89">
        <v>34.662900088833602</v>
      </c>
      <c r="AB288" s="89">
        <v>36.344477383538326</v>
      </c>
      <c r="AC288" s="89">
        <v>37.973136404536255</v>
      </c>
      <c r="AD288" s="89">
        <v>39.476931113302108</v>
      </c>
    </row>
    <row r="289" spans="4:30">
      <c r="D289" s="66">
        <v>8</v>
      </c>
      <c r="E289" s="65"/>
      <c r="F289" s="67" t="s">
        <v>471</v>
      </c>
      <c r="G289" s="89">
        <v>5.7900101207546344</v>
      </c>
      <c r="H289" s="89">
        <v>5.027924958165614</v>
      </c>
      <c r="I289" s="89">
        <v>5.9071383310712493</v>
      </c>
      <c r="J289" s="89">
        <v>6.6394235430622652</v>
      </c>
      <c r="K289" s="89">
        <v>7.7706858539468326</v>
      </c>
      <c r="L289" s="89">
        <v>8.8445302423530023</v>
      </c>
      <c r="M289" s="89">
        <v>9.9709012143887854</v>
      </c>
      <c r="N289" s="90">
        <v>9.997499470525069</v>
      </c>
      <c r="O289" s="91">
        <v>10.623846144643695</v>
      </c>
      <c r="P289" s="89">
        <v>11.5292858648594</v>
      </c>
      <c r="Q289" s="89">
        <v>12.239681985156524</v>
      </c>
      <c r="R289" s="90">
        <v>13.037853057040646</v>
      </c>
      <c r="S289" s="91">
        <v>13.709889271945825</v>
      </c>
      <c r="T289" s="89">
        <v>14.248299455250132</v>
      </c>
      <c r="U289" s="89">
        <v>14.682829085042053</v>
      </c>
      <c r="V289" s="89">
        <v>14.970436995852724</v>
      </c>
      <c r="W289" s="89">
        <v>15.165391488405612</v>
      </c>
      <c r="X289" s="90">
        <v>15.273736043770825</v>
      </c>
      <c r="Y289" s="91">
        <v>15.222691241132164</v>
      </c>
      <c r="Z289" s="89">
        <v>15.138758791124893</v>
      </c>
      <c r="AA289" s="89">
        <v>15.045477480070703</v>
      </c>
      <c r="AB289" s="89">
        <v>14.951334107633851</v>
      </c>
      <c r="AC289" s="89">
        <v>14.824323287014835</v>
      </c>
      <c r="AD289" s="89">
        <v>14.661103456666003</v>
      </c>
    </row>
    <row r="290" spans="4:30">
      <c r="D290" s="66">
        <v>9</v>
      </c>
      <c r="E290" s="65"/>
      <c r="F290" s="67" t="s">
        <v>472</v>
      </c>
      <c r="G290" s="89">
        <v>2.4869363982541159</v>
      </c>
      <c r="H290" s="89">
        <v>2.2914465121820968</v>
      </c>
      <c r="I290" s="89">
        <v>1.6332141836296881</v>
      </c>
      <c r="J290" s="89">
        <v>1.2621442065155839</v>
      </c>
      <c r="K290" s="89">
        <v>1.2993225695721371</v>
      </c>
      <c r="L290" s="89">
        <v>1.5709822567394753</v>
      </c>
      <c r="M290" s="89">
        <v>1.4303708424832455</v>
      </c>
      <c r="N290" s="90">
        <v>1.5084821325699671</v>
      </c>
      <c r="O290" s="91">
        <v>1.5519934160251811</v>
      </c>
      <c r="P290" s="89">
        <v>1.567793558320044</v>
      </c>
      <c r="Q290" s="89">
        <v>1.5372191422055153</v>
      </c>
      <c r="R290" s="90">
        <v>1.5847213943431404</v>
      </c>
      <c r="S290" s="91">
        <v>1.6539498107357611</v>
      </c>
      <c r="T290" s="89">
        <v>1.7316331285190443</v>
      </c>
      <c r="U290" s="89">
        <v>1.8217739698113731</v>
      </c>
      <c r="V290" s="89">
        <v>1.891578360205302</v>
      </c>
      <c r="W290" s="89">
        <v>1.9550225556162817</v>
      </c>
      <c r="X290" s="90">
        <v>2.0645141003002854</v>
      </c>
      <c r="Y290" s="91">
        <v>2.1299676908391332</v>
      </c>
      <c r="Z290" s="89">
        <v>2.1989808696090249</v>
      </c>
      <c r="AA290" s="89">
        <v>2.2784441947522218</v>
      </c>
      <c r="AB290" s="89">
        <v>2.3604640613772294</v>
      </c>
      <c r="AC290" s="89">
        <v>2.4500819530430822</v>
      </c>
      <c r="AD290" s="89">
        <v>2.5406219000663528</v>
      </c>
    </row>
    <row r="291" spans="4:30">
      <c r="D291" s="66">
        <v>10</v>
      </c>
      <c r="E291" s="65"/>
      <c r="F291" s="67" t="s">
        <v>473</v>
      </c>
      <c r="G291" s="89">
        <v>12.296564246599061</v>
      </c>
      <c r="H291" s="89">
        <v>13.989513909329688</v>
      </c>
      <c r="I291" s="89">
        <v>18.905432557930563</v>
      </c>
      <c r="J291" s="89">
        <v>21.199650638961053</v>
      </c>
      <c r="K291" s="89">
        <v>24.517496411863032</v>
      </c>
      <c r="L291" s="89">
        <v>27.490542372871793</v>
      </c>
      <c r="M291" s="89">
        <v>29.722713687097961</v>
      </c>
      <c r="N291" s="90">
        <v>34.274669744202683</v>
      </c>
      <c r="O291" s="91">
        <v>36.957935003159982</v>
      </c>
      <c r="P291" s="89">
        <v>40.41412933293617</v>
      </c>
      <c r="Q291" s="89">
        <v>42.516266325531738</v>
      </c>
      <c r="R291" s="90">
        <v>45.716804360588526</v>
      </c>
      <c r="S291" s="91">
        <v>48.750310467107226</v>
      </c>
      <c r="T291" s="89">
        <v>51.788263240486529</v>
      </c>
      <c r="U291" s="89">
        <v>55.397819454402899</v>
      </c>
      <c r="V291" s="89">
        <v>58.975085285429103</v>
      </c>
      <c r="W291" s="89">
        <v>62.807900389766026</v>
      </c>
      <c r="X291" s="90">
        <v>69.715371087727689</v>
      </c>
      <c r="Y291" s="91">
        <v>72.66032415396063</v>
      </c>
      <c r="Z291" s="89">
        <v>75.123613758000317</v>
      </c>
      <c r="AA291" s="89">
        <v>77.213745445970432</v>
      </c>
      <c r="AB291" s="89">
        <v>79.010321439666328</v>
      </c>
      <c r="AC291" s="89">
        <v>80.540702337670723</v>
      </c>
      <c r="AD291" s="89">
        <v>81.82925447897378</v>
      </c>
    </row>
    <row r="292" spans="4:30">
      <c r="D292" s="66">
        <v>11</v>
      </c>
      <c r="E292" s="65"/>
      <c r="F292" s="67" t="s">
        <v>474</v>
      </c>
      <c r="G292" s="89">
        <v>1.0094275981901937</v>
      </c>
      <c r="H292" s="89">
        <v>1.1907087753588452</v>
      </c>
      <c r="I292" s="89">
        <v>1.4328210685919796</v>
      </c>
      <c r="J292" s="89">
        <v>1.6949360175161421</v>
      </c>
      <c r="K292" s="89">
        <v>1.9653068068356569</v>
      </c>
      <c r="L292" s="89">
        <v>2.1193638077475194</v>
      </c>
      <c r="M292" s="89">
        <v>2.0999714230982112</v>
      </c>
      <c r="N292" s="90">
        <v>2.4979250247445979</v>
      </c>
      <c r="O292" s="91">
        <v>2.8478519766535824</v>
      </c>
      <c r="P292" s="89">
        <v>3.0071526710339405</v>
      </c>
      <c r="Q292" s="89">
        <v>3.1031756700745259</v>
      </c>
      <c r="R292" s="90">
        <v>3.5042345902858778</v>
      </c>
      <c r="S292" s="91">
        <v>3.9413402243844797</v>
      </c>
      <c r="T292" s="89">
        <v>4.3542334452907685</v>
      </c>
      <c r="U292" s="89">
        <v>4.8126239806893629</v>
      </c>
      <c r="V292" s="89">
        <v>5.2010780170368971</v>
      </c>
      <c r="W292" s="89">
        <v>5.6513909040554458</v>
      </c>
      <c r="X292" s="90">
        <v>6.4887112933693771</v>
      </c>
      <c r="Y292" s="91">
        <v>6.83714024600879</v>
      </c>
      <c r="Z292" s="89">
        <v>7.1227123520614652</v>
      </c>
      <c r="AA292" s="89">
        <v>7.3742952049085222</v>
      </c>
      <c r="AB292" s="89">
        <v>7.6156391828878043</v>
      </c>
      <c r="AC292" s="89">
        <v>7.8536852328553755</v>
      </c>
      <c r="AD292" s="89">
        <v>8.0810045795853771</v>
      </c>
    </row>
    <row r="293" spans="4:30">
      <c r="D293" s="66">
        <v>12</v>
      </c>
      <c r="E293" s="70"/>
      <c r="F293" s="67" t="s">
        <v>475</v>
      </c>
      <c r="G293" s="89">
        <v>49.267664431869512</v>
      </c>
      <c r="H293" s="89">
        <v>55.326482148314227</v>
      </c>
      <c r="I293" s="89">
        <v>58.23222815379463</v>
      </c>
      <c r="J293" s="89">
        <v>65.075410974794423</v>
      </c>
      <c r="K293" s="89">
        <v>66.958080237880267</v>
      </c>
      <c r="L293" s="89">
        <v>69.067511678107707</v>
      </c>
      <c r="M293" s="89">
        <v>70.734804174711329</v>
      </c>
      <c r="N293" s="90">
        <v>71.8591684387073</v>
      </c>
      <c r="O293" s="91">
        <v>74.606497403926625</v>
      </c>
      <c r="P293" s="89">
        <v>75.272589041118678</v>
      </c>
      <c r="Q293" s="89">
        <v>73.142769852045518</v>
      </c>
      <c r="R293" s="90">
        <v>71.503875406914716</v>
      </c>
      <c r="S293" s="91">
        <v>69.002362612759129</v>
      </c>
      <c r="T293" s="89">
        <v>67.475904749459858</v>
      </c>
      <c r="U293" s="89">
        <v>66.248691721332747</v>
      </c>
      <c r="V293" s="89">
        <v>65.708687813333711</v>
      </c>
      <c r="W293" s="89">
        <v>65.644422177771574</v>
      </c>
      <c r="X293" s="90">
        <v>65.87344848850816</v>
      </c>
      <c r="Y293" s="91">
        <v>65.279024814574939</v>
      </c>
      <c r="Z293" s="89">
        <v>64.456121061183879</v>
      </c>
      <c r="AA293" s="89">
        <v>63.024546873365409</v>
      </c>
      <c r="AB293" s="89">
        <v>61.297693067463548</v>
      </c>
      <c r="AC293" s="89">
        <v>59.416829815426034</v>
      </c>
      <c r="AD293" s="89">
        <v>57.237152980956132</v>
      </c>
    </row>
    <row r="294" spans="4:30">
      <c r="D294" s="66">
        <v>13</v>
      </c>
      <c r="E294" s="70"/>
      <c r="F294" s="67" t="s">
        <v>476</v>
      </c>
      <c r="G294" s="89">
        <v>3.9877472152175857</v>
      </c>
      <c r="H294" s="89">
        <v>4.8358273842972954</v>
      </c>
      <c r="I294" s="89">
        <v>5.9464632144787721</v>
      </c>
      <c r="J294" s="89">
        <v>7.2593070409044884</v>
      </c>
      <c r="K294" s="89">
        <v>8.7920576694685</v>
      </c>
      <c r="L294" s="89">
        <v>10.714521882981963</v>
      </c>
      <c r="M294" s="89">
        <v>12.731083227219072</v>
      </c>
      <c r="N294" s="90">
        <v>14.095044217350024</v>
      </c>
      <c r="O294" s="91">
        <v>15.637838711652005</v>
      </c>
      <c r="P294" s="89">
        <v>17.450405731434294</v>
      </c>
      <c r="Q294" s="89">
        <v>18.704156405232435</v>
      </c>
      <c r="R294" s="90">
        <v>19.969829410143831</v>
      </c>
      <c r="S294" s="91">
        <v>20.828974458623343</v>
      </c>
      <c r="T294" s="89">
        <v>21.911514027704794</v>
      </c>
      <c r="U294" s="89">
        <v>22.990530386544286</v>
      </c>
      <c r="V294" s="89">
        <v>24.089288914985513</v>
      </c>
      <c r="W294" s="89">
        <v>25.096024244158887</v>
      </c>
      <c r="X294" s="90">
        <v>25.480875580593501</v>
      </c>
      <c r="Y294" s="91">
        <v>24.919257575558394</v>
      </c>
      <c r="Z294" s="89">
        <v>25.055026622249301</v>
      </c>
      <c r="AA294" s="89">
        <v>25.195791415715323</v>
      </c>
      <c r="AB294" s="89">
        <v>25.125411754411786</v>
      </c>
      <c r="AC294" s="89">
        <v>25.047405847204789</v>
      </c>
      <c r="AD294" s="89">
        <v>24.816254652171594</v>
      </c>
    </row>
    <row r="295" spans="4:30">
      <c r="D295" s="66">
        <v>14</v>
      </c>
      <c r="E295" s="70"/>
      <c r="F295" s="67" t="s">
        <v>477</v>
      </c>
      <c r="G295" s="89">
        <v>14.806411874910751</v>
      </c>
      <c r="H295" s="89">
        <v>16.167553777840027</v>
      </c>
      <c r="I295" s="89">
        <v>19.997299951456842</v>
      </c>
      <c r="J295" s="89">
        <v>22.488462854425222</v>
      </c>
      <c r="K295" s="89">
        <v>25.826367415371639</v>
      </c>
      <c r="L295" s="89">
        <v>29.885681157752359</v>
      </c>
      <c r="M295" s="89">
        <v>32.58745682650796</v>
      </c>
      <c r="N295" s="90">
        <v>35.005613201154233</v>
      </c>
      <c r="O295" s="91">
        <v>38.376399914908802</v>
      </c>
      <c r="P295" s="89">
        <v>43.156036585583621</v>
      </c>
      <c r="Q295" s="89">
        <v>47.280638783766477</v>
      </c>
      <c r="R295" s="90">
        <v>52.82497437087499</v>
      </c>
      <c r="S295" s="91">
        <v>58.802246545673093</v>
      </c>
      <c r="T295" s="89">
        <v>64.961032727724714</v>
      </c>
      <c r="U295" s="89">
        <v>71.594934789368025</v>
      </c>
      <c r="V295" s="89">
        <v>77.750370938940748</v>
      </c>
      <c r="W295" s="89">
        <v>83.634176540451222</v>
      </c>
      <c r="X295" s="90">
        <v>94.364733608294074</v>
      </c>
      <c r="Y295" s="91">
        <v>99.142930743317834</v>
      </c>
      <c r="Z295" s="89">
        <v>103.56933933784707</v>
      </c>
      <c r="AA295" s="89">
        <v>107.82525584286063</v>
      </c>
      <c r="AB295" s="89">
        <v>111.87039595448464</v>
      </c>
      <c r="AC295" s="89">
        <v>115.72480000231997</v>
      </c>
      <c r="AD295" s="89">
        <v>119.25104418480988</v>
      </c>
    </row>
    <row r="296" spans="4:30" ht="13.5" thickBot="1">
      <c r="D296" s="70"/>
      <c r="E296" s="70"/>
      <c r="F296" s="71" t="s">
        <v>459</v>
      </c>
      <c r="G296" s="92">
        <f t="shared" ref="G296:AD296" si="91">SUM(G282:G295)</f>
        <v>223.99627040193513</v>
      </c>
      <c r="H296" s="92">
        <f t="shared" si="91"/>
        <v>234.54196345770083</v>
      </c>
      <c r="I296" s="92">
        <f t="shared" si="91"/>
        <v>259.97511569999108</v>
      </c>
      <c r="J296" s="92">
        <f t="shared" si="91"/>
        <v>271.24263562178095</v>
      </c>
      <c r="K296" s="92">
        <f t="shared" si="91"/>
        <v>292.10973994255704</v>
      </c>
      <c r="L296" s="92">
        <f t="shared" si="91"/>
        <v>329.44568358115328</v>
      </c>
      <c r="M296" s="92">
        <f t="shared" si="91"/>
        <v>364.84629586000335</v>
      </c>
      <c r="N296" s="92">
        <f t="shared" si="91"/>
        <v>390.2137119006606</v>
      </c>
      <c r="O296" s="93">
        <f t="shared" si="91"/>
        <v>416.61300043754323</v>
      </c>
      <c r="P296" s="93">
        <f t="shared" si="91"/>
        <v>445.28268170203933</v>
      </c>
      <c r="Q296" s="93">
        <f t="shared" si="91"/>
        <v>458.39486094666495</v>
      </c>
      <c r="R296" s="93">
        <f t="shared" si="91"/>
        <v>481.72848035257891</v>
      </c>
      <c r="S296" s="94">
        <f t="shared" si="91"/>
        <v>502.43821715250874</v>
      </c>
      <c r="T296" s="94">
        <f t="shared" si="91"/>
        <v>524.74594584329236</v>
      </c>
      <c r="U296" s="94">
        <f t="shared" si="91"/>
        <v>548.7946503534323</v>
      </c>
      <c r="V296" s="94">
        <f t="shared" si="91"/>
        <v>571.85043666458546</v>
      </c>
      <c r="W296" s="94">
        <f t="shared" si="91"/>
        <v>593.39390461690232</v>
      </c>
      <c r="X296" s="94">
        <f t="shared" si="91"/>
        <v>622.92982054397373</v>
      </c>
      <c r="Y296" s="95">
        <f t="shared" si="91"/>
        <v>631.82282408809965</v>
      </c>
      <c r="Z296" s="95">
        <f t="shared" si="91"/>
        <v>638.60996843789542</v>
      </c>
      <c r="AA296" s="95">
        <f t="shared" si="91"/>
        <v>642.56787130132034</v>
      </c>
      <c r="AB296" s="95">
        <f t="shared" si="91"/>
        <v>645.59048560883502</v>
      </c>
      <c r="AC296" s="95">
        <f t="shared" si="91"/>
        <v>647.79560291025086</v>
      </c>
      <c r="AD296" s="95">
        <f t="shared" si="91"/>
        <v>647.92195146393044</v>
      </c>
    </row>
    <row r="297" spans="4:30" ht="14.25" thickTop="1" thickBot="1">
      <c r="D297"/>
      <c r="E297" s="70"/>
      <c r="F297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</row>
    <row r="298" spans="4:30" ht="14.25" thickTop="1" thickBot="1">
      <c r="D298" s="59"/>
      <c r="E298" s="58"/>
      <c r="F298" s="60" t="s">
        <v>0</v>
      </c>
      <c r="G298" s="61">
        <v>1980</v>
      </c>
      <c r="H298" s="61">
        <v>1985</v>
      </c>
      <c r="I298" s="61">
        <v>1990</v>
      </c>
      <c r="J298" s="61">
        <v>1995</v>
      </c>
      <c r="K298" s="61">
        <v>2000</v>
      </c>
      <c r="L298" s="61">
        <v>2005</v>
      </c>
      <c r="M298" s="61">
        <v>2010</v>
      </c>
      <c r="N298" s="61">
        <v>2015</v>
      </c>
      <c r="O298" s="62">
        <v>2020</v>
      </c>
      <c r="P298" s="62">
        <v>2025</v>
      </c>
      <c r="Q298" s="62">
        <v>2030</v>
      </c>
      <c r="R298" s="62">
        <v>2035</v>
      </c>
      <c r="S298" s="63">
        <v>2040</v>
      </c>
      <c r="T298" s="63">
        <v>2045</v>
      </c>
      <c r="U298" s="63">
        <v>2050</v>
      </c>
      <c r="V298" s="63">
        <v>2055</v>
      </c>
      <c r="W298" s="63">
        <v>2060</v>
      </c>
      <c r="X298" s="63">
        <v>2070</v>
      </c>
      <c r="Y298" s="64">
        <v>2075</v>
      </c>
      <c r="Z298" s="64">
        <v>2080</v>
      </c>
      <c r="AA298" s="64">
        <v>2085</v>
      </c>
      <c r="AB298" s="64">
        <v>2090</v>
      </c>
      <c r="AC298" s="64">
        <v>2095</v>
      </c>
      <c r="AD298" s="64">
        <v>2100</v>
      </c>
    </row>
    <row r="299" spans="4:30" ht="39" thickTop="1">
      <c r="D299" s="72">
        <v>5</v>
      </c>
      <c r="E299" s="58"/>
      <c r="F299" s="85" t="s">
        <v>478</v>
      </c>
      <c r="G299" s="190" t="s">
        <v>463</v>
      </c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</row>
    <row r="300" spans="4:30">
      <c r="D300" s="66">
        <v>1</v>
      </c>
      <c r="E300" s="65"/>
      <c r="F300" s="67" t="s">
        <v>479</v>
      </c>
      <c r="G300" s="86">
        <v>130.42076967027896</v>
      </c>
      <c r="H300" s="86">
        <v>121.95751648748175</v>
      </c>
      <c r="I300" s="86">
        <v>136.26379074646772</v>
      </c>
      <c r="J300" s="86">
        <v>141.69660141171605</v>
      </c>
      <c r="K300" s="86">
        <v>153.65873096784597</v>
      </c>
      <c r="L300" s="86">
        <v>168.37627396502785</v>
      </c>
      <c r="M300" s="86">
        <v>173.9982248521089</v>
      </c>
      <c r="N300" s="87">
        <v>182.2935195968733</v>
      </c>
      <c r="O300" s="88">
        <v>195.69578966569784</v>
      </c>
      <c r="P300" s="86">
        <v>204.88767300874642</v>
      </c>
      <c r="Q300" s="86">
        <v>196.16907002700958</v>
      </c>
      <c r="R300" s="87">
        <v>187.63363569902972</v>
      </c>
      <c r="S300" s="88">
        <v>179.64112383165093</v>
      </c>
      <c r="T300" s="86">
        <v>170.31119394531831</v>
      </c>
      <c r="U300" s="86">
        <v>159.91401279986701</v>
      </c>
      <c r="V300" s="86">
        <v>146.50408322174837</v>
      </c>
      <c r="W300" s="86">
        <v>129.21511972974898</v>
      </c>
      <c r="X300" s="87">
        <v>97.137020528503612</v>
      </c>
      <c r="Y300" s="88">
        <v>83.163196254426538</v>
      </c>
      <c r="Z300" s="86">
        <v>72.439540351535342</v>
      </c>
      <c r="AA300" s="86">
        <v>64.647777896935665</v>
      </c>
      <c r="AB300" s="86">
        <v>58.933838666142314</v>
      </c>
      <c r="AC300" s="86">
        <v>54.224162072628516</v>
      </c>
      <c r="AD300" s="86">
        <v>50.08094015782757</v>
      </c>
    </row>
    <row r="301" spans="4:30">
      <c r="D301" s="66">
        <v>2</v>
      </c>
      <c r="E301" s="65"/>
      <c r="F301" s="67" t="s">
        <v>480</v>
      </c>
      <c r="G301" s="89">
        <v>0.10446066</v>
      </c>
      <c r="H301" s="89">
        <v>0.22608720000000002</v>
      </c>
      <c r="I301" s="89">
        <v>0.30119839200000004</v>
      </c>
      <c r="J301" s="89">
        <v>0.444386952</v>
      </c>
      <c r="K301" s="89">
        <v>0.45168706785896745</v>
      </c>
      <c r="L301" s="89">
        <v>0.87572711704424555</v>
      </c>
      <c r="M301" s="89">
        <v>2.4750855653710575</v>
      </c>
      <c r="N301" s="90">
        <v>3.3017379006876344</v>
      </c>
      <c r="O301" s="91">
        <v>4.1195614141907546</v>
      </c>
      <c r="P301" s="89">
        <v>4.6502969793384583</v>
      </c>
      <c r="Q301" s="89">
        <v>4.9339770035453281</v>
      </c>
      <c r="R301" s="90">
        <v>8.7067525383537863</v>
      </c>
      <c r="S301" s="91">
        <v>12.327779619824192</v>
      </c>
      <c r="T301" s="89">
        <v>14.533254254478161</v>
      </c>
      <c r="U301" s="89">
        <v>18.822837179117368</v>
      </c>
      <c r="V301" s="89">
        <v>26.48179723988434</v>
      </c>
      <c r="W301" s="89">
        <v>36.307987406089701</v>
      </c>
      <c r="X301" s="90">
        <v>45.940447249716641</v>
      </c>
      <c r="Y301" s="91">
        <v>50.000726173941558</v>
      </c>
      <c r="Z301" s="89">
        <v>53.690959869098769</v>
      </c>
      <c r="AA301" s="89">
        <v>56.703241365389353</v>
      </c>
      <c r="AB301" s="89">
        <v>59.090203413769501</v>
      </c>
      <c r="AC301" s="89">
        <v>60.595957790380552</v>
      </c>
      <c r="AD301" s="89">
        <v>60.96572640756137</v>
      </c>
    </row>
    <row r="302" spans="4:30">
      <c r="D302" s="66">
        <v>3</v>
      </c>
      <c r="E302" s="65"/>
      <c r="F302" s="67" t="s">
        <v>481</v>
      </c>
      <c r="G302" s="89">
        <v>51.486438521014875</v>
      </c>
      <c r="H302" s="89">
        <v>59.119712832156772</v>
      </c>
      <c r="I302" s="89">
        <v>70.292364466200837</v>
      </c>
      <c r="J302" s="89">
        <v>75.820439687966797</v>
      </c>
      <c r="K302" s="89">
        <v>87.217327333996366</v>
      </c>
      <c r="L302" s="89">
        <v>99.320032287764732</v>
      </c>
      <c r="M302" s="89">
        <v>115.13811282515181</v>
      </c>
      <c r="N302" s="90">
        <v>123.75028805907607</v>
      </c>
      <c r="O302" s="91">
        <v>136.79367482536392</v>
      </c>
      <c r="P302" s="89">
        <v>151.60539065069904</v>
      </c>
      <c r="Q302" s="89">
        <v>158.26005276285613</v>
      </c>
      <c r="R302" s="90">
        <v>158.54256294734805</v>
      </c>
      <c r="S302" s="91">
        <v>150.75192480446057</v>
      </c>
      <c r="T302" s="89">
        <v>135.38157717177245</v>
      </c>
      <c r="U302" s="89">
        <v>115.03896303997654</v>
      </c>
      <c r="V302" s="89">
        <v>95.038687658102404</v>
      </c>
      <c r="W302" s="89">
        <v>76.695684610420699</v>
      </c>
      <c r="X302" s="90">
        <v>53.662886970671842</v>
      </c>
      <c r="Y302" s="91">
        <v>53.230558343118204</v>
      </c>
      <c r="Z302" s="89">
        <v>53.271126123261745</v>
      </c>
      <c r="AA302" s="89">
        <v>53.125796173502771</v>
      </c>
      <c r="AB302" s="89">
        <v>53.611587382264297</v>
      </c>
      <c r="AC302" s="89">
        <v>53.96652640492978</v>
      </c>
      <c r="AD302" s="89">
        <v>53.79091302262308</v>
      </c>
    </row>
    <row r="303" spans="4:30" ht="20.25">
      <c r="D303" s="66">
        <v>4</v>
      </c>
      <c r="E303" s="68"/>
      <c r="F303" s="67" t="s">
        <v>482</v>
      </c>
      <c r="G303" s="89">
        <v>4.0149410236977982E-3</v>
      </c>
      <c r="H303" s="89">
        <v>5.5003581384696007E-3</v>
      </c>
      <c r="I303" s="89">
        <v>7.1750075810777067E-2</v>
      </c>
      <c r="J303" s="89">
        <v>0.14431521011563633</v>
      </c>
      <c r="K303" s="89">
        <v>0.32504064207795835</v>
      </c>
      <c r="L303" s="89">
        <v>0.5702660720452537</v>
      </c>
      <c r="M303" s="89">
        <v>1.032473271328012</v>
      </c>
      <c r="N303" s="90">
        <v>1.7329060397752893</v>
      </c>
      <c r="O303" s="91">
        <v>3.5744171099309487</v>
      </c>
      <c r="P303" s="89">
        <v>5.5913783697400614</v>
      </c>
      <c r="Q303" s="89">
        <v>7.6100222643992605</v>
      </c>
      <c r="R303" s="90">
        <v>10.008884182578999</v>
      </c>
      <c r="S303" s="91">
        <v>14.453743001239474</v>
      </c>
      <c r="T303" s="89">
        <v>20.723384581185304</v>
      </c>
      <c r="U303" s="89">
        <v>23.548886410558652</v>
      </c>
      <c r="V303" s="89">
        <v>26.010703053330648</v>
      </c>
      <c r="W303" s="89">
        <v>27.595613405287907</v>
      </c>
      <c r="X303" s="90">
        <v>28.513104300344008</v>
      </c>
      <c r="Y303" s="91">
        <v>32.672795295728307</v>
      </c>
      <c r="Z303" s="89">
        <v>33.771429671541853</v>
      </c>
      <c r="AA303" s="89">
        <v>32.863158864282674</v>
      </c>
      <c r="AB303" s="89">
        <v>31.74823573794907</v>
      </c>
      <c r="AC303" s="89">
        <v>30.83544038521477</v>
      </c>
      <c r="AD303" s="89">
        <v>30.235296822833654</v>
      </c>
    </row>
    <row r="304" spans="4:30">
      <c r="D304" s="66">
        <v>5</v>
      </c>
      <c r="E304" s="69"/>
      <c r="F304" s="67" t="s">
        <v>483</v>
      </c>
      <c r="G304" s="89">
        <v>75.763329470832829</v>
      </c>
      <c r="H304" s="89">
        <v>82.888196644917443</v>
      </c>
      <c r="I304" s="89">
        <v>93.518629820373533</v>
      </c>
      <c r="J304" s="89">
        <v>92.863583817461489</v>
      </c>
      <c r="K304" s="89">
        <v>97.232163903071267</v>
      </c>
      <c r="L304" s="89">
        <v>125.72872845033793</v>
      </c>
      <c r="M304" s="89">
        <v>153.35627073357247</v>
      </c>
      <c r="N304" s="90">
        <v>160.88654239427973</v>
      </c>
      <c r="O304" s="91">
        <v>157.38733929015748</v>
      </c>
      <c r="P304" s="89">
        <v>159.46297498326544</v>
      </c>
      <c r="Q304" s="89">
        <v>154.40034866234001</v>
      </c>
      <c r="R304" s="90">
        <v>144.9824153000441</v>
      </c>
      <c r="S304" s="91">
        <v>129.85228687079737</v>
      </c>
      <c r="T304" s="89">
        <v>113.37627736803422</v>
      </c>
      <c r="U304" s="89">
        <v>99.745344523724526</v>
      </c>
      <c r="V304" s="89">
        <v>84.505369304365004</v>
      </c>
      <c r="W304" s="89">
        <v>73.037442577603613</v>
      </c>
      <c r="X304" s="90">
        <v>56.231449275801168</v>
      </c>
      <c r="Y304" s="91">
        <v>51.924192803551612</v>
      </c>
      <c r="Z304" s="89">
        <v>50.222629465355652</v>
      </c>
      <c r="AA304" s="89">
        <v>49.821979167239078</v>
      </c>
      <c r="AB304" s="89">
        <v>50.516930201622529</v>
      </c>
      <c r="AC304" s="89">
        <v>51.469531761218256</v>
      </c>
      <c r="AD304" s="89">
        <v>52.252153513097781</v>
      </c>
    </row>
    <row r="305" spans="4:30">
      <c r="D305" s="66">
        <v>6</v>
      </c>
      <c r="E305" s="65"/>
      <c r="F305" s="67" t="s">
        <v>484</v>
      </c>
      <c r="G305" s="89">
        <v>9.8457503128785753</v>
      </c>
      <c r="H305" s="89">
        <v>11.350042454971192</v>
      </c>
      <c r="I305" s="89">
        <v>11.731516377333399</v>
      </c>
      <c r="J305" s="89">
        <v>12.327561062153315</v>
      </c>
      <c r="K305" s="89">
        <v>13.418794362015145</v>
      </c>
      <c r="L305" s="89">
        <v>15.533593608194177</v>
      </c>
      <c r="M305" s="89">
        <v>18.387350243797609</v>
      </c>
      <c r="N305" s="90">
        <v>21.750033664474234</v>
      </c>
      <c r="O305" s="91">
        <v>23.918790196292591</v>
      </c>
      <c r="P305" s="89">
        <v>24.456404576130232</v>
      </c>
      <c r="Q305" s="89">
        <v>26.558547970520593</v>
      </c>
      <c r="R305" s="90">
        <v>30.962613293978055</v>
      </c>
      <c r="S305" s="91">
        <v>39.621085819137498</v>
      </c>
      <c r="T305" s="89">
        <v>50.637855527695223</v>
      </c>
      <c r="U305" s="89">
        <v>57.917381254129026</v>
      </c>
      <c r="V305" s="89">
        <v>64.686779215427336</v>
      </c>
      <c r="W305" s="89">
        <v>69.70723899292318</v>
      </c>
      <c r="X305" s="90">
        <v>75.342062644133279</v>
      </c>
      <c r="Y305" s="91">
        <v>87.764060037481158</v>
      </c>
      <c r="Z305" s="89">
        <v>92.605939982559065</v>
      </c>
      <c r="AA305" s="89">
        <v>92.499248634935469</v>
      </c>
      <c r="AB305" s="89">
        <v>91.772733458029805</v>
      </c>
      <c r="AC305" s="89">
        <v>91.27136478013108</v>
      </c>
      <c r="AD305" s="89">
        <v>91.845224229763176</v>
      </c>
    </row>
    <row r="306" spans="4:30">
      <c r="D306" s="66">
        <v>7</v>
      </c>
      <c r="E306" s="65"/>
      <c r="F306" s="67" t="s">
        <v>485</v>
      </c>
      <c r="G306" s="89">
        <v>21.336905167295239</v>
      </c>
      <c r="H306" s="89">
        <v>23.277969116092937</v>
      </c>
      <c r="I306" s="89">
        <v>25.994058986121651</v>
      </c>
      <c r="J306" s="89">
        <v>27.85770207188158</v>
      </c>
      <c r="K306" s="89">
        <v>28.812108944443345</v>
      </c>
      <c r="L306" s="89">
        <v>29.159883126782752</v>
      </c>
      <c r="M306" s="89">
        <v>29.177607148458023</v>
      </c>
      <c r="N306" s="90">
        <v>29.35239463968977</v>
      </c>
      <c r="O306" s="91">
        <v>28.775728122911726</v>
      </c>
      <c r="P306" s="89">
        <v>26.780081573615078</v>
      </c>
      <c r="Q306" s="89">
        <v>24.341626134354421</v>
      </c>
      <c r="R306" s="90">
        <v>21.248552456506058</v>
      </c>
      <c r="S306" s="91">
        <v>17.119140417725884</v>
      </c>
      <c r="T306" s="89">
        <v>13.210640475645503</v>
      </c>
      <c r="U306" s="89">
        <v>9.4055727107520788</v>
      </c>
      <c r="V306" s="89">
        <v>6.274400127086297</v>
      </c>
      <c r="W306" s="89">
        <v>4.0263283452495298</v>
      </c>
      <c r="X306" s="90">
        <v>1.527398644650475</v>
      </c>
      <c r="Y306" s="91">
        <v>0.82674151167903809</v>
      </c>
      <c r="Z306" s="89">
        <v>0.53607484115528814</v>
      </c>
      <c r="AA306" s="89">
        <v>0.32487359982900832</v>
      </c>
      <c r="AB306" s="89">
        <v>0.19803111441076068</v>
      </c>
      <c r="AC306" s="89">
        <v>9.9737621295192008E-2</v>
      </c>
      <c r="AD306" s="89">
        <v>3.5835017399598379E-2</v>
      </c>
    </row>
    <row r="307" spans="4:30">
      <c r="D307" s="66">
        <v>8</v>
      </c>
      <c r="E307" s="65"/>
      <c r="F307" s="67" t="s">
        <v>486</v>
      </c>
      <c r="G307" s="89">
        <v>7.8052191764428072</v>
      </c>
      <c r="H307" s="89">
        <v>16.309286984895671</v>
      </c>
      <c r="I307" s="89">
        <v>22.012001919811041</v>
      </c>
      <c r="J307" s="89">
        <v>25.470605362624259</v>
      </c>
      <c r="K307" s="89">
        <v>28.291530040562286</v>
      </c>
      <c r="L307" s="89">
        <v>30.229630179809305</v>
      </c>
      <c r="M307" s="89">
        <v>30.107265674319528</v>
      </c>
      <c r="N307" s="90">
        <v>28.087886945472643</v>
      </c>
      <c r="O307" s="91">
        <v>31.66477068274844</v>
      </c>
      <c r="P307" s="89">
        <v>36.657568078258805</v>
      </c>
      <c r="Q307" s="89">
        <v>44.003397985382271</v>
      </c>
      <c r="R307" s="90">
        <v>54.438744923379446</v>
      </c>
      <c r="S307" s="91">
        <v>63.852353804245048</v>
      </c>
      <c r="T307" s="89">
        <v>72.590788079294015</v>
      </c>
      <c r="U307" s="89">
        <v>80.228152111748471</v>
      </c>
      <c r="V307" s="89">
        <v>88.683527177998229</v>
      </c>
      <c r="W307" s="89">
        <v>96.748558816119569</v>
      </c>
      <c r="X307" s="90">
        <v>111.89929577078344</v>
      </c>
      <c r="Y307" s="91">
        <v>116.55435566943508</v>
      </c>
      <c r="Z307" s="89">
        <v>119.53517680584034</v>
      </c>
      <c r="AA307" s="89">
        <v>121.6704052801667</v>
      </c>
      <c r="AB307" s="89">
        <v>123.04695513558717</v>
      </c>
      <c r="AC307" s="89">
        <v>123.87473656721261</v>
      </c>
      <c r="AD307" s="89">
        <v>124.48473125208304</v>
      </c>
    </row>
    <row r="308" spans="4:30">
      <c r="D308" s="66">
        <v>9</v>
      </c>
      <c r="E308" s="65"/>
      <c r="F308" s="67" t="s">
        <v>487</v>
      </c>
      <c r="G308" s="89">
        <v>6.2021716526057578</v>
      </c>
      <c r="H308" s="89">
        <v>7.1299533532498458</v>
      </c>
      <c r="I308" s="89">
        <v>7.7319384716989816</v>
      </c>
      <c r="J308" s="89">
        <v>8.9395585712747625</v>
      </c>
      <c r="K308" s="89">
        <v>9.4582300533240176</v>
      </c>
      <c r="L308" s="89">
        <v>10.593539340497674</v>
      </c>
      <c r="M308" s="89">
        <v>12.406896577376719</v>
      </c>
      <c r="N308" s="90">
        <v>14.027620208487081</v>
      </c>
      <c r="O308" s="91">
        <v>14.198569143761546</v>
      </c>
      <c r="P308" s="89">
        <v>14.982546123002344</v>
      </c>
      <c r="Q308" s="89">
        <v>15.654168805931048</v>
      </c>
      <c r="R308" s="90">
        <v>16.602918857680073</v>
      </c>
      <c r="S308" s="91">
        <v>17.545812110545612</v>
      </c>
      <c r="T308" s="89">
        <v>18.443187585397123</v>
      </c>
      <c r="U308" s="89">
        <v>19.356530813995825</v>
      </c>
      <c r="V308" s="89">
        <v>20.274259958812962</v>
      </c>
      <c r="W308" s="89">
        <v>21.169350868937226</v>
      </c>
      <c r="X308" s="90">
        <v>22.621542407955797</v>
      </c>
      <c r="Y308" s="91">
        <v>22.729026543676277</v>
      </c>
      <c r="Z308" s="89">
        <v>22.847843028088224</v>
      </c>
      <c r="AA308" s="89">
        <v>22.966072835343951</v>
      </c>
      <c r="AB308" s="89">
        <v>23.082022718605657</v>
      </c>
      <c r="AC308" s="89">
        <v>23.197804234796624</v>
      </c>
      <c r="AD308" s="89">
        <v>23.326295212614035</v>
      </c>
    </row>
    <row r="309" spans="4:30">
      <c r="D309" s="66">
        <v>10</v>
      </c>
      <c r="E309" s="65"/>
      <c r="F309" s="67" t="s">
        <v>488</v>
      </c>
      <c r="G309" s="89">
        <v>0.49866798034212151</v>
      </c>
      <c r="H309" s="89">
        <v>0.8652419239604161</v>
      </c>
      <c r="I309" s="89">
        <v>1.4036083257151242</v>
      </c>
      <c r="J309" s="89">
        <v>1.5670432299606145</v>
      </c>
      <c r="K309" s="89">
        <v>2.0779313335376219</v>
      </c>
      <c r="L309" s="89">
        <v>2.09693748102073</v>
      </c>
      <c r="M309" s="89">
        <v>2.3776341539289381</v>
      </c>
      <c r="N309" s="90">
        <v>2.8596084899943528</v>
      </c>
      <c r="O309" s="91">
        <v>3.3480923523817139</v>
      </c>
      <c r="P309" s="89">
        <v>4.0222295988580852</v>
      </c>
      <c r="Q309" s="89">
        <v>5.1160781281145864</v>
      </c>
      <c r="R309" s="90">
        <v>7.4101847406461907</v>
      </c>
      <c r="S309" s="91">
        <v>12.007321090539294</v>
      </c>
      <c r="T309" s="89">
        <v>19.54861399981024</v>
      </c>
      <c r="U309" s="89">
        <v>27.792879601785778</v>
      </c>
      <c r="V309" s="89">
        <v>34.218001809897075</v>
      </c>
      <c r="W309" s="89">
        <v>36.771412935188884</v>
      </c>
      <c r="X309" s="90">
        <v>38.265402066424734</v>
      </c>
      <c r="Y309" s="91">
        <v>38.698293473299088</v>
      </c>
      <c r="Z309" s="89">
        <v>38.610591190712078</v>
      </c>
      <c r="AA309" s="89">
        <v>38.490388098868401</v>
      </c>
      <c r="AB309" s="89">
        <v>38.395671471486899</v>
      </c>
      <c r="AC309" s="89">
        <v>38.491288195242028</v>
      </c>
      <c r="AD309" s="89">
        <v>38.517261699679224</v>
      </c>
    </row>
    <row r="310" spans="4:30">
      <c r="D310" s="66">
        <v>11</v>
      </c>
      <c r="E310" s="65"/>
      <c r="F310" s="67" t="s">
        <v>489</v>
      </c>
      <c r="G310" s="89">
        <v>1.1304360000000001E-3</v>
      </c>
      <c r="H310" s="89">
        <v>1.2602268E-2</v>
      </c>
      <c r="I310" s="89">
        <v>9.6673785219780692E-2</v>
      </c>
      <c r="J310" s="89">
        <v>0.12045652035046171</v>
      </c>
      <c r="K310" s="89">
        <v>0.21866940168449792</v>
      </c>
      <c r="L310" s="89">
        <v>0.31652682750882305</v>
      </c>
      <c r="M310" s="89">
        <v>0.77833314501807171</v>
      </c>
      <c r="N310" s="90">
        <v>2.2604857407714118</v>
      </c>
      <c r="O310" s="91">
        <v>5.9319806163814519</v>
      </c>
      <c r="P310" s="89">
        <v>12.62717799551344</v>
      </c>
      <c r="Q310" s="89">
        <v>27.181400207564426</v>
      </c>
      <c r="R310" s="90">
        <v>47.989256980870039</v>
      </c>
      <c r="S310" s="91">
        <v>70.249363009898232</v>
      </c>
      <c r="T310" s="89">
        <v>96.566200638282822</v>
      </c>
      <c r="U310" s="89">
        <v>127.40297274398978</v>
      </c>
      <c r="V310" s="89">
        <v>165.81894029021427</v>
      </c>
      <c r="W310" s="89">
        <v>217.86043220108027</v>
      </c>
      <c r="X310" s="90">
        <v>313.03203996705662</v>
      </c>
      <c r="Y310" s="91">
        <v>334.49598382815907</v>
      </c>
      <c r="Z310" s="89">
        <v>352.82534465140424</v>
      </c>
      <c r="AA310" s="89">
        <v>367.58830212427767</v>
      </c>
      <c r="AB310" s="89">
        <v>378.95716760105967</v>
      </c>
      <c r="AC310" s="89">
        <v>389.5341053162814</v>
      </c>
      <c r="AD310" s="89">
        <v>399.42604846973029</v>
      </c>
    </row>
    <row r="311" spans="4:30">
      <c r="D311" s="66">
        <v>12</v>
      </c>
      <c r="E311" s="70"/>
      <c r="F311" s="67" t="s">
        <v>490</v>
      </c>
      <c r="G311" s="89">
        <v>4.1868E-5</v>
      </c>
      <c r="H311" s="89">
        <v>2.0934E-4</v>
      </c>
      <c r="I311" s="89">
        <v>1.4234404022373463E-2</v>
      </c>
      <c r="J311" s="89">
        <v>2.8728681974362576E-2</v>
      </c>
      <c r="K311" s="89">
        <v>0.11445145492654601</v>
      </c>
      <c r="L311" s="89">
        <v>0.37489248420976679</v>
      </c>
      <c r="M311" s="89">
        <v>1.2299466339984244</v>
      </c>
      <c r="N311" s="90">
        <v>3.030511438550592</v>
      </c>
      <c r="O311" s="91">
        <v>5.9817815348779337</v>
      </c>
      <c r="P311" s="89">
        <v>10.201958785559629</v>
      </c>
      <c r="Q311" s="89">
        <v>16.038651451905018</v>
      </c>
      <c r="R311" s="90">
        <v>27.017859139612934</v>
      </c>
      <c r="S311" s="91">
        <v>41.885149235062968</v>
      </c>
      <c r="T311" s="89">
        <v>61.636619270738613</v>
      </c>
      <c r="U311" s="89">
        <v>88.441583248835187</v>
      </c>
      <c r="V311" s="89">
        <v>110.29734301785409</v>
      </c>
      <c r="W311" s="89">
        <v>120.3973281430151</v>
      </c>
      <c r="X311" s="90">
        <v>130.32987291288967</v>
      </c>
      <c r="Y311" s="91">
        <v>132.10280129103521</v>
      </c>
      <c r="Z311" s="89">
        <v>132.54792139046273</v>
      </c>
      <c r="AA311" s="89">
        <v>131.47223236061501</v>
      </c>
      <c r="AB311" s="89">
        <v>129.46239377576646</v>
      </c>
      <c r="AC311" s="89">
        <v>126.68558390946033</v>
      </c>
      <c r="AD311" s="89">
        <v>123.24652175204486</v>
      </c>
    </row>
    <row r="312" spans="4:30">
      <c r="D312" s="66">
        <v>13</v>
      </c>
      <c r="E312" s="70"/>
      <c r="F312" s="67" t="s">
        <v>491</v>
      </c>
      <c r="G312" s="89">
        <v>1.8003240000000001E-3</v>
      </c>
      <c r="H312" s="89">
        <v>2.2608719999999997E-3</v>
      </c>
      <c r="I312" s="89">
        <v>1.9260963421852577E-3</v>
      </c>
      <c r="J312" s="89">
        <v>2.0099032851272841E-3</v>
      </c>
      <c r="K312" s="89">
        <v>2.0098938459592623E-3</v>
      </c>
      <c r="L312" s="89">
        <v>1.8423398623013264E-3</v>
      </c>
      <c r="M312" s="89">
        <v>1.8499104879227007E-3</v>
      </c>
      <c r="N312" s="90">
        <v>3.6504353805425411E-3</v>
      </c>
      <c r="O312" s="91">
        <v>6.7884462033553278E-2</v>
      </c>
      <c r="P312" s="89">
        <v>0.20393835669503371</v>
      </c>
      <c r="Q312" s="89">
        <v>0.33695697113095718</v>
      </c>
      <c r="R312" s="90">
        <v>0.51322198332228308</v>
      </c>
      <c r="S312" s="91">
        <v>0.56738659525778834</v>
      </c>
      <c r="T312" s="89">
        <v>0.629623516299613</v>
      </c>
      <c r="U312" s="89">
        <v>0.71337349187126609</v>
      </c>
      <c r="V312" s="89">
        <v>0.81866793773708413</v>
      </c>
      <c r="W312" s="89">
        <v>0.864028011744855</v>
      </c>
      <c r="X312" s="90">
        <v>0.866799231618541</v>
      </c>
      <c r="Y312" s="91">
        <v>0.85635630521048822</v>
      </c>
      <c r="Z312" s="89">
        <v>0.82869517593311137</v>
      </c>
      <c r="AA312" s="89">
        <v>0.80276917862454966</v>
      </c>
      <c r="AB312" s="89">
        <v>0.77858611737984884</v>
      </c>
      <c r="AC312" s="89">
        <v>0.75622523651368956</v>
      </c>
      <c r="AD312" s="89">
        <v>0.7355021735494307</v>
      </c>
    </row>
    <row r="313" spans="4:30" ht="13.5" thickBot="1">
      <c r="D313" s="70"/>
      <c r="E313" s="70"/>
      <c r="F313" s="71" t="s">
        <v>459</v>
      </c>
      <c r="G313" s="92">
        <f t="shared" ref="G313:AD313" si="92">SUM(G300:G312)</f>
        <v>303.47070018071486</v>
      </c>
      <c r="H313" s="92">
        <f t="shared" si="92"/>
        <v>323.14457983586453</v>
      </c>
      <c r="I313" s="92">
        <f t="shared" si="92"/>
        <v>369.43369186711737</v>
      </c>
      <c r="J313" s="92">
        <f t="shared" si="92"/>
        <v>387.28299248276448</v>
      </c>
      <c r="K313" s="92">
        <f t="shared" si="92"/>
        <v>421.27867539918998</v>
      </c>
      <c r="L313" s="92">
        <f t="shared" si="92"/>
        <v>483.17787328010559</v>
      </c>
      <c r="M313" s="92">
        <f t="shared" si="92"/>
        <v>540.46705073491762</v>
      </c>
      <c r="N313" s="92">
        <f t="shared" si="92"/>
        <v>573.33718555351265</v>
      </c>
      <c r="O313" s="93">
        <f t="shared" si="92"/>
        <v>611.45837941672983</v>
      </c>
      <c r="P313" s="93">
        <f t="shared" si="92"/>
        <v>656.12961907942213</v>
      </c>
      <c r="Q313" s="93">
        <f t="shared" si="92"/>
        <v>680.60429837505376</v>
      </c>
      <c r="R313" s="93">
        <f t="shared" si="92"/>
        <v>716.05760304334979</v>
      </c>
      <c r="S313" s="94">
        <f t="shared" si="92"/>
        <v>749.87447021038486</v>
      </c>
      <c r="T313" s="94">
        <f t="shared" si="92"/>
        <v>787.58921641395148</v>
      </c>
      <c r="U313" s="94">
        <f t="shared" si="92"/>
        <v>828.32848993035145</v>
      </c>
      <c r="V313" s="94">
        <f t="shared" si="92"/>
        <v>869.61256001245829</v>
      </c>
      <c r="W313" s="94">
        <f t="shared" si="92"/>
        <v>910.39652604340949</v>
      </c>
      <c r="X313" s="94">
        <f t="shared" si="92"/>
        <v>975.36932197054978</v>
      </c>
      <c r="Y313" s="95">
        <f t="shared" si="92"/>
        <v>1005.0190875307417</v>
      </c>
      <c r="Z313" s="95">
        <f t="shared" si="92"/>
        <v>1023.7332725469486</v>
      </c>
      <c r="AA313" s="95">
        <f t="shared" si="92"/>
        <v>1032.9762455800105</v>
      </c>
      <c r="AB313" s="95">
        <f t="shared" si="92"/>
        <v>1039.594356794074</v>
      </c>
      <c r="AC313" s="95">
        <f t="shared" si="92"/>
        <v>1045.0024642753051</v>
      </c>
      <c r="AD313" s="95">
        <f t="shared" si="92"/>
        <v>1048.9424497308071</v>
      </c>
    </row>
    <row r="314" spans="4:30" ht="13.5" thickTop="1"/>
    <row r="317" spans="4:30">
      <c r="D317"/>
      <c r="F317" t="s">
        <v>363</v>
      </c>
    </row>
    <row r="318" spans="4:30" ht="15.75">
      <c r="D318"/>
      <c r="F318" s="18" t="s">
        <v>345</v>
      </c>
    </row>
    <row r="319" spans="4:30" ht="15.75">
      <c r="D319"/>
      <c r="F319" s="18" t="s">
        <v>346</v>
      </c>
    </row>
    <row r="320" spans="4:30">
      <c r="D320"/>
      <c r="F320" t="str">
        <f>'4. misc energy data for plots'!C5</f>
        <v>Model</v>
      </c>
      <c r="G320" t="str">
        <f>'4. misc energy data for plots'!D5</f>
        <v>Scenario</v>
      </c>
      <c r="H320" t="str">
        <f>'4. misc energy data for plots'!E5</f>
        <v>Classification</v>
      </c>
      <c r="I320" t="str">
        <f>'4. misc energy data for plots'!F5</f>
        <v>Region</v>
      </c>
      <c r="J320" t="str">
        <f>'4. misc energy data for plots'!G5</f>
        <v>Variable</v>
      </c>
      <c r="K320" t="str">
        <f>'4. misc energy data for plots'!H5</f>
        <v>Unit</v>
      </c>
      <c r="L320">
        <f>'4. misc energy data for plots'!I5</f>
        <v>2005</v>
      </c>
      <c r="M320">
        <f>'4. misc energy data for plots'!J5</f>
        <v>2010</v>
      </c>
      <c r="N320">
        <f>'4. misc energy data for plots'!K5</f>
        <v>2015</v>
      </c>
      <c r="O320">
        <f>'4. misc energy data for plots'!L5</f>
        <v>2020</v>
      </c>
      <c r="P320">
        <f>'4. misc energy data for plots'!M5</f>
        <v>2025</v>
      </c>
      <c r="Q320">
        <f>'4. misc energy data for plots'!N5</f>
        <v>2030</v>
      </c>
      <c r="R320">
        <f>'4. misc energy data for plots'!O5</f>
        <v>2035</v>
      </c>
      <c r="S320">
        <f>'4. misc energy data for plots'!P5</f>
        <v>2040</v>
      </c>
      <c r="T320">
        <f>'4. misc energy data for plots'!Q5</f>
        <v>2045</v>
      </c>
      <c r="U320">
        <f>'4. misc energy data for plots'!R5</f>
        <v>2050</v>
      </c>
    </row>
    <row r="321" spans="4:21">
      <c r="D321" s="11" t="str">
        <f>'4. misc energy data for plots'!C18</f>
        <v>IMAGE 3.0.1</v>
      </c>
      <c r="G321" s="11" t="str">
        <f>'4. misc energy data for plots'!D18</f>
        <v>SSP1-19</v>
      </c>
      <c r="H321" s="11" t="str">
        <f>'4. misc energy data for plots'!E18</f>
        <v>lowover15</v>
      </c>
      <c r="I321" s="11" t="str">
        <f>'4. misc energy data for plots'!F18</f>
        <v>World</v>
      </c>
      <c r="J321" s="11" t="str">
        <f>'4. misc energy data for plots'!G18</f>
        <v>Final Energy</v>
      </c>
      <c r="K321" s="11" t="str">
        <f>'4. misc energy data for plots'!H18</f>
        <v>EJ/yr</v>
      </c>
      <c r="L321" s="103">
        <f>'4. misc energy data for plots'!I18</f>
        <v>340.77550000000002</v>
      </c>
      <c r="M321" s="103">
        <f>'4. misc energy data for plots'!J18</f>
        <v>367.28090630000003</v>
      </c>
      <c r="N321" s="103" t="str">
        <f>'4. misc energy data for plots'!K18</f>
        <v>NA</v>
      </c>
      <c r="O321" s="103">
        <f>'4. misc energy data for plots'!L18</f>
        <v>346.62018749999999</v>
      </c>
      <c r="P321" s="103" t="str">
        <f>'4. misc energy data for plots'!M18</f>
        <v>NA</v>
      </c>
      <c r="Q321" s="103">
        <f>'4. misc energy data for plots'!N18</f>
        <v>274.8535</v>
      </c>
      <c r="R321" s="103" t="str">
        <f>'4. misc energy data for plots'!O18</f>
        <v>NA</v>
      </c>
      <c r="S321" s="103">
        <f>'4. misc energy data for plots'!P18</f>
        <v>288.98031250000003</v>
      </c>
      <c r="T321" s="103" t="str">
        <f>'4. misc energy data for plots'!Q18</f>
        <v>NA</v>
      </c>
      <c r="U321" s="103">
        <f>'4. misc energy data for plots'!R18</f>
        <v>320.61318749999998</v>
      </c>
    </row>
    <row r="322" spans="4:21">
      <c r="D322" s="11" t="str">
        <f>'4. misc energy data for plots'!C19</f>
        <v>IMAGE 3.0.1</v>
      </c>
      <c r="G322" s="11" t="str">
        <f>'4. misc energy data for plots'!D19</f>
        <v>SSP1-19</v>
      </c>
      <c r="H322" s="11" t="str">
        <f>'4. misc energy data for plots'!E19</f>
        <v>lowover15</v>
      </c>
      <c r="I322" s="11" t="str">
        <f>'4. misc energy data for plots'!F19</f>
        <v>World</v>
      </c>
      <c r="J322" s="11" t="str">
        <f>'4. misc energy data for plots'!G19</f>
        <v>GDP|PPP</v>
      </c>
      <c r="K322" s="11" t="str">
        <f>'4. misc energy data for plots'!H19</f>
        <v>billion US$2010/yr</v>
      </c>
      <c r="L322" s="103">
        <f>'4. misc energy data for plots'!I19</f>
        <v>63148.666799999999</v>
      </c>
      <c r="M322" s="103">
        <f>'4. misc energy data for plots'!J19</f>
        <v>75308.071089999998</v>
      </c>
      <c r="N322" s="103" t="str">
        <f>'4. misc energy data for plots'!K19</f>
        <v>NA</v>
      </c>
      <c r="O322" s="103">
        <f>'4. misc energy data for plots'!L19</f>
        <v>111996.8266</v>
      </c>
      <c r="P322" s="103" t="str">
        <f>'4. misc energy data for plots'!M19</f>
        <v>NA</v>
      </c>
      <c r="Q322" s="103">
        <f>'4. misc energy data for plots'!N19</f>
        <v>171440.27660000001</v>
      </c>
      <c r="R322" s="103" t="str">
        <f>'4. misc energy data for plots'!O19</f>
        <v>NA</v>
      </c>
      <c r="S322" s="103">
        <f>'4. misc energy data for plots'!P19</f>
        <v>245515.05</v>
      </c>
      <c r="T322" s="103" t="str">
        <f>'4. misc energy data for plots'!Q19</f>
        <v>NA</v>
      </c>
      <c r="U322" s="103">
        <f>'4. misc energy data for plots'!R19</f>
        <v>320431.54690000002</v>
      </c>
    </row>
    <row r="323" spans="4:21">
      <c r="D323" s="11" t="str">
        <f>'4. misc energy data for plots'!C20</f>
        <v>IMAGE 3.0.1</v>
      </c>
      <c r="G323" s="11" t="str">
        <f>'4. misc energy data for plots'!D20</f>
        <v>SSP1-19</v>
      </c>
      <c r="H323" s="11" t="str">
        <f>'4. misc energy data for plots'!E20</f>
        <v>lowover15</v>
      </c>
      <c r="I323" s="11" t="str">
        <f>'4. misc energy data for plots'!F20</f>
        <v>World</v>
      </c>
      <c r="J323" s="11" t="str">
        <f>'4. misc energy data for plots'!G20</f>
        <v>Primary Energy</v>
      </c>
      <c r="K323" s="11" t="str">
        <f>'4. misc energy data for plots'!H20</f>
        <v>EJ/yr</v>
      </c>
      <c r="L323" s="103">
        <f>'4. misc energy data for plots'!I20</f>
        <v>459.02309380000003</v>
      </c>
      <c r="M323" s="103">
        <f>'4. misc energy data for plots'!J20</f>
        <v>505.88218749999999</v>
      </c>
      <c r="N323" s="103" t="str">
        <f>'4. misc energy data for plots'!K20</f>
        <v>NA</v>
      </c>
      <c r="O323" s="103">
        <f>'4. misc energy data for plots'!L20</f>
        <v>483.21768750000001</v>
      </c>
      <c r="P323" s="103" t="str">
        <f>'4. misc energy data for plots'!M20</f>
        <v>NA</v>
      </c>
      <c r="Q323" s="103">
        <f>'4. misc energy data for plots'!N20</f>
        <v>396.56290630000001</v>
      </c>
      <c r="R323" s="103" t="str">
        <f>'4. misc energy data for plots'!O20</f>
        <v>NA</v>
      </c>
      <c r="S323" s="103">
        <f>'4. misc energy data for plots'!P20</f>
        <v>399.62</v>
      </c>
      <c r="T323" s="103" t="str">
        <f>'4. misc energy data for plots'!Q20</f>
        <v>NA</v>
      </c>
      <c r="U323" s="103">
        <f>'4. misc energy data for plots'!R20</f>
        <v>431.09550000000002</v>
      </c>
    </row>
    <row r="324" spans="4:21">
      <c r="D324" s="11" t="str">
        <f>'4. misc energy data for plots'!C21</f>
        <v>MESSAGE-GLOBIOM 1.0</v>
      </c>
      <c r="G324" s="11" t="str">
        <f>'4. misc energy data for plots'!D21</f>
        <v>SSP2-19</v>
      </c>
      <c r="H324" s="11" t="str">
        <f>'4. misc energy data for plots'!E21</f>
        <v>lowover15</v>
      </c>
      <c r="I324" s="11" t="str">
        <f>'4. misc energy data for plots'!F21</f>
        <v>World</v>
      </c>
      <c r="J324" s="11" t="str">
        <f>'4. misc energy data for plots'!G21</f>
        <v>Final Energy</v>
      </c>
      <c r="K324" s="11" t="str">
        <f>'4. misc energy data for plots'!H21</f>
        <v>EJ/yr</v>
      </c>
      <c r="L324" s="103">
        <f>'4. misc energy data for plots'!I21</f>
        <v>323.08199999999999</v>
      </c>
      <c r="M324" s="103">
        <f>'4. misc energy data for plots'!J21</f>
        <v>361.73099999999999</v>
      </c>
      <c r="N324" s="103" t="str">
        <f>'4. misc energy data for plots'!K21</f>
        <v>NA</v>
      </c>
      <c r="O324" s="103">
        <f>'4. misc energy data for plots'!L21</f>
        <v>438.76799999999997</v>
      </c>
      <c r="P324" s="103" t="str">
        <f>'4. misc energy data for plots'!M21</f>
        <v>NA</v>
      </c>
      <c r="Q324" s="103">
        <f>'4. misc energy data for plots'!N21</f>
        <v>423.83800000000002</v>
      </c>
      <c r="R324" s="103" t="str">
        <f>'4. misc energy data for plots'!O21</f>
        <v>NA</v>
      </c>
      <c r="S324" s="103">
        <f>'4. misc energy data for plots'!P21</f>
        <v>420.18700000000001</v>
      </c>
      <c r="T324" s="103" t="str">
        <f>'4. misc energy data for plots'!Q21</f>
        <v>NA</v>
      </c>
      <c r="U324" s="103">
        <f>'4. misc energy data for plots'!R21</f>
        <v>438.11200000000002</v>
      </c>
    </row>
    <row r="325" spans="4:21">
      <c r="D325" s="11" t="str">
        <f>'4. misc energy data for plots'!C22</f>
        <v>MESSAGE-GLOBIOM 1.0</v>
      </c>
      <c r="G325" s="11" t="str">
        <f>'4. misc energy data for plots'!D22</f>
        <v>SSP2-19</v>
      </c>
      <c r="H325" s="11" t="str">
        <f>'4. misc energy data for plots'!E22</f>
        <v>lowover15</v>
      </c>
      <c r="I325" s="11" t="str">
        <f>'4. misc energy data for plots'!F22</f>
        <v>World</v>
      </c>
      <c r="J325" s="11" t="str">
        <f>'4. misc energy data for plots'!G22</f>
        <v>GDP|PPP</v>
      </c>
      <c r="K325" s="11" t="str">
        <f>'4. misc energy data for plots'!H22</f>
        <v>billion US$2010/yr</v>
      </c>
      <c r="L325" s="103">
        <f>'4. misc energy data for plots'!I22</f>
        <v>62186.080000000002</v>
      </c>
      <c r="M325" s="103">
        <f>'4. misc energy data for plots'!J22</f>
        <v>74256.27</v>
      </c>
      <c r="N325" s="103" t="str">
        <f>'4. misc energy data for plots'!K22</f>
        <v>NA</v>
      </c>
      <c r="O325" s="103">
        <f>'4. misc energy data for plots'!L22</f>
        <v>110987.14</v>
      </c>
      <c r="P325" s="103" t="str">
        <f>'4. misc energy data for plots'!M22</f>
        <v>NA</v>
      </c>
      <c r="Q325" s="103">
        <f>'4. misc energy data for plots'!N22</f>
        <v>155294.15</v>
      </c>
      <c r="R325" s="103" t="str">
        <f>'4. misc energy data for plots'!O22</f>
        <v>NA</v>
      </c>
      <c r="S325" s="103">
        <f>'4. misc energy data for plots'!P22</f>
        <v>199076.24</v>
      </c>
      <c r="T325" s="103" t="str">
        <f>'4. misc energy data for plots'!Q22</f>
        <v>NA</v>
      </c>
      <c r="U325" s="103">
        <f>'4. misc energy data for plots'!R22</f>
        <v>245585.67</v>
      </c>
    </row>
    <row r="326" spans="4:21">
      <c r="D326" s="11" t="str">
        <f>'4. misc energy data for plots'!C23</f>
        <v>MESSAGE-GLOBIOM 1.0</v>
      </c>
      <c r="G326" s="11" t="str">
        <f>'4. misc energy data for plots'!D23</f>
        <v>SSP2-19</v>
      </c>
      <c r="H326" s="11" t="str">
        <f>'4. misc energy data for plots'!E23</f>
        <v>lowover15</v>
      </c>
      <c r="I326" s="11" t="str">
        <f>'4. misc energy data for plots'!F23</f>
        <v>World</v>
      </c>
      <c r="J326" s="11" t="str">
        <f>'4. misc energy data for plots'!G23</f>
        <v>Primary Energy</v>
      </c>
      <c r="K326" s="11" t="str">
        <f>'4. misc energy data for plots'!H23</f>
        <v>EJ/yr</v>
      </c>
      <c r="L326" s="103">
        <f>'4. misc energy data for plots'!I23</f>
        <v>464.423</v>
      </c>
      <c r="M326" s="103">
        <f>'4. misc energy data for plots'!J23</f>
        <v>500.03899999999999</v>
      </c>
      <c r="N326" s="103" t="str">
        <f>'4. misc energy data for plots'!K23</f>
        <v>NA</v>
      </c>
      <c r="O326" s="103">
        <f>'4. misc energy data for plots'!L23</f>
        <v>574.66700000000003</v>
      </c>
      <c r="P326" s="103" t="str">
        <f>'4. misc energy data for plots'!M23</f>
        <v>NA</v>
      </c>
      <c r="Q326" s="103">
        <f>'4. misc energy data for plots'!N23</f>
        <v>509.161</v>
      </c>
      <c r="R326" s="103" t="str">
        <f>'4. misc energy data for plots'!O23</f>
        <v>NA</v>
      </c>
      <c r="S326" s="103">
        <f>'4. misc energy data for plots'!P23</f>
        <v>512.39800000000002</v>
      </c>
      <c r="T326" s="103" t="str">
        <f>'4. misc energy data for plots'!Q23</f>
        <v>NA</v>
      </c>
      <c r="U326" s="103">
        <f>'4. misc energy data for plots'!R23</f>
        <v>549.88800000000003</v>
      </c>
    </row>
    <row r="327" spans="4:21">
      <c r="D327" s="11" t="str">
        <f>'4. misc energy data for plots'!C24</f>
        <v>REMIND-MAgPIE 1.5</v>
      </c>
      <c r="G327" s="11" t="str">
        <f>'4. misc energy data for plots'!D24</f>
        <v>SSP5-19</v>
      </c>
      <c r="H327" s="11" t="str">
        <f>'4. misc energy data for plots'!E24</f>
        <v>highover15</v>
      </c>
      <c r="I327" s="11" t="str">
        <f>'4. misc energy data for plots'!F24</f>
        <v>World</v>
      </c>
      <c r="J327" s="11" t="str">
        <f>'4. misc energy data for plots'!G24</f>
        <v>Final Energy</v>
      </c>
      <c r="K327" s="11" t="str">
        <f>'4. misc energy data for plots'!H24</f>
        <v>EJ/yr</v>
      </c>
      <c r="L327" s="103">
        <f>'4. misc energy data for plots'!I24</f>
        <v>330.7</v>
      </c>
      <c r="M327" s="103">
        <f>'4. misc energy data for plots'!J24</f>
        <v>356.4</v>
      </c>
      <c r="N327" s="103" t="str">
        <f>'4. misc energy data for plots'!K24</f>
        <v>NA</v>
      </c>
      <c r="O327" s="103">
        <f>'4. misc energy data for plots'!L24</f>
        <v>450.8</v>
      </c>
      <c r="P327" s="103" t="str">
        <f>'4. misc energy data for plots'!M24</f>
        <v>NA</v>
      </c>
      <c r="Q327" s="103">
        <f>'4. misc energy data for plots'!N24</f>
        <v>493.7</v>
      </c>
      <c r="R327" s="103" t="str">
        <f>'4. misc energy data for plots'!O24</f>
        <v>NA</v>
      </c>
      <c r="S327" s="103">
        <f>'4. misc energy data for plots'!P24</f>
        <v>478.1</v>
      </c>
      <c r="T327" s="103" t="str">
        <f>'4. misc energy data for plots'!Q24</f>
        <v>NA</v>
      </c>
      <c r="U327" s="103">
        <f>'4. misc energy data for plots'!R24</f>
        <v>511.8</v>
      </c>
    </row>
    <row r="328" spans="4:21">
      <c r="D328" s="11" t="str">
        <f>'4. misc energy data for plots'!C25</f>
        <v>REMIND-MAgPIE 1.5</v>
      </c>
      <c r="G328" s="11" t="str">
        <f>'4. misc energy data for plots'!D25</f>
        <v>SSP5-19</v>
      </c>
      <c r="H328" s="11" t="str">
        <f>'4. misc energy data for plots'!E25</f>
        <v>highover15</v>
      </c>
      <c r="I328" s="11" t="str">
        <f>'4. misc energy data for plots'!F25</f>
        <v>World</v>
      </c>
      <c r="J328" s="11" t="str">
        <f>'4. misc energy data for plots'!G25</f>
        <v>GDP|PPP</v>
      </c>
      <c r="K328" s="11" t="str">
        <f>'4. misc energy data for plots'!H25</f>
        <v>billion US$2010/yr</v>
      </c>
      <c r="L328" s="103">
        <f>'4. misc energy data for plots'!I25</f>
        <v>62359</v>
      </c>
      <c r="M328" s="103">
        <f>'4. misc energy data for plots'!J25</f>
        <v>74327</v>
      </c>
      <c r="N328" s="103" t="str">
        <f>'4. misc energy data for plots'!K25</f>
        <v>NA</v>
      </c>
      <c r="O328" s="103">
        <f>'4. misc energy data for plots'!L25</f>
        <v>112090</v>
      </c>
      <c r="P328" s="103" t="str">
        <f>'4. misc energy data for plots'!M25</f>
        <v>NA</v>
      </c>
      <c r="Q328" s="103">
        <f>'4. misc energy data for plots'!N25</f>
        <v>179080</v>
      </c>
      <c r="R328" s="103" t="str">
        <f>'4. misc energy data for plots'!O25</f>
        <v>NA</v>
      </c>
      <c r="S328" s="103">
        <f>'4. misc energy data for plots'!P25</f>
        <v>271260</v>
      </c>
      <c r="T328" s="103" t="str">
        <f>'4. misc energy data for plots'!Q25</f>
        <v>NA</v>
      </c>
      <c r="U328" s="103">
        <f>'4. misc energy data for plots'!R25</f>
        <v>372240</v>
      </c>
    </row>
    <row r="329" spans="4:21">
      <c r="D329" s="11" t="str">
        <f>'4. misc energy data for plots'!C26</f>
        <v>REMIND-MAgPIE 1.5</v>
      </c>
      <c r="G329" s="11" t="str">
        <f>'4. misc energy data for plots'!D26</f>
        <v>SSP5-19</v>
      </c>
      <c r="H329" s="11" t="str">
        <f>'4. misc energy data for plots'!E26</f>
        <v>highover15</v>
      </c>
      <c r="I329" s="11" t="str">
        <f>'4. misc energy data for plots'!F26</f>
        <v>World</v>
      </c>
      <c r="J329" s="11" t="str">
        <f>'4. misc energy data for plots'!G26</f>
        <v>Primary Energy</v>
      </c>
      <c r="K329" s="11" t="str">
        <f>'4. misc energy data for plots'!H26</f>
        <v>EJ/yr</v>
      </c>
      <c r="L329" s="103">
        <f>'4. misc energy data for plots'!I26</f>
        <v>464.6</v>
      </c>
      <c r="M329" s="103">
        <f>'4. misc energy data for plots'!J26</f>
        <v>502.7</v>
      </c>
      <c r="N329" s="103" t="str">
        <f>'4. misc energy data for plots'!K26</f>
        <v>NA</v>
      </c>
      <c r="O329" s="103">
        <f>'4. misc energy data for plots'!L26</f>
        <v>619.79999999999995</v>
      </c>
      <c r="P329" s="103" t="str">
        <f>'4. misc energy data for plots'!M26</f>
        <v>NA</v>
      </c>
      <c r="Q329" s="103">
        <f>'4. misc energy data for plots'!N26</f>
        <v>638.1</v>
      </c>
      <c r="R329" s="103" t="str">
        <f>'4. misc energy data for plots'!O26</f>
        <v>NA</v>
      </c>
      <c r="S329" s="103">
        <f>'4. misc energy data for plots'!P26</f>
        <v>618.5</v>
      </c>
      <c r="T329" s="103" t="str">
        <f>'4. misc energy data for plots'!Q26</f>
        <v>NA</v>
      </c>
      <c r="U329" s="103">
        <f>'4. misc energy data for plots'!R26</f>
        <v>714</v>
      </c>
    </row>
    <row r="330" spans="4:21">
      <c r="D330" s="11" t="str">
        <f>'4. misc energy data for plots'!C27</f>
        <v>MESSAGEix-GLOBIOM 1.0</v>
      </c>
      <c r="G330" s="11" t="str">
        <f>'4. misc energy data for plots'!D27</f>
        <v>LowEnergyDemand</v>
      </c>
      <c r="H330" s="11" t="str">
        <f>'4. misc energy data for plots'!E27</f>
        <v>lowover15</v>
      </c>
      <c r="I330" s="11" t="str">
        <f>'4. misc energy data for plots'!F27</f>
        <v>World</v>
      </c>
      <c r="J330" s="11" t="str">
        <f>'4. misc energy data for plots'!G27</f>
        <v>Final Energy</v>
      </c>
      <c r="K330" s="11" t="str">
        <f>'4. misc energy data for plots'!H27</f>
        <v>EJ/yr</v>
      </c>
      <c r="L330" s="103">
        <f>'4. misc energy data for plots'!I27</f>
        <v>323.04154369999998</v>
      </c>
      <c r="M330" s="103">
        <f>'4. misc energy data for plots'!J27</f>
        <v>361.84435259999998</v>
      </c>
      <c r="N330" s="103" t="str">
        <f>'4. misc energy data for plots'!K27</f>
        <v>NA</v>
      </c>
      <c r="O330" s="103">
        <f>'4. misc energy data for plots'!L27</f>
        <v>417.61872779999999</v>
      </c>
      <c r="P330" s="103" t="str">
        <f>'4. misc energy data for plots'!M27</f>
        <v>NA</v>
      </c>
      <c r="Q330" s="103">
        <f>'4. misc energy data for plots'!N27</f>
        <v>309.32063260000001</v>
      </c>
      <c r="R330" s="103" t="str">
        <f>'4. misc energy data for plots'!O27</f>
        <v>NA</v>
      </c>
      <c r="S330" s="103">
        <f>'4. misc energy data for plots'!P27</f>
        <v>266.30870629999998</v>
      </c>
      <c r="T330" s="103" t="str">
        <f>'4. misc energy data for plots'!Q27</f>
        <v>NA</v>
      </c>
      <c r="U330" s="103">
        <f>'4. misc energy data for plots'!R27</f>
        <v>245.41767730000001</v>
      </c>
    </row>
    <row r="331" spans="4:21">
      <c r="D331" s="11" t="str">
        <f>'4. misc energy data for plots'!C28</f>
        <v>MESSAGEix-GLOBIOM 1.0</v>
      </c>
      <c r="G331" s="11" t="str">
        <f>'4. misc energy data for plots'!D28</f>
        <v>LowEnergyDemand</v>
      </c>
      <c r="H331" s="11" t="str">
        <f>'4. misc energy data for plots'!E28</f>
        <v>lowover15</v>
      </c>
      <c r="I331" s="11" t="str">
        <f>'4. misc energy data for plots'!F28</f>
        <v>World</v>
      </c>
      <c r="J331" s="11" t="str">
        <f>'4. misc energy data for plots'!G28</f>
        <v>GDP|PPP</v>
      </c>
      <c r="K331" s="11" t="str">
        <f>'4. misc energy data for plots'!H28</f>
        <v>billion US$2010/yr</v>
      </c>
      <c r="L331" s="103">
        <f>'4. misc energy data for plots'!I28</f>
        <v>0</v>
      </c>
      <c r="M331" s="103">
        <f>'4. misc energy data for plots'!J28</f>
        <v>74825.651310000001</v>
      </c>
      <c r="N331" s="103" t="str">
        <f>'4. misc energy data for plots'!K28</f>
        <v>NA</v>
      </c>
      <c r="O331" s="103">
        <f>'4. misc energy data for plots'!L28</f>
        <v>112042.3438</v>
      </c>
      <c r="P331" s="103" t="str">
        <f>'4. misc energy data for plots'!M28</f>
        <v>NA</v>
      </c>
      <c r="Q331" s="103">
        <f>'4. misc energy data for plots'!N28</f>
        <v>158514.76430000001</v>
      </c>
      <c r="R331" s="103" t="str">
        <f>'4. misc energy data for plots'!O28</f>
        <v>NA</v>
      </c>
      <c r="S331" s="103">
        <f>'4. misc energy data for plots'!P28</f>
        <v>206032.4375</v>
      </c>
      <c r="T331" s="103" t="str">
        <f>'4. misc energy data for plots'!Q28</f>
        <v>NA</v>
      </c>
      <c r="U331" s="103">
        <f>'4. misc energy data for plots'!R28</f>
        <v>256275.0258</v>
      </c>
    </row>
    <row r="332" spans="4:21">
      <c r="D332" s="11" t="str">
        <f>'4. misc energy data for plots'!C29</f>
        <v>MESSAGEix-GLOBIOM 1.0</v>
      </c>
      <c r="G332" s="11" t="str">
        <f>'4. misc energy data for plots'!D29</f>
        <v>LowEnergyDemand</v>
      </c>
      <c r="H332" s="11" t="str">
        <f>'4. misc energy data for plots'!E29</f>
        <v>lowover15</v>
      </c>
      <c r="I332" s="11" t="str">
        <f>'4. misc energy data for plots'!F29</f>
        <v>World</v>
      </c>
      <c r="J332" s="11" t="str">
        <f>'4. misc energy data for plots'!G29</f>
        <v>Primary Energy</v>
      </c>
      <c r="K332" s="11" t="str">
        <f>'4. misc energy data for plots'!H29</f>
        <v>EJ/yr</v>
      </c>
      <c r="L332" s="103">
        <f>'4. misc energy data for plots'!I29</f>
        <v>462.50748490000001</v>
      </c>
      <c r="M332" s="103">
        <f>'4. misc energy data for plots'!J29</f>
        <v>500.73999500000002</v>
      </c>
      <c r="N332" s="103" t="str">
        <f>'4. misc energy data for plots'!K29</f>
        <v>NA</v>
      </c>
      <c r="O332" s="103">
        <f>'4. misc energy data for plots'!L29</f>
        <v>550.94492390000005</v>
      </c>
      <c r="P332" s="103" t="str">
        <f>'4. misc energy data for plots'!M29</f>
        <v>NA</v>
      </c>
      <c r="Q332" s="103">
        <f>'4. misc energy data for plots'!N29</f>
        <v>377.75062120000001</v>
      </c>
      <c r="R332" s="103" t="str">
        <f>'4. misc energy data for plots'!O29</f>
        <v>NA</v>
      </c>
      <c r="S332" s="103">
        <f>'4. misc energy data for plots'!P29</f>
        <v>315.90502120000002</v>
      </c>
      <c r="T332" s="103" t="str">
        <f>'4. misc energy data for plots'!Q29</f>
        <v>NA</v>
      </c>
      <c r="U332" s="103">
        <f>'4. misc energy data for plots'!R29</f>
        <v>289.0225087</v>
      </c>
    </row>
    <row r="333" spans="4:21">
      <c r="D333" s="17" t="str">
        <f>'4. misc energy data for plots'!C6</f>
        <v>IMAGE 3.0.1</v>
      </c>
      <c r="G333" s="17" t="str">
        <f>'4. misc energy data for plots'!D6</f>
        <v>SSP1-26</v>
      </c>
      <c r="H333" s="17" t="str">
        <f>'4. misc energy data for plots'!E6</f>
        <v>low2</v>
      </c>
      <c r="I333" s="17" t="str">
        <f>'4. misc energy data for plots'!F6</f>
        <v>World</v>
      </c>
      <c r="J333" s="17" t="str">
        <f>'4. misc energy data for plots'!G6</f>
        <v>Final Energy</v>
      </c>
      <c r="K333" s="17" t="str">
        <f>'4. misc energy data for plots'!H6</f>
        <v>EJ/yr</v>
      </c>
      <c r="L333" s="102">
        <f>'4. misc energy data for plots'!I6</f>
        <v>340.77550000000002</v>
      </c>
      <c r="M333" s="102">
        <f>'4. misc energy data for plots'!J6</f>
        <v>367.28081250000002</v>
      </c>
      <c r="N333" s="102" t="str">
        <f>'4. misc energy data for plots'!K6</f>
        <v>NA</v>
      </c>
      <c r="O333" s="102">
        <f>'4. misc energy data for plots'!L6</f>
        <v>385.20881250000002</v>
      </c>
      <c r="P333" s="102" t="str">
        <f>'4. misc energy data for plots'!M6</f>
        <v>NA</v>
      </c>
      <c r="Q333" s="102">
        <f>'4. misc energy data for plots'!N6</f>
        <v>398.71768750000001</v>
      </c>
      <c r="R333" s="102" t="str">
        <f>'4. misc energy data for plots'!O6</f>
        <v>NA</v>
      </c>
      <c r="S333" s="102">
        <f>'4. misc energy data for plots'!P6</f>
        <v>415.15949999999998</v>
      </c>
      <c r="T333" s="102" t="str">
        <f>'4. misc energy data for plots'!Q6</f>
        <v>NA</v>
      </c>
      <c r="U333" s="102">
        <f>'4. misc energy data for plots'!R6</f>
        <v>428.07350000000002</v>
      </c>
    </row>
    <row r="334" spans="4:21">
      <c r="D334" s="17" t="str">
        <f>'4. misc energy data for plots'!C7</f>
        <v>IMAGE 3.0.1</v>
      </c>
      <c r="G334" s="17" t="str">
        <f>'4. misc energy data for plots'!D7</f>
        <v>SSP1-26</v>
      </c>
      <c r="H334" s="17" t="str">
        <f>'4. misc energy data for plots'!E7</f>
        <v>low2</v>
      </c>
      <c r="I334" s="17" t="str">
        <f>'4. misc energy data for plots'!F7</f>
        <v>World</v>
      </c>
      <c r="J334" s="17" t="str">
        <f>'4. misc energy data for plots'!G7</f>
        <v>GDP|PPP</v>
      </c>
      <c r="K334" s="17" t="str">
        <f>'4. misc energy data for plots'!H7</f>
        <v>billion US$2010/yr</v>
      </c>
      <c r="L334" s="102">
        <f>'4. misc energy data for plots'!I7</f>
        <v>63148.666799999999</v>
      </c>
      <c r="M334" s="102">
        <f>'4. misc energy data for plots'!J7</f>
        <v>75308.071089999998</v>
      </c>
      <c r="N334" s="102" t="str">
        <f>'4. misc energy data for plots'!K7</f>
        <v>NA</v>
      </c>
      <c r="O334" s="102">
        <f>'4. misc energy data for plots'!L7</f>
        <v>111996.8266</v>
      </c>
      <c r="P334" s="102" t="str">
        <f>'4. misc energy data for plots'!M7</f>
        <v>NA</v>
      </c>
      <c r="Q334" s="102">
        <f>'4. misc energy data for plots'!N7</f>
        <v>171440.27660000001</v>
      </c>
      <c r="R334" s="102" t="str">
        <f>'4. misc energy data for plots'!O7</f>
        <v>NA</v>
      </c>
      <c r="S334" s="102">
        <f>'4. misc energy data for plots'!P7</f>
        <v>245515.05</v>
      </c>
      <c r="T334" s="102" t="str">
        <f>'4. misc energy data for plots'!Q7</f>
        <v>NA</v>
      </c>
      <c r="U334" s="102">
        <f>'4. misc energy data for plots'!R7</f>
        <v>320431.54690000002</v>
      </c>
    </row>
    <row r="335" spans="4:21">
      <c r="D335" s="17" t="str">
        <f>'4. misc energy data for plots'!C8</f>
        <v>IMAGE 3.0.1</v>
      </c>
      <c r="G335" s="17" t="str">
        <f>'4. misc energy data for plots'!D8</f>
        <v>SSP1-26</v>
      </c>
      <c r="H335" s="17" t="str">
        <f>'4. misc energy data for plots'!E8</f>
        <v>low2</v>
      </c>
      <c r="I335" s="17" t="str">
        <f>'4. misc energy data for plots'!F8</f>
        <v>World</v>
      </c>
      <c r="J335" s="17" t="str">
        <f>'4. misc energy data for plots'!G8</f>
        <v>Primary Energy</v>
      </c>
      <c r="K335" s="17" t="str">
        <f>'4. misc energy data for plots'!H8</f>
        <v>EJ/yr</v>
      </c>
      <c r="L335" s="102">
        <f>'4. misc energy data for plots'!I8</f>
        <v>459.02309380000003</v>
      </c>
      <c r="M335" s="102">
        <f>'4. misc energy data for plots'!J8</f>
        <v>505.88209380000001</v>
      </c>
      <c r="N335" s="102" t="str">
        <f>'4. misc energy data for plots'!K8</f>
        <v>NA</v>
      </c>
      <c r="O335" s="102">
        <f>'4. misc energy data for plots'!L8</f>
        <v>544.59062500000005</v>
      </c>
      <c r="P335" s="102" t="str">
        <f>'4. misc energy data for plots'!M8</f>
        <v>NA</v>
      </c>
      <c r="Q335" s="102">
        <f>'4. misc energy data for plots'!N8</f>
        <v>557.14700000000005</v>
      </c>
      <c r="R335" s="102" t="str">
        <f>'4. misc energy data for plots'!O8</f>
        <v>NA</v>
      </c>
      <c r="S335" s="102">
        <f>'4. misc energy data for plots'!P8</f>
        <v>553.19631249999998</v>
      </c>
      <c r="T335" s="102" t="str">
        <f>'4. misc energy data for plots'!Q8</f>
        <v>NA</v>
      </c>
      <c r="U335" s="102">
        <f>'4. misc energy data for plots'!R8</f>
        <v>552.200875</v>
      </c>
    </row>
    <row r="336" spans="4:21">
      <c r="D336" s="17" t="str">
        <f>'4. misc energy data for plots'!C9</f>
        <v>MESSAGE-GLOBIOM 1.0</v>
      </c>
      <c r="G336" s="17" t="str">
        <f>'4. misc energy data for plots'!D9</f>
        <v>SSP2-26</v>
      </c>
      <c r="H336" s="17" t="str">
        <f>'4. misc energy data for plots'!E9</f>
        <v>high2</v>
      </c>
      <c r="I336" s="17" t="str">
        <f>'4. misc energy data for plots'!F9</f>
        <v>World</v>
      </c>
      <c r="J336" s="17" t="str">
        <f>'4. misc energy data for plots'!G9</f>
        <v>Final Energy</v>
      </c>
      <c r="K336" s="17" t="str">
        <f>'4. misc energy data for plots'!H9</f>
        <v>EJ/yr</v>
      </c>
      <c r="L336" s="102">
        <f>'4. misc energy data for plots'!I9</f>
        <v>323.04000000000002</v>
      </c>
      <c r="M336" s="102">
        <f>'4. misc energy data for plots'!J9</f>
        <v>361.84399999999999</v>
      </c>
      <c r="N336" s="102" t="str">
        <f>'4. misc energy data for plots'!K9</f>
        <v>NA</v>
      </c>
      <c r="O336" s="102">
        <f>'4. misc energy data for plots'!L9</f>
        <v>438.54599999999999</v>
      </c>
      <c r="P336" s="102" t="str">
        <f>'4. misc energy data for plots'!M9</f>
        <v>NA</v>
      </c>
      <c r="Q336" s="102">
        <f>'4. misc energy data for plots'!N9</f>
        <v>477.53399999999999</v>
      </c>
      <c r="R336" s="102" t="str">
        <f>'4. misc energy data for plots'!O9</f>
        <v>NA</v>
      </c>
      <c r="S336" s="102">
        <f>'4. misc energy data for plots'!P9</f>
        <v>504.33499999999998</v>
      </c>
      <c r="T336" s="102" t="str">
        <f>'4. misc energy data for plots'!Q9</f>
        <v>NA</v>
      </c>
      <c r="U336" s="102">
        <f>'4. misc energy data for plots'!R9</f>
        <v>525.28800000000001</v>
      </c>
    </row>
    <row r="337" spans="4:21">
      <c r="D337" s="17" t="str">
        <f>'4. misc energy data for plots'!C10</f>
        <v>MESSAGE-GLOBIOM 1.0</v>
      </c>
      <c r="G337" s="17" t="str">
        <f>'4. misc energy data for plots'!D10</f>
        <v>SSP2-26</v>
      </c>
      <c r="H337" s="17" t="str">
        <f>'4. misc energy data for plots'!E10</f>
        <v>high2</v>
      </c>
      <c r="I337" s="17" t="str">
        <f>'4. misc energy data for plots'!F10</f>
        <v>World</v>
      </c>
      <c r="J337" s="17" t="str">
        <f>'4. misc energy data for plots'!G10</f>
        <v>GDP|PPP</v>
      </c>
      <c r="K337" s="17" t="str">
        <f>'4. misc energy data for plots'!H10</f>
        <v>billion US$2010/yr</v>
      </c>
      <c r="L337" s="102">
        <f>'4. misc energy data for plots'!I10</f>
        <v>62186.080000000002</v>
      </c>
      <c r="M337" s="102">
        <f>'4. misc energy data for plots'!J10</f>
        <v>74269.69</v>
      </c>
      <c r="N337" s="102" t="str">
        <f>'4. misc energy data for plots'!K10</f>
        <v>NA</v>
      </c>
      <c r="O337" s="102">
        <f>'4. misc energy data for plots'!L10</f>
        <v>111189.65</v>
      </c>
      <c r="P337" s="102" t="str">
        <f>'4. misc energy data for plots'!M10</f>
        <v>NA</v>
      </c>
      <c r="Q337" s="102">
        <f>'4. misc energy data for plots'!N10</f>
        <v>156709.07999999999</v>
      </c>
      <c r="R337" s="102" t="str">
        <f>'4. misc energy data for plots'!O10</f>
        <v>NA</v>
      </c>
      <c r="S337" s="102">
        <f>'4. misc energy data for plots'!P10</f>
        <v>202910.07</v>
      </c>
      <c r="T337" s="102" t="str">
        <f>'4. misc energy data for plots'!Q10</f>
        <v>NA</v>
      </c>
      <c r="U337" s="102">
        <f>'4. misc energy data for plots'!R10</f>
        <v>251369.47</v>
      </c>
    </row>
    <row r="338" spans="4:21" ht="12" customHeight="1">
      <c r="D338" s="17" t="str">
        <f>'4. misc energy data for plots'!C11</f>
        <v>MESSAGE-GLOBIOM 1.0</v>
      </c>
      <c r="G338" s="17" t="str">
        <f>'4. misc energy data for plots'!D11</f>
        <v>SSP2-26</v>
      </c>
      <c r="H338" s="17" t="str">
        <f>'4. misc energy data for plots'!E11</f>
        <v>high2</v>
      </c>
      <c r="I338" s="17" t="str">
        <f>'4. misc energy data for plots'!F11</f>
        <v>World</v>
      </c>
      <c r="J338" s="17" t="str">
        <f>'4. misc energy data for plots'!G11</f>
        <v>Primary Energy</v>
      </c>
      <c r="K338" s="17" t="str">
        <f>'4. misc energy data for plots'!H11</f>
        <v>EJ/yr</v>
      </c>
      <c r="L338" s="102">
        <f>'4. misc energy data for plots'!I11</f>
        <v>464.46199999999999</v>
      </c>
      <c r="M338" s="102">
        <f>'4. misc energy data for plots'!J11</f>
        <v>500.98200000000003</v>
      </c>
      <c r="N338" s="102" t="str">
        <f>'4. misc energy data for plots'!K11</f>
        <v>NA</v>
      </c>
      <c r="O338" s="102">
        <f>'4. misc energy data for plots'!L11</f>
        <v>574.01499999999999</v>
      </c>
      <c r="P338" s="102" t="str">
        <f>'4. misc energy data for plots'!M11</f>
        <v>NA</v>
      </c>
      <c r="Q338" s="102">
        <f>'4. misc energy data for plots'!N11</f>
        <v>587.96699999999998</v>
      </c>
      <c r="R338" s="102" t="str">
        <f>'4. misc energy data for plots'!O11</f>
        <v>NA</v>
      </c>
      <c r="S338" s="102">
        <f>'4. misc energy data for plots'!P11</f>
        <v>618.42100000000005</v>
      </c>
      <c r="T338" s="102" t="str">
        <f>'4. misc energy data for plots'!Q11</f>
        <v>NA</v>
      </c>
      <c r="U338" s="102">
        <f>'4. misc energy data for plots'!R11</f>
        <v>660.03499999999997</v>
      </c>
    </row>
    <row r="339" spans="4:21">
      <c r="D339" s="17" t="str">
        <f>'4. misc energy data for plots'!C12</f>
        <v>GCAM 4.2</v>
      </c>
      <c r="G339" s="17" t="str">
        <f>'4. misc energy data for plots'!D12</f>
        <v>SSP4-26</v>
      </c>
      <c r="H339" s="17" t="str">
        <f>'4. misc energy data for plots'!E12</f>
        <v>high2</v>
      </c>
      <c r="I339" s="17" t="str">
        <f>'4. misc energy data for plots'!F12</f>
        <v>World</v>
      </c>
      <c r="J339" s="17" t="str">
        <f>'4. misc energy data for plots'!G12</f>
        <v>Final Energy</v>
      </c>
      <c r="K339" s="17" t="str">
        <f>'4. misc energy data for plots'!H12</f>
        <v>EJ/yr</v>
      </c>
      <c r="L339" s="102" t="str">
        <f>'4. misc energy data for plots'!I12</f>
        <v>NA</v>
      </c>
      <c r="M339" s="102">
        <f>'4. misc energy data for plots'!J12</f>
        <v>393.85139759999998</v>
      </c>
      <c r="N339" s="102" t="str">
        <f>'4. misc energy data for plots'!K12</f>
        <v>NA</v>
      </c>
      <c r="O339" s="102">
        <f>'4. misc energy data for plots'!L12</f>
        <v>473.83687099999997</v>
      </c>
      <c r="P339" s="102" t="str">
        <f>'4. misc energy data for plots'!M12</f>
        <v>NA</v>
      </c>
      <c r="Q339" s="102">
        <f>'4. misc energy data for plots'!N12</f>
        <v>499.16217499999999</v>
      </c>
      <c r="R339" s="102" t="str">
        <f>'4. misc energy data for plots'!O12</f>
        <v>NA</v>
      </c>
      <c r="S339" s="102">
        <f>'4. misc energy data for plots'!P12</f>
        <v>535.90730229999997</v>
      </c>
      <c r="T339" s="102" t="str">
        <f>'4. misc energy data for plots'!Q12</f>
        <v>NA</v>
      </c>
      <c r="U339" s="102">
        <f>'4. misc energy data for plots'!R12</f>
        <v>554.74537750000002</v>
      </c>
    </row>
    <row r="340" spans="4:21">
      <c r="D340" s="17" t="str">
        <f>'4. misc energy data for plots'!C13</f>
        <v>GCAM 4.2</v>
      </c>
      <c r="G340" s="17" t="str">
        <f>'4. misc energy data for plots'!D13</f>
        <v>SSP4-26</v>
      </c>
      <c r="H340" s="17" t="str">
        <f>'4. misc energy data for plots'!E13</f>
        <v>high2</v>
      </c>
      <c r="I340" s="17" t="str">
        <f>'4. misc energy data for plots'!F13</f>
        <v>World</v>
      </c>
      <c r="J340" s="17" t="str">
        <f>'4. misc energy data for plots'!G13</f>
        <v>GDP|PPP</v>
      </c>
      <c r="K340" s="17" t="str">
        <f>'4. misc energy data for plots'!H13</f>
        <v>billion US$2010/yr</v>
      </c>
      <c r="L340" s="102" t="str">
        <f>'4. misc energy data for plots'!I13</f>
        <v>NA</v>
      </c>
      <c r="M340" s="102">
        <f>'4. misc energy data for plots'!J13</f>
        <v>73630.725770000005</v>
      </c>
      <c r="N340" s="102" t="str">
        <f>'4. misc energy data for plots'!K13</f>
        <v>NA</v>
      </c>
      <c r="O340" s="102">
        <f>'4. misc energy data for plots'!L13</f>
        <v>109821.96</v>
      </c>
      <c r="P340" s="102" t="str">
        <f>'4. misc energy data for plots'!M13</f>
        <v>NA</v>
      </c>
      <c r="Q340" s="102">
        <f>'4. misc energy data for plots'!N13</f>
        <v>155656.35190000001</v>
      </c>
      <c r="R340" s="102" t="str">
        <f>'4. misc energy data for plots'!O13</f>
        <v>NA</v>
      </c>
      <c r="S340" s="102">
        <f>'4. misc energy data for plots'!P13</f>
        <v>200649.35389999999</v>
      </c>
      <c r="T340" s="102" t="str">
        <f>'4. misc energy data for plots'!Q13</f>
        <v>NA</v>
      </c>
      <c r="U340" s="102">
        <f>'4. misc energy data for plots'!R13</f>
        <v>240917.75229999999</v>
      </c>
    </row>
    <row r="341" spans="4:21">
      <c r="D341" s="17" t="str">
        <f>'4. misc energy data for plots'!C14</f>
        <v>GCAM 4.2</v>
      </c>
      <c r="G341" s="17" t="str">
        <f>'4. misc energy data for plots'!D14</f>
        <v>SSP4-26</v>
      </c>
      <c r="H341" s="17" t="str">
        <f>'4. misc energy data for plots'!E14</f>
        <v>high2</v>
      </c>
      <c r="I341" s="17" t="str">
        <f>'4. misc energy data for plots'!F14</f>
        <v>World</v>
      </c>
      <c r="J341" s="17" t="str">
        <f>'4. misc energy data for plots'!G14</f>
        <v>Primary Energy</v>
      </c>
      <c r="K341" s="17" t="str">
        <f>'4. misc energy data for plots'!H14</f>
        <v>EJ/yr</v>
      </c>
      <c r="L341" s="102" t="str">
        <f>'4. misc energy data for plots'!I14</f>
        <v>NA</v>
      </c>
      <c r="M341" s="102">
        <f>'4. misc energy data for plots'!J14</f>
        <v>508.62285229999998</v>
      </c>
      <c r="N341" s="102" t="str">
        <f>'4. misc energy data for plots'!K14</f>
        <v>NA</v>
      </c>
      <c r="O341" s="102">
        <f>'4. misc energy data for plots'!L14</f>
        <v>624.7170572</v>
      </c>
      <c r="P341" s="102" t="str">
        <f>'4. misc energy data for plots'!M14</f>
        <v>NA</v>
      </c>
      <c r="Q341" s="102">
        <f>'4. misc energy data for plots'!N14</f>
        <v>660.99313240000004</v>
      </c>
      <c r="R341" s="102" t="str">
        <f>'4. misc energy data for plots'!O14</f>
        <v>NA</v>
      </c>
      <c r="S341" s="102">
        <f>'4. misc energy data for plots'!P14</f>
        <v>715.52702669999996</v>
      </c>
      <c r="T341" s="102" t="str">
        <f>'4. misc energy data for plots'!Q14</f>
        <v>NA</v>
      </c>
      <c r="U341" s="102">
        <f>'4. misc energy data for plots'!R14</f>
        <v>753.30949290000001</v>
      </c>
    </row>
    <row r="342" spans="4:21">
      <c r="D342" s="17" t="str">
        <f>'4. misc energy data for plots'!C15</f>
        <v>REMIND-MAgPIE 1.5</v>
      </c>
      <c r="G342" s="17" t="str">
        <f>'4. misc energy data for plots'!D15</f>
        <v>SSP5-26</v>
      </c>
      <c r="H342" s="17" t="str">
        <f>'4. misc energy data for plots'!E15</f>
        <v>above2</v>
      </c>
      <c r="I342" s="17" t="str">
        <f>'4. misc energy data for plots'!F15</f>
        <v>World</v>
      </c>
      <c r="J342" s="17" t="str">
        <f>'4. misc energy data for plots'!G15</f>
        <v>Final Energy</v>
      </c>
      <c r="K342" s="17" t="str">
        <f>'4. misc energy data for plots'!H15</f>
        <v>EJ/yr</v>
      </c>
      <c r="L342" s="102">
        <f>'4. misc energy data for plots'!I15</f>
        <v>330.7</v>
      </c>
      <c r="M342" s="102">
        <f>'4. misc energy data for plots'!J15</f>
        <v>356.4</v>
      </c>
      <c r="N342" s="102" t="str">
        <f>'4. misc energy data for plots'!K15</f>
        <v>NA</v>
      </c>
      <c r="O342" s="102">
        <f>'4. misc energy data for plots'!L15</f>
        <v>450.8</v>
      </c>
      <c r="P342" s="102" t="str">
        <f>'4. misc energy data for plots'!M15</f>
        <v>NA</v>
      </c>
      <c r="Q342" s="102">
        <f>'4. misc energy data for plots'!N15</f>
        <v>538.9</v>
      </c>
      <c r="R342" s="102" t="str">
        <f>'4. misc energy data for plots'!O15</f>
        <v>NA</v>
      </c>
      <c r="S342" s="102">
        <f>'4. misc energy data for plots'!P15</f>
        <v>578.6</v>
      </c>
      <c r="T342" s="102" t="str">
        <f>'4. misc energy data for plots'!Q15</f>
        <v>NA</v>
      </c>
      <c r="U342" s="102">
        <f>'4. misc energy data for plots'!R15</f>
        <v>622</v>
      </c>
    </row>
    <row r="343" spans="4:21">
      <c r="D343" s="17" t="str">
        <f>'4. misc energy data for plots'!C16</f>
        <v>REMIND-MAgPIE 1.5</v>
      </c>
      <c r="G343" s="17" t="str">
        <f>'4. misc energy data for plots'!D16</f>
        <v>SSP5-26</v>
      </c>
      <c r="H343" s="17" t="str">
        <f>'4. misc energy data for plots'!E16</f>
        <v>above2</v>
      </c>
      <c r="I343" s="17" t="str">
        <f>'4. misc energy data for plots'!F16</f>
        <v>World</v>
      </c>
      <c r="J343" s="17" t="str">
        <f>'4. misc energy data for plots'!G16</f>
        <v>GDP|PPP</v>
      </c>
      <c r="K343" s="17" t="str">
        <f>'4. misc energy data for plots'!H16</f>
        <v>billion US$2010/yr</v>
      </c>
      <c r="L343" s="102">
        <f>'4. misc energy data for plots'!I16</f>
        <v>62359</v>
      </c>
      <c r="M343" s="102">
        <f>'4. misc energy data for plots'!J16</f>
        <v>74327</v>
      </c>
      <c r="N343" s="102" t="str">
        <f>'4. misc energy data for plots'!K16</f>
        <v>NA</v>
      </c>
      <c r="O343" s="102">
        <f>'4. misc energy data for plots'!L16</f>
        <v>112090</v>
      </c>
      <c r="P343" s="102" t="str">
        <f>'4. misc energy data for plots'!M16</f>
        <v>NA</v>
      </c>
      <c r="Q343" s="102">
        <f>'4. misc energy data for plots'!N16</f>
        <v>181170</v>
      </c>
      <c r="R343" s="102" t="str">
        <f>'4. misc energy data for plots'!O16</f>
        <v>NA</v>
      </c>
      <c r="S343" s="102">
        <f>'4. misc energy data for plots'!P16</f>
        <v>279950</v>
      </c>
      <c r="T343" s="102" t="str">
        <f>'4. misc energy data for plots'!Q16</f>
        <v>NA</v>
      </c>
      <c r="U343" s="102">
        <f>'4. misc energy data for plots'!R16</f>
        <v>386760</v>
      </c>
    </row>
    <row r="344" spans="4:21">
      <c r="D344" s="17" t="str">
        <f>'4. misc energy data for plots'!C17</f>
        <v>REMIND-MAgPIE 1.5</v>
      </c>
      <c r="G344" s="17" t="str">
        <f>'4. misc energy data for plots'!D17</f>
        <v>SSP5-26</v>
      </c>
      <c r="H344" s="17" t="str">
        <f>'4. misc energy data for plots'!E17</f>
        <v>above2</v>
      </c>
      <c r="I344" s="17" t="str">
        <f>'4. misc energy data for plots'!F17</f>
        <v>World</v>
      </c>
      <c r="J344" s="17" t="str">
        <f>'4. misc energy data for plots'!G17</f>
        <v>Primary Energy</v>
      </c>
      <c r="K344" s="17" t="str">
        <f>'4. misc energy data for plots'!H17</f>
        <v>EJ/yr</v>
      </c>
      <c r="L344" s="102">
        <f>'4. misc energy data for plots'!I17</f>
        <v>464.6</v>
      </c>
      <c r="M344" s="102">
        <f>'4. misc energy data for plots'!J17</f>
        <v>502.7</v>
      </c>
      <c r="N344" s="102" t="str">
        <f>'4. misc energy data for plots'!K17</f>
        <v>NA</v>
      </c>
      <c r="O344" s="102">
        <f>'4. misc energy data for plots'!L17</f>
        <v>619.79999999999995</v>
      </c>
      <c r="P344" s="102" t="str">
        <f>'4. misc energy data for plots'!M17</f>
        <v>NA</v>
      </c>
      <c r="Q344" s="102">
        <f>'4. misc energy data for plots'!N17</f>
        <v>707.4</v>
      </c>
      <c r="R344" s="102" t="str">
        <f>'4. misc energy data for plots'!O17</f>
        <v>NA</v>
      </c>
      <c r="S344" s="102">
        <f>'4. misc energy data for plots'!P17</f>
        <v>736.5</v>
      </c>
      <c r="T344" s="102" t="str">
        <f>'4. misc energy data for plots'!Q17</f>
        <v>NA</v>
      </c>
      <c r="U344" s="102">
        <f>'4. misc energy data for plots'!R17</f>
        <v>815.9</v>
      </c>
    </row>
    <row r="345" spans="4:21">
      <c r="D345" t="str">
        <f>'4. misc energy data for plots'!C30</f>
        <v>Shell World Energy Model 2018</v>
      </c>
      <c r="G345" t="str">
        <f>'4. misc energy data for plots'!D30</f>
        <v>Sky</v>
      </c>
      <c r="H345" t="str">
        <f>'4. misc energy data for plots'!E30</f>
        <v>noassessment</v>
      </c>
      <c r="I345" t="str">
        <f>'4. misc energy data for plots'!F30</f>
        <v>World</v>
      </c>
      <c r="J345" t="str">
        <f>'4. misc energy data for plots'!G30</f>
        <v>Final Energy</v>
      </c>
      <c r="K345" t="str">
        <f>'4. misc energy data for plots'!H30</f>
        <v>EJ/yr</v>
      </c>
      <c r="L345" s="21">
        <f>'4. misc energy data for plots'!I30</f>
        <v>329.4456836</v>
      </c>
      <c r="M345" s="21">
        <f>'4. misc energy data for plots'!J30</f>
        <v>364.84629589999997</v>
      </c>
      <c r="N345" s="21">
        <f>'4. misc energy data for plots'!K30</f>
        <v>390.21371190000002</v>
      </c>
      <c r="O345" s="21">
        <f>'4. misc energy data for plots'!L30</f>
        <v>416.61300039999998</v>
      </c>
      <c r="P345" s="21">
        <f>'4. misc energy data for plots'!M30</f>
        <v>445.28268170000001</v>
      </c>
      <c r="Q345" s="21">
        <f>'4. misc energy data for plots'!N30</f>
        <v>458.39486090000003</v>
      </c>
      <c r="R345" s="21">
        <f>'4. misc energy data for plots'!O30</f>
        <v>481.72848040000002</v>
      </c>
      <c r="S345" s="21">
        <f>'4. misc energy data for plots'!P30</f>
        <v>502.4382172</v>
      </c>
      <c r="T345" s="21">
        <f>'4. misc energy data for plots'!Q30</f>
        <v>524.74594579999996</v>
      </c>
      <c r="U345" s="21">
        <f>'4. misc energy data for plots'!R30</f>
        <v>548.79465040000002</v>
      </c>
    </row>
    <row r="346" spans="4:21">
      <c r="D346" t="str">
        <f>'4. misc energy data for plots'!C31</f>
        <v>Shell World Energy Model 2018</v>
      </c>
      <c r="G346" t="str">
        <f>'4. misc energy data for plots'!D31</f>
        <v>Sky</v>
      </c>
      <c r="H346" t="str">
        <f>'4. misc energy data for plots'!E31</f>
        <v>noassessment</v>
      </c>
      <c r="I346" t="str">
        <f>'4. misc energy data for plots'!F31</f>
        <v>World</v>
      </c>
      <c r="J346" t="str">
        <f>'4. misc energy data for plots'!G31</f>
        <v>GDP|PPP</v>
      </c>
      <c r="K346" t="str">
        <f>'4. misc energy data for plots'!H31</f>
        <v>billion US$2010/yr</v>
      </c>
      <c r="L346" s="21">
        <f>'4. misc energy data for plots'!I31</f>
        <v>73880.336970000004</v>
      </c>
      <c r="M346" s="21">
        <f>'4. misc energy data for plots'!J31</f>
        <v>88690.299809999997</v>
      </c>
      <c r="N346" s="21">
        <f>'4. misc energy data for plots'!K31</f>
        <v>104659.8535</v>
      </c>
      <c r="O346" s="21">
        <f>'4. misc energy data for plots'!L31</f>
        <v>124035.1534</v>
      </c>
      <c r="P346" s="21">
        <f>'4. misc energy data for plots'!M31</f>
        <v>147674.38510000001</v>
      </c>
      <c r="Q346" s="21">
        <f>'4. misc energy data for plots'!N31</f>
        <v>173141.8138</v>
      </c>
      <c r="R346" s="21">
        <f>'4. misc energy data for plots'!O31</f>
        <v>200216.15359999999</v>
      </c>
      <c r="S346" s="21">
        <f>'4. misc energy data for plots'!P31</f>
        <v>229096.94940000001</v>
      </c>
      <c r="T346" s="21">
        <f>'4. misc energy data for plots'!Q31</f>
        <v>260631.78709999999</v>
      </c>
      <c r="U346" s="21">
        <f>'4. misc energy data for plots'!R31</f>
        <v>294108.3224</v>
      </c>
    </row>
    <row r="347" spans="4:21">
      <c r="D347" t="str">
        <f>'4. misc energy data for plots'!C32</f>
        <v>Shell World Energy Model 2018</v>
      </c>
      <c r="G347" t="str">
        <f>'4. misc energy data for plots'!D32</f>
        <v>Sky</v>
      </c>
      <c r="H347" t="str">
        <f>'4. misc energy data for plots'!E32</f>
        <v>noassessment</v>
      </c>
      <c r="I347" t="str">
        <f>'4. misc energy data for plots'!F32</f>
        <v>World</v>
      </c>
      <c r="J347" t="str">
        <f>'4. misc energy data for plots'!G32</f>
        <v>Primary Energy</v>
      </c>
      <c r="K347" t="str">
        <f>'4. misc energy data for plots'!H32</f>
        <v>EJ/yr</v>
      </c>
      <c r="L347" s="21">
        <f>'4. misc energy data for plots'!I32</f>
        <v>483.17787329999999</v>
      </c>
      <c r="M347" s="21">
        <f>'4. misc energy data for plots'!J32</f>
        <v>540.46705069999996</v>
      </c>
      <c r="N347" s="21">
        <f>'4. misc energy data for plots'!K32</f>
        <v>573.3371856</v>
      </c>
      <c r="O347" s="21">
        <f>'4. misc energy data for plots'!L32</f>
        <v>611.45837940000001</v>
      </c>
      <c r="P347" s="21">
        <f>'4. misc energy data for plots'!M32</f>
        <v>656.12961910000001</v>
      </c>
      <c r="Q347" s="21">
        <f>'4. misc energy data for plots'!N32</f>
        <v>680.60429839999995</v>
      </c>
      <c r="R347" s="21">
        <f>'4. misc energy data for plots'!O32</f>
        <v>716.05760299999997</v>
      </c>
      <c r="S347" s="21">
        <f>'4. misc energy data for plots'!P32</f>
        <v>749.87447020000002</v>
      </c>
      <c r="T347" s="21">
        <f>'4. misc energy data for plots'!Q32</f>
        <v>787.58921640000005</v>
      </c>
      <c r="U347" s="21">
        <f>'4. misc energy data for plots'!R32</f>
        <v>828.32848990000002</v>
      </c>
    </row>
    <row r="349" spans="4:21">
      <c r="D349"/>
      <c r="F349" t="str">
        <f>F320</f>
        <v>Model</v>
      </c>
      <c r="G349" t="str">
        <f t="shared" ref="G349:U349" si="93">G320</f>
        <v>Scenario</v>
      </c>
      <c r="H349" t="str">
        <f t="shared" si="93"/>
        <v>Classification</v>
      </c>
      <c r="I349" t="str">
        <f t="shared" si="93"/>
        <v>Region</v>
      </c>
      <c r="J349" t="str">
        <f t="shared" si="93"/>
        <v>Variable</v>
      </c>
      <c r="K349" t="str">
        <f t="shared" si="93"/>
        <v>Unit</v>
      </c>
      <c r="L349">
        <f t="shared" si="93"/>
        <v>2005</v>
      </c>
      <c r="M349">
        <f t="shared" si="93"/>
        <v>2010</v>
      </c>
      <c r="N349">
        <f t="shared" si="93"/>
        <v>2015</v>
      </c>
      <c r="O349">
        <f t="shared" si="93"/>
        <v>2020</v>
      </c>
      <c r="P349">
        <f t="shared" si="93"/>
        <v>2025</v>
      </c>
      <c r="Q349">
        <f t="shared" si="93"/>
        <v>2030</v>
      </c>
      <c r="R349">
        <f t="shared" si="93"/>
        <v>2035</v>
      </c>
      <c r="S349">
        <f t="shared" si="93"/>
        <v>2040</v>
      </c>
      <c r="T349">
        <f t="shared" si="93"/>
        <v>2045</v>
      </c>
      <c r="U349">
        <f t="shared" si="93"/>
        <v>2050</v>
      </c>
    </row>
    <row r="350" spans="4:21">
      <c r="D350" s="11" t="str">
        <f t="shared" ref="D350:D376" si="94">D321</f>
        <v>IMAGE 3.0.1</v>
      </c>
      <c r="F350" s="11"/>
      <c r="G350" s="11" t="str">
        <f t="shared" ref="G350:K350" si="95">G321</f>
        <v>SSP1-19</v>
      </c>
      <c r="H350" s="11" t="str">
        <f t="shared" si="95"/>
        <v>lowover15</v>
      </c>
      <c r="I350" s="11" t="str">
        <f t="shared" si="95"/>
        <v>World</v>
      </c>
      <c r="J350" s="11" t="str">
        <f t="shared" si="95"/>
        <v>Final Energy</v>
      </c>
      <c r="K350" s="11" t="str">
        <f t="shared" si="95"/>
        <v>EJ/yr</v>
      </c>
      <c r="L350" s="103"/>
      <c r="M350" s="104">
        <f>M321/$M321</f>
        <v>1</v>
      </c>
      <c r="N350" s="104" t="e">
        <f t="shared" ref="N350:U350" si="96">N321/$M321</f>
        <v>#VALUE!</v>
      </c>
      <c r="O350" s="104">
        <f t="shared" si="96"/>
        <v>0.94374682036118673</v>
      </c>
      <c r="P350" s="104" t="e">
        <f t="shared" si="96"/>
        <v>#VALUE!</v>
      </c>
      <c r="Q350" s="104">
        <f t="shared" si="96"/>
        <v>0.74834682469307545</v>
      </c>
      <c r="R350" s="104" t="e">
        <f t="shared" si="96"/>
        <v>#VALUE!</v>
      </c>
      <c r="S350" s="104">
        <f t="shared" si="96"/>
        <v>0.78681006157166522</v>
      </c>
      <c r="T350" s="104" t="e">
        <f t="shared" si="96"/>
        <v>#VALUE!</v>
      </c>
      <c r="U350" s="104">
        <f t="shared" si="96"/>
        <v>0.87293725864997396</v>
      </c>
    </row>
    <row r="351" spans="4:21">
      <c r="D351" s="11" t="str">
        <f t="shared" si="94"/>
        <v>IMAGE 3.0.1</v>
      </c>
      <c r="F351" s="11"/>
      <c r="G351" s="11" t="str">
        <f t="shared" ref="G351:K351" si="97">G322</f>
        <v>SSP1-19</v>
      </c>
      <c r="H351" s="11" t="str">
        <f t="shared" si="97"/>
        <v>lowover15</v>
      </c>
      <c r="I351" s="11" t="str">
        <f t="shared" si="97"/>
        <v>World</v>
      </c>
      <c r="J351" s="11" t="str">
        <f t="shared" si="97"/>
        <v>GDP|PPP</v>
      </c>
      <c r="K351" s="11" t="str">
        <f t="shared" si="97"/>
        <v>billion US$2010/yr</v>
      </c>
      <c r="L351" s="103"/>
      <c r="M351" s="104">
        <f t="shared" ref="M351:U376" si="98">M322/$M322</f>
        <v>1</v>
      </c>
      <c r="N351" s="104" t="e">
        <f t="shared" si="98"/>
        <v>#VALUE!</v>
      </c>
      <c r="O351" s="104">
        <f t="shared" si="98"/>
        <v>1.4871822499098881</v>
      </c>
      <c r="P351" s="104" t="e">
        <f t="shared" si="98"/>
        <v>#VALUE!</v>
      </c>
      <c r="Q351" s="104">
        <f t="shared" si="98"/>
        <v>2.2765192909417808</v>
      </c>
      <c r="R351" s="104" t="e">
        <f t="shared" si="98"/>
        <v>#VALUE!</v>
      </c>
      <c r="S351" s="104">
        <f t="shared" si="98"/>
        <v>3.2601425909128272</v>
      </c>
      <c r="T351" s="104" t="e">
        <f t="shared" si="98"/>
        <v>#VALUE!</v>
      </c>
      <c r="U351" s="104">
        <f t="shared" si="98"/>
        <v>4.2549429597931825</v>
      </c>
    </row>
    <row r="352" spans="4:21" s="26" customFormat="1">
      <c r="D352" s="26" t="str">
        <f t="shared" si="94"/>
        <v>IMAGE 3.0.1</v>
      </c>
      <c r="G352" s="26" t="str">
        <f t="shared" ref="G352:K352" si="99">G323</f>
        <v>SSP1-19</v>
      </c>
      <c r="H352" s="26" t="str">
        <f t="shared" si="99"/>
        <v>lowover15</v>
      </c>
      <c r="I352" s="26" t="str">
        <f t="shared" si="99"/>
        <v>World</v>
      </c>
      <c r="J352" s="26" t="str">
        <f t="shared" si="99"/>
        <v>Primary Energy</v>
      </c>
      <c r="K352" s="26" t="str">
        <f t="shared" si="99"/>
        <v>EJ/yr</v>
      </c>
      <c r="L352" s="23"/>
      <c r="M352" s="54">
        <f t="shared" si="98"/>
        <v>1</v>
      </c>
      <c r="N352" s="54" t="e">
        <f t="shared" si="98"/>
        <v>#VALUE!</v>
      </c>
      <c r="O352" s="54">
        <f t="shared" si="98"/>
        <v>0.9551980667435539</v>
      </c>
      <c r="P352" s="54" t="e">
        <f t="shared" si="98"/>
        <v>#VALUE!</v>
      </c>
      <c r="Q352" s="54">
        <f t="shared" si="98"/>
        <v>0.78390367579408005</v>
      </c>
      <c r="R352" s="54" t="e">
        <f t="shared" si="98"/>
        <v>#VALUE!</v>
      </c>
      <c r="S352" s="54">
        <f t="shared" si="98"/>
        <v>0.78994676996805702</v>
      </c>
      <c r="T352" s="54" t="e">
        <f t="shared" si="98"/>
        <v>#VALUE!</v>
      </c>
      <c r="U352" s="54">
        <f t="shared" si="98"/>
        <v>0.85216580194375791</v>
      </c>
    </row>
    <row r="353" spans="4:21">
      <c r="D353" s="11" t="str">
        <f t="shared" si="94"/>
        <v>MESSAGE-GLOBIOM 1.0</v>
      </c>
      <c r="F353" s="11"/>
      <c r="G353" s="11" t="str">
        <f t="shared" ref="G353:K353" si="100">G324</f>
        <v>SSP2-19</v>
      </c>
      <c r="H353" s="11" t="str">
        <f t="shared" si="100"/>
        <v>lowover15</v>
      </c>
      <c r="I353" s="11" t="str">
        <f t="shared" si="100"/>
        <v>World</v>
      </c>
      <c r="J353" s="11" t="str">
        <f t="shared" si="100"/>
        <v>Final Energy</v>
      </c>
      <c r="K353" s="11" t="str">
        <f t="shared" si="100"/>
        <v>EJ/yr</v>
      </c>
      <c r="L353" s="103"/>
      <c r="M353" s="104">
        <f t="shared" si="98"/>
        <v>1</v>
      </c>
      <c r="N353" s="104" t="e">
        <f t="shared" si="98"/>
        <v>#VALUE!</v>
      </c>
      <c r="O353" s="104">
        <f t="shared" si="98"/>
        <v>1.2129676472295712</v>
      </c>
      <c r="P353" s="104" t="e">
        <f t="shared" si="98"/>
        <v>#VALUE!</v>
      </c>
      <c r="Q353" s="104">
        <f t="shared" si="98"/>
        <v>1.1716938830235728</v>
      </c>
      <c r="R353" s="104" t="e">
        <f t="shared" si="98"/>
        <v>#VALUE!</v>
      </c>
      <c r="S353" s="104">
        <f t="shared" si="98"/>
        <v>1.1616007475168013</v>
      </c>
      <c r="T353" s="104" t="e">
        <f t="shared" si="98"/>
        <v>#VALUE!</v>
      </c>
      <c r="U353" s="104">
        <f t="shared" si="98"/>
        <v>1.2111541449309018</v>
      </c>
    </row>
    <row r="354" spans="4:21">
      <c r="D354" s="11" t="str">
        <f t="shared" si="94"/>
        <v>MESSAGE-GLOBIOM 1.0</v>
      </c>
      <c r="F354" s="11"/>
      <c r="G354" s="11" t="str">
        <f t="shared" ref="G354:K354" si="101">G325</f>
        <v>SSP2-19</v>
      </c>
      <c r="H354" s="11" t="str">
        <f t="shared" si="101"/>
        <v>lowover15</v>
      </c>
      <c r="I354" s="11" t="str">
        <f t="shared" si="101"/>
        <v>World</v>
      </c>
      <c r="J354" s="11" t="str">
        <f t="shared" si="101"/>
        <v>GDP|PPP</v>
      </c>
      <c r="K354" s="11" t="str">
        <f t="shared" si="101"/>
        <v>billion US$2010/yr</v>
      </c>
      <c r="L354" s="103"/>
      <c r="M354" s="104">
        <f t="shared" si="98"/>
        <v>1</v>
      </c>
      <c r="N354" s="104" t="e">
        <f t="shared" si="98"/>
        <v>#VALUE!</v>
      </c>
      <c r="O354" s="104">
        <f t="shared" si="98"/>
        <v>1.4946500814005335</v>
      </c>
      <c r="P354" s="104" t="e">
        <f t="shared" si="98"/>
        <v>#VALUE!</v>
      </c>
      <c r="Q354" s="104">
        <f t="shared" si="98"/>
        <v>2.0913271027483602</v>
      </c>
      <c r="R354" s="104" t="e">
        <f t="shared" si="98"/>
        <v>#VALUE!</v>
      </c>
      <c r="S354" s="104">
        <f t="shared" si="98"/>
        <v>2.6809350914070955</v>
      </c>
      <c r="T354" s="104" t="e">
        <f t="shared" si="98"/>
        <v>#VALUE!</v>
      </c>
      <c r="U354" s="104">
        <f t="shared" si="98"/>
        <v>3.307271830378768</v>
      </c>
    </row>
    <row r="355" spans="4:21" s="26" customFormat="1">
      <c r="D355" s="26" t="str">
        <f t="shared" si="94"/>
        <v>MESSAGE-GLOBIOM 1.0</v>
      </c>
      <c r="G355" s="26" t="str">
        <f t="shared" ref="G355:K355" si="102">G326</f>
        <v>SSP2-19</v>
      </c>
      <c r="H355" s="26" t="str">
        <f t="shared" si="102"/>
        <v>lowover15</v>
      </c>
      <c r="I355" s="26" t="str">
        <f t="shared" si="102"/>
        <v>World</v>
      </c>
      <c r="J355" s="26" t="str">
        <f t="shared" si="102"/>
        <v>Primary Energy</v>
      </c>
      <c r="K355" s="26" t="str">
        <f t="shared" si="102"/>
        <v>EJ/yr</v>
      </c>
      <c r="L355" s="23"/>
      <c r="M355" s="54">
        <f t="shared" si="98"/>
        <v>1</v>
      </c>
      <c r="N355" s="54" t="e">
        <f t="shared" si="98"/>
        <v>#VALUE!</v>
      </c>
      <c r="O355" s="54">
        <f t="shared" si="98"/>
        <v>1.1492443589400028</v>
      </c>
      <c r="P355" s="54" t="e">
        <f t="shared" si="98"/>
        <v>#VALUE!</v>
      </c>
      <c r="Q355" s="54">
        <f t="shared" si="98"/>
        <v>1.0182425770789878</v>
      </c>
      <c r="R355" s="54" t="e">
        <f t="shared" si="98"/>
        <v>#VALUE!</v>
      </c>
      <c r="S355" s="54">
        <f t="shared" si="98"/>
        <v>1.0247160721463726</v>
      </c>
      <c r="T355" s="54" t="e">
        <f t="shared" si="98"/>
        <v>#VALUE!</v>
      </c>
      <c r="U355" s="54">
        <f t="shared" si="98"/>
        <v>1.0996902241625155</v>
      </c>
    </row>
    <row r="356" spans="4:21">
      <c r="D356" s="11" t="str">
        <f t="shared" si="94"/>
        <v>REMIND-MAgPIE 1.5</v>
      </c>
      <c r="F356" s="11"/>
      <c r="G356" s="11" t="str">
        <f t="shared" ref="G356:K356" si="103">G327</f>
        <v>SSP5-19</v>
      </c>
      <c r="H356" s="11" t="str">
        <f t="shared" si="103"/>
        <v>highover15</v>
      </c>
      <c r="I356" s="11" t="str">
        <f t="shared" si="103"/>
        <v>World</v>
      </c>
      <c r="J356" s="11" t="str">
        <f t="shared" si="103"/>
        <v>Final Energy</v>
      </c>
      <c r="K356" s="11" t="str">
        <f t="shared" si="103"/>
        <v>EJ/yr</v>
      </c>
      <c r="L356" s="103"/>
      <c r="M356" s="104">
        <f t="shared" si="98"/>
        <v>1</v>
      </c>
      <c r="N356" s="104" t="e">
        <f t="shared" si="98"/>
        <v>#VALUE!</v>
      </c>
      <c r="O356" s="104">
        <f t="shared" si="98"/>
        <v>1.2648709315375983</v>
      </c>
      <c r="P356" s="104" t="e">
        <f t="shared" si="98"/>
        <v>#VALUE!</v>
      </c>
      <c r="Q356" s="104">
        <f t="shared" si="98"/>
        <v>1.3852413019079686</v>
      </c>
      <c r="R356" s="104" t="e">
        <f t="shared" si="98"/>
        <v>#VALUE!</v>
      </c>
      <c r="S356" s="104">
        <f t="shared" si="98"/>
        <v>1.3414702581369249</v>
      </c>
      <c r="T356" s="104" t="e">
        <f t="shared" si="98"/>
        <v>#VALUE!</v>
      </c>
      <c r="U356" s="104">
        <f t="shared" si="98"/>
        <v>1.4360269360269362</v>
      </c>
    </row>
    <row r="357" spans="4:21">
      <c r="D357" s="11" t="str">
        <f t="shared" si="94"/>
        <v>REMIND-MAgPIE 1.5</v>
      </c>
      <c r="F357" s="11"/>
      <c r="G357" s="11" t="str">
        <f t="shared" ref="G357:K357" si="104">G328</f>
        <v>SSP5-19</v>
      </c>
      <c r="H357" s="11" t="str">
        <f t="shared" si="104"/>
        <v>highover15</v>
      </c>
      <c r="I357" s="11" t="str">
        <f t="shared" si="104"/>
        <v>World</v>
      </c>
      <c r="J357" s="11" t="str">
        <f t="shared" si="104"/>
        <v>GDP|PPP</v>
      </c>
      <c r="K357" s="11" t="str">
        <f t="shared" si="104"/>
        <v>billion US$2010/yr</v>
      </c>
      <c r="L357" s="103"/>
      <c r="M357" s="104">
        <f t="shared" si="98"/>
        <v>1</v>
      </c>
      <c r="N357" s="104" t="e">
        <f t="shared" si="98"/>
        <v>#VALUE!</v>
      </c>
      <c r="O357" s="104">
        <f t="shared" si="98"/>
        <v>1.5080657096344532</v>
      </c>
      <c r="P357" s="104" t="e">
        <f t="shared" si="98"/>
        <v>#VALUE!</v>
      </c>
      <c r="Q357" s="104">
        <f t="shared" si="98"/>
        <v>2.4093532632825219</v>
      </c>
      <c r="R357" s="104" t="e">
        <f t="shared" si="98"/>
        <v>#VALUE!</v>
      </c>
      <c r="S357" s="104">
        <f t="shared" si="98"/>
        <v>3.649548616249815</v>
      </c>
      <c r="T357" s="104" t="e">
        <f t="shared" si="98"/>
        <v>#VALUE!</v>
      </c>
      <c r="U357" s="104">
        <f t="shared" si="98"/>
        <v>5.0081397069705487</v>
      </c>
    </row>
    <row r="358" spans="4:21" s="26" customFormat="1">
      <c r="D358" s="26" t="str">
        <f t="shared" si="94"/>
        <v>REMIND-MAgPIE 1.5</v>
      </c>
      <c r="G358" s="26" t="str">
        <f t="shared" ref="G358:K358" si="105">G329</f>
        <v>SSP5-19</v>
      </c>
      <c r="H358" s="26" t="str">
        <f t="shared" si="105"/>
        <v>highover15</v>
      </c>
      <c r="I358" s="26" t="str">
        <f t="shared" si="105"/>
        <v>World</v>
      </c>
      <c r="J358" s="26" t="str">
        <f t="shared" si="105"/>
        <v>Primary Energy</v>
      </c>
      <c r="K358" s="26" t="str">
        <f t="shared" si="105"/>
        <v>EJ/yr</v>
      </c>
      <c r="L358" s="23"/>
      <c r="M358" s="54">
        <f t="shared" si="98"/>
        <v>1</v>
      </c>
      <c r="N358" s="54" t="e">
        <f t="shared" si="98"/>
        <v>#VALUE!</v>
      </c>
      <c r="O358" s="54">
        <f t="shared" si="98"/>
        <v>1.232942112592003</v>
      </c>
      <c r="P358" s="54" t="e">
        <f t="shared" si="98"/>
        <v>#VALUE!</v>
      </c>
      <c r="Q358" s="54">
        <f t="shared" si="98"/>
        <v>1.2693455341157749</v>
      </c>
      <c r="R358" s="54" t="e">
        <f t="shared" si="98"/>
        <v>#VALUE!</v>
      </c>
      <c r="S358" s="54">
        <f t="shared" si="98"/>
        <v>1.2303560771832107</v>
      </c>
      <c r="T358" s="54" t="e">
        <f t="shared" si="98"/>
        <v>#VALUE!</v>
      </c>
      <c r="U358" s="54">
        <f t="shared" si="98"/>
        <v>1.4203302168291227</v>
      </c>
    </row>
    <row r="359" spans="4:21">
      <c r="D359" s="11" t="str">
        <f t="shared" si="94"/>
        <v>MESSAGEix-GLOBIOM 1.0</v>
      </c>
      <c r="F359" s="11"/>
      <c r="G359" s="11" t="str">
        <f t="shared" ref="G359:K359" si="106">G330</f>
        <v>LowEnergyDemand</v>
      </c>
      <c r="H359" s="11" t="str">
        <f t="shared" si="106"/>
        <v>lowover15</v>
      </c>
      <c r="I359" s="11" t="str">
        <f t="shared" si="106"/>
        <v>World</v>
      </c>
      <c r="J359" s="11" t="str">
        <f t="shared" si="106"/>
        <v>Final Energy</v>
      </c>
      <c r="K359" s="11" t="str">
        <f t="shared" si="106"/>
        <v>EJ/yr</v>
      </c>
      <c r="L359" s="103"/>
      <c r="M359" s="104">
        <f t="shared" si="98"/>
        <v>1</v>
      </c>
      <c r="N359" s="104" t="e">
        <f t="shared" si="98"/>
        <v>#VALUE!</v>
      </c>
      <c r="O359" s="104">
        <f t="shared" si="98"/>
        <v>1.1541391341311209</v>
      </c>
      <c r="P359" s="104" t="e">
        <f t="shared" si="98"/>
        <v>#VALUE!</v>
      </c>
      <c r="Q359" s="104">
        <f t="shared" si="98"/>
        <v>0.85484443898987084</v>
      </c>
      <c r="R359" s="104" t="e">
        <f t="shared" si="98"/>
        <v>#VALUE!</v>
      </c>
      <c r="S359" s="104">
        <f t="shared" si="98"/>
        <v>0.73597585366874674</v>
      </c>
      <c r="T359" s="104" t="e">
        <f t="shared" si="98"/>
        <v>#VALUE!</v>
      </c>
      <c r="U359" s="104">
        <f t="shared" si="98"/>
        <v>0.6782410048314238</v>
      </c>
    </row>
    <row r="360" spans="4:21">
      <c r="D360" s="11" t="str">
        <f t="shared" si="94"/>
        <v>MESSAGEix-GLOBIOM 1.0</v>
      </c>
      <c r="F360" s="11"/>
      <c r="G360" s="11" t="str">
        <f t="shared" ref="G360:K360" si="107">G331</f>
        <v>LowEnergyDemand</v>
      </c>
      <c r="H360" s="11" t="str">
        <f t="shared" si="107"/>
        <v>lowover15</v>
      </c>
      <c r="I360" s="11" t="str">
        <f t="shared" si="107"/>
        <v>World</v>
      </c>
      <c r="J360" s="11" t="str">
        <f t="shared" si="107"/>
        <v>GDP|PPP</v>
      </c>
      <c r="K360" s="11" t="str">
        <f t="shared" si="107"/>
        <v>billion US$2010/yr</v>
      </c>
      <c r="L360" s="103"/>
      <c r="M360" s="104">
        <f t="shared" si="98"/>
        <v>1</v>
      </c>
      <c r="N360" s="104" t="e">
        <f t="shared" si="98"/>
        <v>#VALUE!</v>
      </c>
      <c r="O360" s="104">
        <f t="shared" si="98"/>
        <v>1.4973787977576376</v>
      </c>
      <c r="P360" s="104" t="e">
        <f t="shared" si="98"/>
        <v>#VALUE!</v>
      </c>
      <c r="Q360" s="104">
        <f t="shared" si="98"/>
        <v>2.1184548550506963</v>
      </c>
      <c r="R360" s="104" t="e">
        <f t="shared" si="98"/>
        <v>#VALUE!</v>
      </c>
      <c r="S360" s="104">
        <f t="shared" si="98"/>
        <v>2.7535000884444689</v>
      </c>
      <c r="T360" s="104" t="e">
        <f t="shared" si="98"/>
        <v>#VALUE!</v>
      </c>
      <c r="U360" s="104">
        <f t="shared" si="98"/>
        <v>3.4249621795908158</v>
      </c>
    </row>
    <row r="361" spans="4:21" s="26" customFormat="1">
      <c r="D361" s="26" t="str">
        <f t="shared" si="94"/>
        <v>MESSAGEix-GLOBIOM 1.0</v>
      </c>
      <c r="G361" s="26" t="str">
        <f t="shared" ref="G361:K362" si="108">G332</f>
        <v>LowEnergyDemand</v>
      </c>
      <c r="H361" s="26" t="str">
        <f t="shared" si="108"/>
        <v>lowover15</v>
      </c>
      <c r="I361" s="26" t="str">
        <f t="shared" si="108"/>
        <v>World</v>
      </c>
      <c r="J361" s="26" t="str">
        <f t="shared" si="108"/>
        <v>Primary Energy</v>
      </c>
      <c r="K361" s="26" t="str">
        <f t="shared" si="108"/>
        <v>EJ/yr</v>
      </c>
      <c r="L361" s="23"/>
      <c r="M361" s="54">
        <f t="shared" si="98"/>
        <v>1</v>
      </c>
      <c r="N361" s="54" t="e">
        <f t="shared" si="98"/>
        <v>#VALUE!</v>
      </c>
      <c r="O361" s="54">
        <f t="shared" si="98"/>
        <v>1.1002614718243149</v>
      </c>
      <c r="P361" s="54" t="e">
        <f t="shared" si="98"/>
        <v>#VALUE!</v>
      </c>
      <c r="Q361" s="54">
        <f t="shared" si="98"/>
        <v>0.75438476049831005</v>
      </c>
      <c r="R361" s="54" t="e">
        <f t="shared" si="98"/>
        <v>#VALUE!</v>
      </c>
      <c r="S361" s="54">
        <f t="shared" si="98"/>
        <v>0.63087635170823531</v>
      </c>
      <c r="T361" s="54" t="e">
        <f t="shared" si="98"/>
        <v>#VALUE!</v>
      </c>
      <c r="U361" s="54">
        <f t="shared" si="98"/>
        <v>0.57719078081629971</v>
      </c>
    </row>
    <row r="362" spans="4:21">
      <c r="D362" s="17" t="str">
        <f t="shared" si="94"/>
        <v>IMAGE 3.0.1</v>
      </c>
      <c r="G362" s="17" t="str">
        <f t="shared" si="108"/>
        <v>SSP1-26</v>
      </c>
      <c r="H362" s="17" t="str">
        <f t="shared" si="108"/>
        <v>low2</v>
      </c>
      <c r="I362" s="17" t="str">
        <f t="shared" si="108"/>
        <v>World</v>
      </c>
      <c r="J362" s="17" t="str">
        <f t="shared" si="108"/>
        <v>Final Energy</v>
      </c>
      <c r="K362" s="17" t="str">
        <f t="shared" si="108"/>
        <v>EJ/yr</v>
      </c>
      <c r="L362" s="102"/>
      <c r="M362" s="105">
        <f t="shared" si="98"/>
        <v>1</v>
      </c>
      <c r="N362" s="105" t="e">
        <f t="shared" si="98"/>
        <v>#VALUE!</v>
      </c>
      <c r="O362" s="105">
        <f t="shared" si="98"/>
        <v>1.0488127868100923</v>
      </c>
      <c r="P362" s="105" t="e">
        <f t="shared" si="98"/>
        <v>#VALUE!</v>
      </c>
      <c r="Q362" s="105">
        <f t="shared" si="98"/>
        <v>1.0855935674559638</v>
      </c>
      <c r="R362" s="105" t="e">
        <f t="shared" si="98"/>
        <v>#VALUE!</v>
      </c>
      <c r="S362" s="105">
        <f t="shared" si="98"/>
        <v>1.1303598932220287</v>
      </c>
      <c r="T362" s="105" t="e">
        <f t="shared" si="98"/>
        <v>#VALUE!</v>
      </c>
      <c r="U362" s="105">
        <f t="shared" si="98"/>
        <v>1.165521000365354</v>
      </c>
    </row>
    <row r="363" spans="4:21">
      <c r="D363" s="17" t="str">
        <f t="shared" si="94"/>
        <v>IMAGE 3.0.1</v>
      </c>
      <c r="G363" s="17" t="str">
        <f t="shared" ref="G363:K363" si="109">G334</f>
        <v>SSP1-26</v>
      </c>
      <c r="H363" s="17" t="str">
        <f t="shared" si="109"/>
        <v>low2</v>
      </c>
      <c r="I363" s="17" t="str">
        <f t="shared" si="109"/>
        <v>World</v>
      </c>
      <c r="J363" s="17" t="str">
        <f t="shared" si="109"/>
        <v>GDP|PPP</v>
      </c>
      <c r="K363" s="17" t="str">
        <f t="shared" si="109"/>
        <v>billion US$2010/yr</v>
      </c>
      <c r="L363" s="102"/>
      <c r="M363" s="105">
        <f t="shared" si="98"/>
        <v>1</v>
      </c>
      <c r="N363" s="105" t="e">
        <f t="shared" si="98"/>
        <v>#VALUE!</v>
      </c>
      <c r="O363" s="105">
        <f t="shared" si="98"/>
        <v>1.4871822499098881</v>
      </c>
      <c r="P363" s="105" t="e">
        <f t="shared" si="98"/>
        <v>#VALUE!</v>
      </c>
      <c r="Q363" s="105">
        <f t="shared" si="98"/>
        <v>2.2765192909417808</v>
      </c>
      <c r="R363" s="105" t="e">
        <f t="shared" si="98"/>
        <v>#VALUE!</v>
      </c>
      <c r="S363" s="105">
        <f t="shared" si="98"/>
        <v>3.2601425909128272</v>
      </c>
      <c r="T363" s="105" t="e">
        <f t="shared" si="98"/>
        <v>#VALUE!</v>
      </c>
      <c r="U363" s="105">
        <f t="shared" si="98"/>
        <v>4.2549429597931825</v>
      </c>
    </row>
    <row r="364" spans="4:21" s="26" customFormat="1">
      <c r="D364" s="26" t="str">
        <f t="shared" si="94"/>
        <v>IMAGE 3.0.1</v>
      </c>
      <c r="F364" s="108"/>
      <c r="G364" s="26" t="str">
        <f t="shared" ref="G364:K364" si="110">G335</f>
        <v>SSP1-26</v>
      </c>
      <c r="H364" s="26" t="str">
        <f t="shared" si="110"/>
        <v>low2</v>
      </c>
      <c r="I364" s="26" t="str">
        <f t="shared" si="110"/>
        <v>World</v>
      </c>
      <c r="J364" s="26" t="str">
        <f t="shared" si="110"/>
        <v>Primary Energy</v>
      </c>
      <c r="K364" s="26" t="str">
        <f t="shared" si="110"/>
        <v>EJ/yr</v>
      </c>
      <c r="L364" s="23"/>
      <c r="M364" s="54">
        <f t="shared" si="98"/>
        <v>1</v>
      </c>
      <c r="N364" s="54" t="e">
        <f t="shared" si="98"/>
        <v>#VALUE!</v>
      </c>
      <c r="O364" s="54">
        <f t="shared" si="98"/>
        <v>1.0765169031962285</v>
      </c>
      <c r="P364" s="54" t="e">
        <f t="shared" si="98"/>
        <v>#VALUE!</v>
      </c>
      <c r="Q364" s="54">
        <f t="shared" si="98"/>
        <v>1.1013376571898739</v>
      </c>
      <c r="R364" s="54" t="e">
        <f t="shared" si="98"/>
        <v>#VALUE!</v>
      </c>
      <c r="S364" s="54">
        <f t="shared" si="98"/>
        <v>1.093528154642899</v>
      </c>
      <c r="T364" s="54" t="e">
        <f t="shared" si="98"/>
        <v>#VALUE!</v>
      </c>
      <c r="U364" s="54">
        <f t="shared" si="98"/>
        <v>1.0915604283442222</v>
      </c>
    </row>
    <row r="365" spans="4:21">
      <c r="D365" s="17" t="str">
        <f t="shared" si="94"/>
        <v>MESSAGE-GLOBIOM 1.0</v>
      </c>
      <c r="G365" s="17" t="str">
        <f t="shared" ref="G365:K365" si="111">G336</f>
        <v>SSP2-26</v>
      </c>
      <c r="H365" s="17" t="str">
        <f t="shared" si="111"/>
        <v>high2</v>
      </c>
      <c r="I365" s="17" t="str">
        <f t="shared" si="111"/>
        <v>World</v>
      </c>
      <c r="J365" s="17" t="str">
        <f t="shared" si="111"/>
        <v>Final Energy</v>
      </c>
      <c r="K365" s="17" t="str">
        <f t="shared" si="111"/>
        <v>EJ/yr</v>
      </c>
      <c r="L365" s="102"/>
      <c r="M365" s="105">
        <f t="shared" si="98"/>
        <v>1</v>
      </c>
      <c r="N365" s="105" t="e">
        <f t="shared" si="98"/>
        <v>#VALUE!</v>
      </c>
      <c r="O365" s="105">
        <f t="shared" si="98"/>
        <v>1.2119753263837454</v>
      </c>
      <c r="P365" s="105" t="e">
        <f t="shared" si="98"/>
        <v>#VALUE!</v>
      </c>
      <c r="Q365" s="105">
        <f t="shared" si="98"/>
        <v>1.3197234167210179</v>
      </c>
      <c r="R365" s="105" t="e">
        <f t="shared" si="98"/>
        <v>#VALUE!</v>
      </c>
      <c r="S365" s="105">
        <f t="shared" si="98"/>
        <v>1.3937912470567426</v>
      </c>
      <c r="T365" s="105" t="e">
        <f t="shared" si="98"/>
        <v>#VALUE!</v>
      </c>
      <c r="U365" s="105">
        <f t="shared" si="98"/>
        <v>1.4516974165662551</v>
      </c>
    </row>
    <row r="366" spans="4:21">
      <c r="D366" s="17" t="str">
        <f t="shared" si="94"/>
        <v>MESSAGE-GLOBIOM 1.0</v>
      </c>
      <c r="G366" s="17" t="str">
        <f t="shared" ref="G366:K366" si="112">G337</f>
        <v>SSP2-26</v>
      </c>
      <c r="H366" s="17" t="str">
        <f t="shared" si="112"/>
        <v>high2</v>
      </c>
      <c r="I366" s="17" t="str">
        <f t="shared" si="112"/>
        <v>World</v>
      </c>
      <c r="J366" s="17" t="str">
        <f t="shared" si="112"/>
        <v>GDP|PPP</v>
      </c>
      <c r="K366" s="17" t="str">
        <f t="shared" si="112"/>
        <v>billion US$2010/yr</v>
      </c>
      <c r="L366" s="102"/>
      <c r="M366" s="105">
        <f t="shared" si="98"/>
        <v>1</v>
      </c>
      <c r="N366" s="105" t="e">
        <f t="shared" si="98"/>
        <v>#VALUE!</v>
      </c>
      <c r="O366" s="105">
        <f t="shared" si="98"/>
        <v>1.4971066931880286</v>
      </c>
      <c r="P366" s="105" t="e">
        <f t="shared" si="98"/>
        <v>#VALUE!</v>
      </c>
      <c r="Q366" s="105">
        <f t="shared" si="98"/>
        <v>2.1100004591375026</v>
      </c>
      <c r="R366" s="105" t="e">
        <f t="shared" si="98"/>
        <v>#VALUE!</v>
      </c>
      <c r="S366" s="105">
        <f t="shared" si="98"/>
        <v>2.7320710507880133</v>
      </c>
      <c r="T366" s="105" t="e">
        <f t="shared" si="98"/>
        <v>#VALUE!</v>
      </c>
      <c r="U366" s="105">
        <f t="shared" si="98"/>
        <v>3.3845498749220577</v>
      </c>
    </row>
    <row r="367" spans="4:21" s="26" customFormat="1" ht="12" customHeight="1">
      <c r="D367" s="26" t="str">
        <f t="shared" si="94"/>
        <v>MESSAGE-GLOBIOM 1.0</v>
      </c>
      <c r="F367" s="108"/>
      <c r="G367" s="26" t="str">
        <f t="shared" ref="G367:K367" si="113">G338</f>
        <v>SSP2-26</v>
      </c>
      <c r="H367" s="26" t="str">
        <f t="shared" si="113"/>
        <v>high2</v>
      </c>
      <c r="I367" s="26" t="str">
        <f t="shared" si="113"/>
        <v>World</v>
      </c>
      <c r="J367" s="26" t="str">
        <f t="shared" si="113"/>
        <v>Primary Energy</v>
      </c>
      <c r="K367" s="26" t="str">
        <f t="shared" si="113"/>
        <v>EJ/yr</v>
      </c>
      <c r="L367" s="23"/>
      <c r="M367" s="54">
        <f t="shared" si="98"/>
        <v>1</v>
      </c>
      <c r="N367" s="54" t="e">
        <f t="shared" si="98"/>
        <v>#VALUE!</v>
      </c>
      <c r="O367" s="54">
        <f t="shared" si="98"/>
        <v>1.14577968869141</v>
      </c>
      <c r="P367" s="54" t="e">
        <f t="shared" si="98"/>
        <v>#VALUE!</v>
      </c>
      <c r="Q367" s="54">
        <f t="shared" si="98"/>
        <v>1.1736289926584187</v>
      </c>
      <c r="R367" s="54" t="e">
        <f t="shared" si="98"/>
        <v>#VALUE!</v>
      </c>
      <c r="S367" s="54">
        <f t="shared" si="98"/>
        <v>1.2344176038260857</v>
      </c>
      <c r="T367" s="54" t="e">
        <f t="shared" si="98"/>
        <v>#VALUE!</v>
      </c>
      <c r="U367" s="54">
        <f t="shared" si="98"/>
        <v>1.31748246443984</v>
      </c>
    </row>
    <row r="368" spans="4:21">
      <c r="D368" s="17" t="str">
        <f t="shared" si="94"/>
        <v>GCAM 4.2</v>
      </c>
      <c r="G368" s="17" t="str">
        <f t="shared" ref="G368:K368" si="114">G339</f>
        <v>SSP4-26</v>
      </c>
      <c r="H368" s="17" t="str">
        <f t="shared" si="114"/>
        <v>high2</v>
      </c>
      <c r="I368" s="17" t="str">
        <f t="shared" si="114"/>
        <v>World</v>
      </c>
      <c r="J368" s="17" t="str">
        <f t="shared" si="114"/>
        <v>Final Energy</v>
      </c>
      <c r="K368" s="17" t="str">
        <f t="shared" si="114"/>
        <v>EJ/yr</v>
      </c>
      <c r="L368" s="102"/>
      <c r="M368" s="105">
        <f t="shared" si="98"/>
        <v>1</v>
      </c>
      <c r="N368" s="105" t="e">
        <f t="shared" si="98"/>
        <v>#VALUE!</v>
      </c>
      <c r="O368" s="105">
        <f t="shared" si="98"/>
        <v>1.2030854121310854</v>
      </c>
      <c r="P368" s="105" t="e">
        <f t="shared" si="98"/>
        <v>#VALUE!</v>
      </c>
      <c r="Q368" s="105">
        <f t="shared" si="98"/>
        <v>1.2673870856920377</v>
      </c>
      <c r="R368" s="105" t="e">
        <f t="shared" si="98"/>
        <v>#VALUE!</v>
      </c>
      <c r="S368" s="105">
        <f t="shared" si="98"/>
        <v>1.3606840183014244</v>
      </c>
      <c r="T368" s="105" t="e">
        <f t="shared" si="98"/>
        <v>#VALUE!</v>
      </c>
      <c r="U368" s="105">
        <f t="shared" si="98"/>
        <v>1.4085144317893366</v>
      </c>
    </row>
    <row r="369" spans="4:21">
      <c r="D369" s="17" t="str">
        <f t="shared" si="94"/>
        <v>GCAM 4.2</v>
      </c>
      <c r="G369" s="17" t="str">
        <f t="shared" ref="G369:K369" si="115">G340</f>
        <v>SSP4-26</v>
      </c>
      <c r="H369" s="17" t="str">
        <f t="shared" si="115"/>
        <v>high2</v>
      </c>
      <c r="I369" s="17" t="str">
        <f t="shared" si="115"/>
        <v>World</v>
      </c>
      <c r="J369" s="17" t="str">
        <f t="shared" si="115"/>
        <v>GDP|PPP</v>
      </c>
      <c r="K369" s="17" t="str">
        <f t="shared" si="115"/>
        <v>billion US$2010/yr</v>
      </c>
      <c r="L369" s="102"/>
      <c r="M369" s="105">
        <f t="shared" si="98"/>
        <v>1</v>
      </c>
      <c r="N369" s="105" t="e">
        <f t="shared" si="98"/>
        <v>#VALUE!</v>
      </c>
      <c r="O369" s="105">
        <f t="shared" si="98"/>
        <v>1.4915235297700367</v>
      </c>
      <c r="P369" s="105" t="e">
        <f t="shared" si="98"/>
        <v>#VALUE!</v>
      </c>
      <c r="Q369" s="105">
        <f t="shared" si="98"/>
        <v>2.1140135489934342</v>
      </c>
      <c r="R369" s="105" t="e">
        <f t="shared" si="98"/>
        <v>#VALUE!</v>
      </c>
      <c r="S369" s="105">
        <f t="shared" si="98"/>
        <v>2.7250764107197254</v>
      </c>
      <c r="T369" s="105" t="e">
        <f t="shared" si="98"/>
        <v>#VALUE!</v>
      </c>
      <c r="U369" s="105">
        <f t="shared" si="98"/>
        <v>3.271973076193134</v>
      </c>
    </row>
    <row r="370" spans="4:21" s="26" customFormat="1">
      <c r="D370" s="26" t="str">
        <f t="shared" si="94"/>
        <v>GCAM 4.2</v>
      </c>
      <c r="F370" s="108"/>
      <c r="G370" s="26" t="str">
        <f t="shared" ref="G370:K370" si="116">G341</f>
        <v>SSP4-26</v>
      </c>
      <c r="H370" s="26" t="str">
        <f t="shared" si="116"/>
        <v>high2</v>
      </c>
      <c r="I370" s="26" t="str">
        <f t="shared" si="116"/>
        <v>World</v>
      </c>
      <c r="J370" s="26" t="str">
        <f t="shared" si="116"/>
        <v>Primary Energy</v>
      </c>
      <c r="K370" s="26" t="str">
        <f t="shared" si="116"/>
        <v>EJ/yr</v>
      </c>
      <c r="L370" s="23"/>
      <c r="M370" s="54">
        <f t="shared" si="98"/>
        <v>1</v>
      </c>
      <c r="N370" s="54" t="e">
        <f t="shared" si="98"/>
        <v>#VALUE!</v>
      </c>
      <c r="O370" s="54">
        <f t="shared" si="98"/>
        <v>1.2282520425006866</v>
      </c>
      <c r="P370" s="54" t="e">
        <f t="shared" si="98"/>
        <v>#VALUE!</v>
      </c>
      <c r="Q370" s="54">
        <f t="shared" si="98"/>
        <v>1.29957419217595</v>
      </c>
      <c r="R370" s="54" t="e">
        <f t="shared" si="98"/>
        <v>#VALUE!</v>
      </c>
      <c r="S370" s="54">
        <f t="shared" si="98"/>
        <v>1.4067929182976664</v>
      </c>
      <c r="T370" s="54" t="e">
        <f t="shared" si="98"/>
        <v>#VALUE!</v>
      </c>
      <c r="U370" s="54">
        <f t="shared" si="98"/>
        <v>1.4810767732781245</v>
      </c>
    </row>
    <row r="371" spans="4:21">
      <c r="D371" s="17" t="str">
        <f t="shared" si="94"/>
        <v>REMIND-MAgPIE 1.5</v>
      </c>
      <c r="G371" s="17" t="str">
        <f t="shared" ref="G371:K371" si="117">G342</f>
        <v>SSP5-26</v>
      </c>
      <c r="H371" s="17" t="str">
        <f t="shared" si="117"/>
        <v>above2</v>
      </c>
      <c r="I371" s="17" t="str">
        <f t="shared" si="117"/>
        <v>World</v>
      </c>
      <c r="J371" s="17" t="str">
        <f t="shared" si="117"/>
        <v>Final Energy</v>
      </c>
      <c r="K371" s="17" t="str">
        <f t="shared" si="117"/>
        <v>EJ/yr</v>
      </c>
      <c r="L371" s="102"/>
      <c r="M371" s="105">
        <f t="shared" si="98"/>
        <v>1</v>
      </c>
      <c r="N371" s="105" t="e">
        <f t="shared" si="98"/>
        <v>#VALUE!</v>
      </c>
      <c r="O371" s="105">
        <f t="shared" si="98"/>
        <v>1.2648709315375983</v>
      </c>
      <c r="P371" s="105" t="e">
        <f t="shared" si="98"/>
        <v>#VALUE!</v>
      </c>
      <c r="Q371" s="105">
        <f t="shared" si="98"/>
        <v>1.5120650953984287</v>
      </c>
      <c r="R371" s="105" t="e">
        <f t="shared" si="98"/>
        <v>#VALUE!</v>
      </c>
      <c r="S371" s="105">
        <f t="shared" si="98"/>
        <v>1.6234567901234569</v>
      </c>
      <c r="T371" s="105" t="e">
        <f t="shared" si="98"/>
        <v>#VALUE!</v>
      </c>
      <c r="U371" s="105">
        <f t="shared" si="98"/>
        <v>1.7452300785634121</v>
      </c>
    </row>
    <row r="372" spans="4:21">
      <c r="D372" s="17" t="str">
        <f t="shared" si="94"/>
        <v>REMIND-MAgPIE 1.5</v>
      </c>
      <c r="G372" s="17" t="str">
        <f t="shared" ref="G372:K372" si="118">G343</f>
        <v>SSP5-26</v>
      </c>
      <c r="H372" s="17" t="str">
        <f t="shared" si="118"/>
        <v>above2</v>
      </c>
      <c r="I372" s="17" t="str">
        <f t="shared" si="118"/>
        <v>World</v>
      </c>
      <c r="J372" s="17" t="str">
        <f t="shared" si="118"/>
        <v>GDP|PPP</v>
      </c>
      <c r="K372" s="17" t="str">
        <f t="shared" si="118"/>
        <v>billion US$2010/yr</v>
      </c>
      <c r="L372" s="102"/>
      <c r="M372" s="105">
        <f t="shared" si="98"/>
        <v>1</v>
      </c>
      <c r="N372" s="105" t="e">
        <f t="shared" si="98"/>
        <v>#VALUE!</v>
      </c>
      <c r="O372" s="105">
        <f t="shared" si="98"/>
        <v>1.5080657096344532</v>
      </c>
      <c r="P372" s="105" t="e">
        <f t="shared" si="98"/>
        <v>#VALUE!</v>
      </c>
      <c r="Q372" s="105">
        <f t="shared" si="98"/>
        <v>2.4374722509989639</v>
      </c>
      <c r="R372" s="105" t="e">
        <f t="shared" si="98"/>
        <v>#VALUE!</v>
      </c>
      <c r="S372" s="105">
        <f t="shared" si="98"/>
        <v>3.766464407281338</v>
      </c>
      <c r="T372" s="105" t="e">
        <f t="shared" si="98"/>
        <v>#VALUE!</v>
      </c>
      <c r="U372" s="105">
        <f t="shared" si="98"/>
        <v>5.2034926742637264</v>
      </c>
    </row>
    <row r="373" spans="4:21" s="26" customFormat="1">
      <c r="D373" s="26" t="str">
        <f t="shared" si="94"/>
        <v>REMIND-MAgPIE 1.5</v>
      </c>
      <c r="F373" s="108"/>
      <c r="G373" s="26" t="str">
        <f t="shared" ref="G373:K374" si="119">G344</f>
        <v>SSP5-26</v>
      </c>
      <c r="H373" s="26" t="str">
        <f t="shared" si="119"/>
        <v>above2</v>
      </c>
      <c r="I373" s="26" t="str">
        <f t="shared" si="119"/>
        <v>World</v>
      </c>
      <c r="J373" s="26" t="str">
        <f t="shared" si="119"/>
        <v>Primary Energy</v>
      </c>
      <c r="K373" s="26" t="str">
        <f t="shared" si="119"/>
        <v>EJ/yr</v>
      </c>
      <c r="L373" s="23"/>
      <c r="M373" s="54">
        <f t="shared" si="98"/>
        <v>1</v>
      </c>
      <c r="N373" s="54" t="e">
        <f t="shared" si="98"/>
        <v>#VALUE!</v>
      </c>
      <c r="O373" s="54">
        <f t="shared" si="98"/>
        <v>1.232942112592003</v>
      </c>
      <c r="P373" s="54" t="e">
        <f t="shared" si="98"/>
        <v>#VALUE!</v>
      </c>
      <c r="Q373" s="54">
        <f t="shared" si="98"/>
        <v>1.4072011139844838</v>
      </c>
      <c r="R373" s="54" t="e">
        <f t="shared" si="98"/>
        <v>#VALUE!</v>
      </c>
      <c r="S373" s="54">
        <f t="shared" si="98"/>
        <v>1.465088521981301</v>
      </c>
      <c r="T373" s="54" t="e">
        <f t="shared" si="98"/>
        <v>#VALUE!</v>
      </c>
      <c r="U373" s="54">
        <f t="shared" si="98"/>
        <v>1.623035607718321</v>
      </c>
    </row>
    <row r="374" spans="4:21">
      <c r="D374" t="str">
        <f t="shared" si="94"/>
        <v>Shell World Energy Model 2018</v>
      </c>
      <c r="G374" t="str">
        <f t="shared" si="119"/>
        <v>Sky</v>
      </c>
      <c r="H374" t="str">
        <f t="shared" si="119"/>
        <v>noassessment</v>
      </c>
      <c r="I374" t="str">
        <f t="shared" si="119"/>
        <v>World</v>
      </c>
      <c r="J374" t="str">
        <f t="shared" si="119"/>
        <v>Final Energy</v>
      </c>
      <c r="K374" t="str">
        <f t="shared" si="119"/>
        <v>EJ/yr</v>
      </c>
      <c r="L374" s="21"/>
      <c r="M374" s="106">
        <f t="shared" si="98"/>
        <v>1</v>
      </c>
      <c r="N374" s="106">
        <f t="shared" si="98"/>
        <v>1.0695290490408405</v>
      </c>
      <c r="O374" s="106">
        <f t="shared" si="98"/>
        <v>1.1418863370184487</v>
      </c>
      <c r="P374" s="106">
        <f t="shared" si="98"/>
        <v>1.220466499739514</v>
      </c>
      <c r="Q374" s="106">
        <f t="shared" si="98"/>
        <v>1.2564054125018185</v>
      </c>
      <c r="R374" s="106">
        <f t="shared" si="98"/>
        <v>1.3203600689207382</v>
      </c>
      <c r="S374" s="106">
        <f t="shared" si="98"/>
        <v>1.3771229771172251</v>
      </c>
      <c r="T374" s="106">
        <f t="shared" si="98"/>
        <v>1.4382657894485698</v>
      </c>
      <c r="U374" s="106">
        <f t="shared" si="98"/>
        <v>1.5041804084819819</v>
      </c>
    </row>
    <row r="375" spans="4:21">
      <c r="D375" t="str">
        <f t="shared" si="94"/>
        <v>Shell World Energy Model 2018</v>
      </c>
      <c r="G375" t="str">
        <f t="shared" ref="G375:K375" si="120">G346</f>
        <v>Sky</v>
      </c>
      <c r="H375" t="str">
        <f t="shared" si="120"/>
        <v>noassessment</v>
      </c>
      <c r="I375" t="str">
        <f t="shared" si="120"/>
        <v>World</v>
      </c>
      <c r="J375" t="str">
        <f t="shared" si="120"/>
        <v>GDP|PPP</v>
      </c>
      <c r="K375" t="str">
        <f t="shared" si="120"/>
        <v>billion US$2010/yr</v>
      </c>
      <c r="L375" s="21"/>
      <c r="M375" s="106">
        <f t="shared" si="98"/>
        <v>1</v>
      </c>
      <c r="N375" s="106">
        <f t="shared" si="98"/>
        <v>1.1800597553984071</v>
      </c>
      <c r="O375" s="106">
        <f t="shared" si="98"/>
        <v>1.3985199471161873</v>
      </c>
      <c r="P375" s="106">
        <f t="shared" si="98"/>
        <v>1.6650567809147201</v>
      </c>
      <c r="Q375" s="106">
        <f t="shared" si="98"/>
        <v>1.9522068836267248</v>
      </c>
      <c r="R375" s="106">
        <f t="shared" si="98"/>
        <v>2.2574752146392592</v>
      </c>
      <c r="S375" s="106">
        <f t="shared" si="98"/>
        <v>2.5831116806549446</v>
      </c>
      <c r="T375" s="106">
        <f t="shared" si="98"/>
        <v>2.9386729739142599</v>
      </c>
      <c r="U375" s="106">
        <f t="shared" si="98"/>
        <v>3.3161272769408177</v>
      </c>
    </row>
    <row r="376" spans="4:21" s="26" customFormat="1">
      <c r="D376" s="26" t="str">
        <f t="shared" si="94"/>
        <v>Shell World Energy Model 2018</v>
      </c>
      <c r="F376" s="108"/>
      <c r="G376" s="26" t="str">
        <f t="shared" ref="G376:K376" si="121">G347</f>
        <v>Sky</v>
      </c>
      <c r="H376" s="26" t="str">
        <f t="shared" si="121"/>
        <v>noassessment</v>
      </c>
      <c r="I376" s="26" t="str">
        <f t="shared" si="121"/>
        <v>World</v>
      </c>
      <c r="J376" s="26" t="str">
        <f t="shared" si="121"/>
        <v>Primary Energy</v>
      </c>
      <c r="K376" s="26" t="str">
        <f t="shared" si="121"/>
        <v>EJ/yr</v>
      </c>
      <c r="L376" s="23"/>
      <c r="M376" s="54">
        <f t="shared" si="98"/>
        <v>1</v>
      </c>
      <c r="N376" s="54">
        <f t="shared" si="98"/>
        <v>1.0608180181519435</v>
      </c>
      <c r="O376" s="54">
        <f t="shared" si="98"/>
        <v>1.1313518161894491</v>
      </c>
      <c r="P376" s="54">
        <f t="shared" si="98"/>
        <v>1.2140048468268263</v>
      </c>
      <c r="Q376" s="54">
        <f t="shared" si="98"/>
        <v>1.2592891602152205</v>
      </c>
      <c r="R376" s="54">
        <f t="shared" si="98"/>
        <v>1.3248866921167153</v>
      </c>
      <c r="S376" s="54">
        <f t="shared" si="98"/>
        <v>1.387456403177179</v>
      </c>
      <c r="T376" s="54">
        <f t="shared" si="98"/>
        <v>1.4572381709114985</v>
      </c>
      <c r="U376" s="54">
        <f t="shared" si="98"/>
        <v>1.5326160749802764</v>
      </c>
    </row>
    <row r="381" spans="4:21">
      <c r="O381">
        <v>2010</v>
      </c>
      <c r="P381">
        <v>2020</v>
      </c>
      <c r="Q381">
        <v>2030</v>
      </c>
      <c r="R381">
        <v>2040</v>
      </c>
      <c r="S381">
        <v>2050</v>
      </c>
    </row>
    <row r="382" spans="4:21">
      <c r="M382" s="26" t="str">
        <f>G352</f>
        <v>SSP1-19</v>
      </c>
      <c r="N382" t="str">
        <f>J352</f>
        <v>Primary Energy</v>
      </c>
      <c r="O382" s="54">
        <f t="shared" ref="O382:O390" si="122">$X$52</f>
        <v>2.3281504497730756</v>
      </c>
      <c r="P382" s="100">
        <f>$O382*O352</f>
        <v>2.2238448087113771</v>
      </c>
      <c r="Q382" s="100">
        <f>$O382*Q352</f>
        <v>1.8250456953787546</v>
      </c>
      <c r="R382" s="100">
        <f>$O382*S352</f>
        <v>1.8391149277979202</v>
      </c>
      <c r="S382" s="100">
        <f>$O382*U352</f>
        <v>1.9839701950765936</v>
      </c>
    </row>
    <row r="383" spans="4:21">
      <c r="M383" s="26" t="str">
        <f>G355</f>
        <v>SSP2-19</v>
      </c>
      <c r="N383" t="str">
        <f>J355</f>
        <v>Primary Energy</v>
      </c>
      <c r="O383" s="54">
        <f t="shared" si="122"/>
        <v>2.3281504497730756</v>
      </c>
      <c r="P383" s="100">
        <f>$O383*O355</f>
        <v>2.6756137711653376</v>
      </c>
      <c r="Q383" s="100">
        <f>$O383*Q355</f>
        <v>2.3706219138045412</v>
      </c>
      <c r="R383" s="100">
        <f>$O383*S355</f>
        <v>2.3856931842572768</v>
      </c>
      <c r="S383" s="100">
        <f>$O383*U355</f>
        <v>2.5602442899950146</v>
      </c>
    </row>
    <row r="384" spans="4:21">
      <c r="M384" s="26" t="str">
        <f>G358</f>
        <v>SSP5-19</v>
      </c>
      <c r="N384" t="str">
        <f>J358</f>
        <v>Primary Energy</v>
      </c>
      <c r="O384" s="54">
        <f t="shared" si="122"/>
        <v>2.3281504497730756</v>
      </c>
      <c r="P384" s="100">
        <f>$O384*O358</f>
        <v>2.8704747339752381</v>
      </c>
      <c r="Q384" s="100">
        <f>$O384*Q358</f>
        <v>2.9552273761690864</v>
      </c>
      <c r="R384" s="100">
        <f>$O384*S358</f>
        <v>2.8644540544751291</v>
      </c>
      <c r="S384" s="100">
        <f>$O384*U358</f>
        <v>3.3067424331370123</v>
      </c>
    </row>
    <row r="385" spans="13:19">
      <c r="M385" s="26" t="str">
        <f>G361</f>
        <v>LowEnergyDemand</v>
      </c>
      <c r="N385" t="str">
        <f>J361</f>
        <v>Primary Energy</v>
      </c>
      <c r="O385" s="54">
        <f t="shared" si="122"/>
        <v>2.3281504497730756</v>
      </c>
      <c r="P385" s="100">
        <f>$O385*O361</f>
        <v>2.5615742404957649</v>
      </c>
      <c r="Q385" s="100">
        <f>$O385*Q361</f>
        <v>1.7563212194560944</v>
      </c>
      <c r="R385" s="100">
        <f>$O385*S361</f>
        <v>1.4687750619807252</v>
      </c>
      <c r="S385" s="100">
        <f>$O385*U361</f>
        <v>1.3437869759623409</v>
      </c>
    </row>
    <row r="386" spans="13:19">
      <c r="M386" s="26" t="str">
        <f>G364</f>
        <v>SSP1-26</v>
      </c>
      <c r="N386" t="str">
        <f>J364</f>
        <v>Primary Energy</v>
      </c>
      <c r="O386" s="54">
        <f t="shared" si="122"/>
        <v>2.3281504497730756</v>
      </c>
      <c r="P386" s="100">
        <f>$O386*O364</f>
        <v>2.5062933123646181</v>
      </c>
      <c r="Q386" s="100">
        <f>$O386*Q364</f>
        <v>2.5640797619386304</v>
      </c>
      <c r="R386" s="100">
        <f>$O386*S364</f>
        <v>2.5458980650713867</v>
      </c>
      <c r="S386" s="100">
        <f>$O386*U364</f>
        <v>2.541316902204092</v>
      </c>
    </row>
    <row r="387" spans="13:19">
      <c r="M387" s="26" t="str">
        <f>G367</f>
        <v>SSP2-26</v>
      </c>
      <c r="N387" t="str">
        <f>J367</f>
        <v>Primary Energy</v>
      </c>
      <c r="O387" s="54">
        <f t="shared" si="122"/>
        <v>2.3281504497730756</v>
      </c>
      <c r="P387" s="100">
        <f>$O387*O367</f>
        <v>2.6675474975677607</v>
      </c>
      <c r="Q387" s="100">
        <f>$O387*Q367</f>
        <v>2.7323848671244191</v>
      </c>
      <c r="R387" s="100">
        <f>$O387*S367</f>
        <v>2.8739098995555037</v>
      </c>
      <c r="S387" s="100">
        <f>$O387*U367</f>
        <v>3.0672973921537534</v>
      </c>
    </row>
    <row r="388" spans="13:19">
      <c r="M388" s="26" t="str">
        <f>G370</f>
        <v>SSP4-26</v>
      </c>
      <c r="N388" t="str">
        <f>J370</f>
        <v>Primary Energy</v>
      </c>
      <c r="O388" s="54">
        <f t="shared" si="122"/>
        <v>2.3281504497730756</v>
      </c>
      <c r="P388" s="100">
        <f>$O388*O370</f>
        <v>2.8595555451826722</v>
      </c>
      <c r="Q388" s="100">
        <f>$O388*Q370</f>
        <v>3.0256042400279197</v>
      </c>
      <c r="R388" s="100">
        <f>$O388*S370</f>
        <v>3.2752255654722897</v>
      </c>
      <c r="S388" s="100">
        <f>$O388*U370</f>
        <v>3.4481695558559209</v>
      </c>
    </row>
    <row r="389" spans="13:19">
      <c r="M389" s="26" t="str">
        <f>G373</f>
        <v>SSP5-26</v>
      </c>
      <c r="N389" t="str">
        <f>J373</f>
        <v>Primary Energy</v>
      </c>
      <c r="O389" s="54">
        <f t="shared" si="122"/>
        <v>2.3281504497730756</v>
      </c>
      <c r="P389" s="100">
        <f>$O389*O373</f>
        <v>2.8704747339752381</v>
      </c>
      <c r="Q389" s="100">
        <f>$O389*Q373</f>
        <v>3.2761759064441489</v>
      </c>
      <c r="R389" s="100">
        <f>$O389*S373</f>
        <v>3.4109465014081364</v>
      </c>
      <c r="S389" s="100">
        <f>$O389*U373</f>
        <v>3.7786710801071264</v>
      </c>
    </row>
    <row r="390" spans="13:19">
      <c r="M390" s="26" t="str">
        <f>G376</f>
        <v>Sky</v>
      </c>
      <c r="N390" t="str">
        <f>J376</f>
        <v>Primary Energy</v>
      </c>
      <c r="O390" s="54">
        <f t="shared" si="122"/>
        <v>2.3281504497730756</v>
      </c>
      <c r="P390" s="100">
        <f>$O390*O376</f>
        <v>2.6339572397130522</v>
      </c>
      <c r="Q390" s="100">
        <f>$O390*Q376</f>
        <v>2.9318146247494243</v>
      </c>
      <c r="R390" s="100">
        <f>$O390*S376</f>
        <v>3.2302072490974831</v>
      </c>
      <c r="S390" s="100">
        <f>$O390*U376</f>
        <v>3.5681608042947763</v>
      </c>
    </row>
  </sheetData>
  <mergeCells count="12">
    <mergeCell ref="AS9:AS10"/>
    <mergeCell ref="G299:AD299"/>
    <mergeCell ref="G266:AD266"/>
    <mergeCell ref="G281:AD281"/>
    <mergeCell ref="C9:C10"/>
    <mergeCell ref="Y9:Y10"/>
    <mergeCell ref="V9:V10"/>
    <mergeCell ref="AR9:AR10"/>
    <mergeCell ref="E180:F180"/>
    <mergeCell ref="B180:C180"/>
    <mergeCell ref="B189:C189"/>
    <mergeCell ref="E189:F189"/>
  </mergeCells>
  <hyperlinks>
    <hyperlink ref="E239" r:id="rId1" location="/?id=1-IEO2019&amp;region=0-0&amp;cases=Reference&amp;start=2010&amp;end=2050&amp;f=Q&amp;sourcekey=0"/>
  </hyperlinks>
  <pageMargins left="0.7" right="0.7" top="0.75" bottom="0.75" header="0.3" footer="0.3"/>
  <pageSetup paperSize="9" scale="1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S266"/>
  <sheetViews>
    <sheetView topLeftCell="H63" zoomScale="80" zoomScaleNormal="80" workbookViewId="0">
      <pane ySplit="5880" topLeftCell="A246"/>
      <selection activeCell="P87" sqref="P87:W89"/>
      <selection pane="bottomLeft" activeCell="J259" sqref="J259:K266"/>
    </sheetView>
  </sheetViews>
  <sheetFormatPr defaultColWidth="8.85546875" defaultRowHeight="12.75"/>
  <cols>
    <col min="1" max="1" width="27.140625" customWidth="1"/>
    <col min="2" max="2" width="20.42578125" customWidth="1"/>
    <col min="3" max="3" width="14.140625" bestFit="1" customWidth="1"/>
    <col min="4" max="4" width="30.42578125" customWidth="1"/>
    <col min="5" max="5" width="12.85546875" customWidth="1"/>
    <col min="6" max="6" width="18.85546875" customWidth="1"/>
    <col min="7" max="23" width="13.140625" customWidth="1"/>
    <col min="25" max="25" width="21.140625" customWidth="1"/>
    <col min="27" max="27" width="7.42578125" bestFit="1" customWidth="1"/>
    <col min="30" max="30" width="15.85546875" bestFit="1" customWidth="1"/>
    <col min="31" max="31" width="25.42578125" bestFit="1" customWidth="1"/>
    <col min="32" max="32" width="15.140625" customWidth="1"/>
    <col min="33" max="33" width="17.140625" customWidth="1"/>
    <col min="34" max="34" width="11.42578125" customWidth="1"/>
    <col min="37" max="37" width="12.42578125" bestFit="1" customWidth="1"/>
    <col min="38" max="38" width="16.85546875" bestFit="1" customWidth="1"/>
    <col min="42" max="42" width="13.85546875" bestFit="1" customWidth="1"/>
    <col min="43" max="43" width="12.42578125" bestFit="1" customWidth="1"/>
    <col min="44" max="44" width="16.85546875" bestFit="1" customWidth="1"/>
  </cols>
  <sheetData>
    <row r="1" spans="1:33" s="2" customFormat="1">
      <c r="B1" s="31" t="s">
        <v>359</v>
      </c>
      <c r="D1" s="25" t="s">
        <v>359</v>
      </c>
      <c r="G1" s="185" t="s">
        <v>425</v>
      </c>
      <c r="H1" s="185" t="s">
        <v>424</v>
      </c>
      <c r="I1" s="185"/>
      <c r="J1" s="185"/>
      <c r="K1" s="185" t="s">
        <v>386</v>
      </c>
      <c r="L1" s="185" t="s">
        <v>429</v>
      </c>
      <c r="M1" s="185" t="s">
        <v>561</v>
      </c>
      <c r="N1" s="185" t="s">
        <v>448</v>
      </c>
      <c r="O1" s="185" t="s">
        <v>450</v>
      </c>
      <c r="P1" s="187" t="s">
        <v>501</v>
      </c>
      <c r="Q1" s="185" t="s">
        <v>502</v>
      </c>
      <c r="R1" s="185" t="s">
        <v>503</v>
      </c>
      <c r="S1" s="185" t="s">
        <v>502</v>
      </c>
      <c r="T1" s="185" t="s">
        <v>501</v>
      </c>
      <c r="U1" s="185" t="s">
        <v>502</v>
      </c>
      <c r="V1" s="185" t="s">
        <v>504</v>
      </c>
      <c r="W1" s="185" t="s">
        <v>503</v>
      </c>
    </row>
    <row r="2" spans="1:33">
      <c r="G2" s="185"/>
      <c r="H2" s="185"/>
      <c r="I2" s="185"/>
      <c r="J2" s="185"/>
      <c r="K2" s="185"/>
      <c r="L2" s="185"/>
      <c r="M2" s="185"/>
      <c r="N2" s="185"/>
      <c r="O2" s="185"/>
      <c r="P2" s="187"/>
      <c r="Q2" s="185"/>
      <c r="R2" s="185"/>
      <c r="S2" s="185"/>
      <c r="T2" s="185"/>
      <c r="U2" s="185"/>
      <c r="V2" s="185"/>
      <c r="W2" s="185"/>
    </row>
    <row r="3" spans="1:33" ht="76.5">
      <c r="B3" s="32" t="s">
        <v>360</v>
      </c>
      <c r="D3" s="32" t="s">
        <v>369</v>
      </c>
      <c r="G3" s="51" t="s">
        <v>505</v>
      </c>
      <c r="H3" s="38" t="s">
        <v>704</v>
      </c>
      <c r="I3" s="38" t="s">
        <v>421</v>
      </c>
      <c r="J3" s="38" t="s">
        <v>705</v>
      </c>
      <c r="K3" s="38" t="s">
        <v>423</v>
      </c>
      <c r="L3" s="51" t="s">
        <v>428</v>
      </c>
      <c r="M3" s="51" t="s">
        <v>562</v>
      </c>
      <c r="N3" s="51" t="s">
        <v>449</v>
      </c>
      <c r="O3" s="51" t="s">
        <v>451</v>
      </c>
      <c r="P3" s="52" t="s">
        <v>493</v>
      </c>
      <c r="Q3" s="52" t="s">
        <v>494</v>
      </c>
      <c r="R3" s="52" t="s">
        <v>495</v>
      </c>
      <c r="S3" s="52" t="s">
        <v>496</v>
      </c>
      <c r="T3" s="52" t="s">
        <v>497</v>
      </c>
      <c r="U3" s="52" t="s">
        <v>498</v>
      </c>
      <c r="V3" s="52" t="s">
        <v>499</v>
      </c>
      <c r="W3" s="52" t="s">
        <v>500</v>
      </c>
      <c r="AD3" t="s">
        <v>51</v>
      </c>
      <c r="AE3" t="s">
        <v>50</v>
      </c>
      <c r="AF3" t="s">
        <v>52</v>
      </c>
      <c r="AG3" t="s">
        <v>53</v>
      </c>
    </row>
    <row r="4" spans="1:33">
      <c r="B4" s="109"/>
      <c r="D4" s="109"/>
      <c r="E4" s="34"/>
      <c r="F4" s="34"/>
      <c r="G4" s="120" t="s">
        <v>706</v>
      </c>
      <c r="H4" s="121"/>
      <c r="I4" s="121"/>
      <c r="J4" s="121"/>
      <c r="K4" s="121"/>
      <c r="L4" s="115"/>
      <c r="M4" s="115"/>
      <c r="N4" s="51"/>
      <c r="O4" s="51"/>
      <c r="P4" s="52"/>
      <c r="Q4" s="52"/>
      <c r="R4" s="52"/>
      <c r="S4" s="52"/>
      <c r="T4" s="52"/>
      <c r="U4" s="52"/>
      <c r="V4" s="52"/>
      <c r="W4" s="52"/>
    </row>
    <row r="5" spans="1:33">
      <c r="B5" s="109"/>
      <c r="D5" s="167" t="s">
        <v>707</v>
      </c>
      <c r="E5" s="168" t="s">
        <v>707</v>
      </c>
      <c r="F5" s="168" t="s">
        <v>707</v>
      </c>
      <c r="G5" s="51"/>
      <c r="H5" s="38"/>
      <c r="I5" s="38"/>
      <c r="J5" s="38"/>
      <c r="K5" s="38"/>
      <c r="L5" s="51"/>
      <c r="M5" s="51"/>
      <c r="N5" s="51"/>
      <c r="O5" s="51"/>
      <c r="P5" s="52"/>
      <c r="Q5" s="52"/>
      <c r="R5" s="52"/>
      <c r="S5" s="52"/>
      <c r="T5" s="52"/>
      <c r="U5" s="52"/>
      <c r="V5" s="52"/>
      <c r="W5" s="52"/>
    </row>
    <row r="6" spans="1:33" ht="51">
      <c r="A6" t="s">
        <v>13</v>
      </c>
      <c r="B6" s="33" t="s">
        <v>361</v>
      </c>
      <c r="C6" t="s">
        <v>49</v>
      </c>
      <c r="D6" s="33" t="s">
        <v>370</v>
      </c>
      <c r="E6" s="34" t="s">
        <v>371</v>
      </c>
      <c r="F6" s="34" t="s">
        <v>372</v>
      </c>
      <c r="G6" s="51"/>
      <c r="H6" s="38"/>
      <c r="I6" s="38"/>
      <c r="J6" s="38"/>
      <c r="K6" s="38"/>
      <c r="L6" s="51"/>
      <c r="M6" s="132"/>
      <c r="N6" s="51"/>
      <c r="O6" s="51"/>
      <c r="P6" s="52"/>
      <c r="Q6" s="52"/>
      <c r="R6" s="52"/>
      <c r="S6" s="52"/>
      <c r="T6" s="52"/>
      <c r="U6" s="52"/>
      <c r="V6" s="52"/>
      <c r="W6" s="52"/>
    </row>
    <row r="7" spans="1:33">
      <c r="A7">
        <f>1971</f>
        <v>1971</v>
      </c>
      <c r="B7" s="26">
        <v>19999897227317.645</v>
      </c>
      <c r="C7" s="26">
        <v>1</v>
      </c>
      <c r="M7" s="48"/>
      <c r="AD7">
        <v>2016</v>
      </c>
      <c r="AE7">
        <f>D52</f>
        <v>115696791100671.45</v>
      </c>
    </row>
    <row r="8" spans="1:33">
      <c r="A8">
        <f>A7+1</f>
        <v>1972</v>
      </c>
      <c r="B8" s="26">
        <v>21144953475923.387</v>
      </c>
      <c r="C8" s="26">
        <f>B8/B$7</f>
        <v>1.0572531066330542</v>
      </c>
      <c r="AD8">
        <v>2020</v>
      </c>
      <c r="AE8">
        <f>$AE$7*1.031^(AD8-$AD$7)</f>
        <v>130724194635472.09</v>
      </c>
      <c r="AF8">
        <f>FORECAST(AE8,$B$26:$B$52,$D$26:$D$52)</f>
        <v>84973449814724.031</v>
      </c>
      <c r="AG8">
        <f>AF8/$B$7</f>
        <v>4.2486943232218071</v>
      </c>
    </row>
    <row r="9" spans="1:33">
      <c r="A9">
        <f t="shared" ref="A9:A72" si="0">A8+1</f>
        <v>1973</v>
      </c>
      <c r="B9" s="26">
        <v>22520362859784.375</v>
      </c>
      <c r="C9" s="26">
        <f t="shared" ref="C9:C54" si="1">B9/B$7</f>
        <v>1.1260239292141989</v>
      </c>
      <c r="M9" s="51"/>
      <c r="AD9">
        <v>2030</v>
      </c>
      <c r="AE9">
        <f>$AE$7*1.031^(AD9-$AD$7)</f>
        <v>177395511796730.63</v>
      </c>
      <c r="AF9">
        <f>FORECAST(AE9,$B$26:$B$52,$D$26:$D$52)</f>
        <v>105894295977162.03</v>
      </c>
      <c r="AG9">
        <f>AF9/$B$7</f>
        <v>5.2947420066000213</v>
      </c>
    </row>
    <row r="10" spans="1:33">
      <c r="A10">
        <f t="shared" si="0"/>
        <v>1974</v>
      </c>
      <c r="B10" s="26">
        <v>22969271126068.605</v>
      </c>
      <c r="C10" s="26">
        <f t="shared" si="1"/>
        <v>1.1484694578677697</v>
      </c>
      <c r="AD10">
        <v>2040</v>
      </c>
      <c r="AE10">
        <f>$AE$7*1.031^(AD10-$AD$7)</f>
        <v>240729481588137.59</v>
      </c>
      <c r="AF10">
        <f t="shared" ref="AF10" si="2">FORECAST(AE10,$B$26:$B$52,$D$26:$D$52)</f>
        <v>134284329073600.83</v>
      </c>
      <c r="AG10">
        <f t="shared" ref="AG10:AG11" si="3">AF10/$B$7</f>
        <v>6.7142509557590779</v>
      </c>
    </row>
    <row r="11" spans="1:33">
      <c r="A11">
        <f t="shared" si="0"/>
        <v>1975</v>
      </c>
      <c r="B11" s="26">
        <v>23107404497347.906</v>
      </c>
      <c r="C11" s="26">
        <f t="shared" si="1"/>
        <v>1.1553761619227598</v>
      </c>
      <c r="AD11">
        <v>2050</v>
      </c>
      <c r="AE11">
        <f>$AE$7*1.031^(AD11-$AD$7)</f>
        <v>326675025307835.94</v>
      </c>
      <c r="AF11">
        <f>FORECAST(AE11,$B$26:$B$52,$D$26:$D$52)</f>
        <v>172810207661819.66</v>
      </c>
      <c r="AG11">
        <f t="shared" si="3"/>
        <v>8.6405547837405905</v>
      </c>
    </row>
    <row r="12" spans="1:33">
      <c r="A12">
        <f t="shared" si="0"/>
        <v>1976</v>
      </c>
      <c r="B12" s="26">
        <v>24325400305335.887</v>
      </c>
      <c r="C12" s="26">
        <f t="shared" si="1"/>
        <v>1.2162762652655077</v>
      </c>
    </row>
    <row r="13" spans="1:33">
      <c r="A13">
        <f t="shared" si="0"/>
        <v>1977</v>
      </c>
      <c r="B13" s="26">
        <v>25282421696506.375</v>
      </c>
      <c r="C13" s="26">
        <f t="shared" si="1"/>
        <v>1.2641275807144343</v>
      </c>
    </row>
    <row r="14" spans="1:33">
      <c r="A14">
        <f t="shared" si="0"/>
        <v>1978</v>
      </c>
      <c r="B14" s="26">
        <v>26266652227830.168</v>
      </c>
      <c r="C14" s="26">
        <f t="shared" si="1"/>
        <v>1.3133393601619527</v>
      </c>
      <c r="AD14" t="s">
        <v>17</v>
      </c>
      <c r="AE14" t="s">
        <v>54</v>
      </c>
      <c r="AF14" t="s">
        <v>52</v>
      </c>
      <c r="AG14" t="s">
        <v>53</v>
      </c>
    </row>
    <row r="15" spans="1:33">
      <c r="A15">
        <f t="shared" si="0"/>
        <v>1979</v>
      </c>
      <c r="B15" s="26">
        <v>27350151545284.016</v>
      </c>
      <c r="C15" s="26">
        <f t="shared" si="1"/>
        <v>1.3675146044214037</v>
      </c>
      <c r="AD15">
        <v>2016</v>
      </c>
      <c r="AE15">
        <f>D52</f>
        <v>115696791100671.45</v>
      </c>
      <c r="AF15">
        <f>FORECAST(AE15,$B$26:$B$52,$D$26:$D$52)</f>
        <v>78237278292369.594</v>
      </c>
    </row>
    <row r="16" spans="1:33">
      <c r="A16">
        <f t="shared" si="0"/>
        <v>1980</v>
      </c>
      <c r="B16" s="26">
        <v>27870568543457.105</v>
      </c>
      <c r="C16" s="26">
        <f t="shared" si="1"/>
        <v>1.3935355880423723</v>
      </c>
      <c r="AD16">
        <v>2025</v>
      </c>
      <c r="AE16">
        <f>AE15*1.037^(AD16-AD15)</f>
        <v>160446453265134.38</v>
      </c>
      <c r="AF16">
        <f>FORECAST(AE16,$B$26:$B$52,$D$26:$D$52)</f>
        <v>98296724969844.859</v>
      </c>
      <c r="AG16">
        <f>AF16/$B$7</f>
        <v>4.9148615041672521</v>
      </c>
    </row>
    <row r="17" spans="1:45">
      <c r="A17">
        <f t="shared" si="0"/>
        <v>1981</v>
      </c>
      <c r="B17" s="26">
        <v>28406144338434.988</v>
      </c>
      <c r="C17" s="26">
        <f t="shared" si="1"/>
        <v>1.4203145153983763</v>
      </c>
      <c r="AD17">
        <v>2030</v>
      </c>
      <c r="AE17">
        <f>AE16*1.033^(AD17-AD16)</f>
        <v>188725997235075.19</v>
      </c>
      <c r="AF17">
        <f>FORECAST(AE17,$B$26:$B$52,$D$26:$D$52)</f>
        <v>110973290040739.02</v>
      </c>
      <c r="AG17">
        <f t="shared" ref="AG17:AG18" si="4">AF17/$B$7</f>
        <v>5.5486930147401852</v>
      </c>
    </row>
    <row r="18" spans="1:45">
      <c r="A18">
        <f t="shared" si="0"/>
        <v>1982</v>
      </c>
      <c r="B18" s="26">
        <v>28528919633390.688</v>
      </c>
      <c r="C18" s="26">
        <f t="shared" si="1"/>
        <v>1.4264533116911893</v>
      </c>
      <c r="AD18">
        <v>2040</v>
      </c>
      <c r="AE18">
        <f>AE16*1.033^(AD18-AD16)</f>
        <v>261116877722096.84</v>
      </c>
      <c r="AF18">
        <f t="shared" ref="AF18" si="5">FORECAST(AE18,$B$26:$B$52,$D$26:$D$52)</f>
        <v>143423166460545.13</v>
      </c>
      <c r="AG18">
        <f t="shared" si="4"/>
        <v>7.1711951731754384</v>
      </c>
    </row>
    <row r="19" spans="1:45">
      <c r="A19">
        <f t="shared" si="0"/>
        <v>1983</v>
      </c>
      <c r="B19" s="26">
        <v>29217349260315.832</v>
      </c>
      <c r="C19" s="26">
        <f t="shared" si="1"/>
        <v>1.4608749699177539</v>
      </c>
    </row>
    <row r="20" spans="1:45">
      <c r="A20">
        <f t="shared" si="0"/>
        <v>1984</v>
      </c>
      <c r="B20" s="26">
        <v>30532683757389.18</v>
      </c>
      <c r="C20" s="26">
        <f t="shared" si="1"/>
        <v>1.526642032724294</v>
      </c>
    </row>
    <row r="21" spans="1:45">
      <c r="A21">
        <f t="shared" si="0"/>
        <v>1985</v>
      </c>
      <c r="B21" s="26">
        <v>31665671852231.949</v>
      </c>
      <c r="C21" s="26">
        <f t="shared" si="1"/>
        <v>1.5832917285684922</v>
      </c>
      <c r="AD21" t="s">
        <v>69</v>
      </c>
      <c r="AE21" t="s">
        <v>68</v>
      </c>
      <c r="AF21" t="s">
        <v>70</v>
      </c>
      <c r="AG21" t="s">
        <v>71</v>
      </c>
      <c r="AH21" t="s">
        <v>76</v>
      </c>
      <c r="AJ21" t="s">
        <v>72</v>
      </c>
      <c r="AK21" t="s">
        <v>70</v>
      </c>
      <c r="AL21" t="s">
        <v>75</v>
      </c>
      <c r="AM21" t="s">
        <v>76</v>
      </c>
      <c r="AP21" t="s">
        <v>73</v>
      </c>
      <c r="AQ21" t="s">
        <v>70</v>
      </c>
      <c r="AR21" t="s">
        <v>74</v>
      </c>
      <c r="AS21" t="s">
        <v>76</v>
      </c>
    </row>
    <row r="22" spans="1:45">
      <c r="A22">
        <f t="shared" si="0"/>
        <v>1986</v>
      </c>
      <c r="B22" s="26">
        <v>32741850134336.961</v>
      </c>
      <c r="C22" s="26">
        <f t="shared" si="1"/>
        <v>1.6371009191794856</v>
      </c>
      <c r="AD22">
        <v>2016</v>
      </c>
    </row>
    <row r="23" spans="1:45">
      <c r="A23">
        <f t="shared" si="0"/>
        <v>1987</v>
      </c>
      <c r="B23" s="26">
        <v>33956373917537.391</v>
      </c>
      <c r="C23" s="26">
        <f t="shared" si="1"/>
        <v>1.6978274203907779</v>
      </c>
      <c r="AD23">
        <v>2020</v>
      </c>
      <c r="AE23">
        <v>108362.79058</v>
      </c>
      <c r="AF23" t="e">
        <f>AE23*$D$41/#REF!</f>
        <v>#REF!</v>
      </c>
      <c r="AG23" t="e">
        <f>FORECAST(AF23,$B$26:$B$52,$D$26:$D$52)</f>
        <v>#REF!</v>
      </c>
      <c r="AH23" t="e">
        <f>AG23/$B$7</f>
        <v>#REF!</v>
      </c>
      <c r="AJ23">
        <v>110987.14</v>
      </c>
      <c r="AK23" t="e">
        <f>AJ23*$D$41/#REF!</f>
        <v>#REF!</v>
      </c>
      <c r="AL23" t="e">
        <f>FORECAST(AK23,$B$26:$B$52,$D$26:$D$52)</f>
        <v>#REF!</v>
      </c>
      <c r="AM23" t="e">
        <f>AL23/$B$7</f>
        <v>#REF!</v>
      </c>
      <c r="AP23">
        <v>112090</v>
      </c>
      <c r="AQ23" t="e">
        <f>AP23*$D$41/#REF!</f>
        <v>#REF!</v>
      </c>
      <c r="AR23" t="e">
        <f>FORECAST(AQ23,$B$26:$B$52,$D$26:$D$52)</f>
        <v>#REF!</v>
      </c>
      <c r="AS23" t="e">
        <f>AR23/$B$7</f>
        <v>#REF!</v>
      </c>
    </row>
    <row r="24" spans="1:45">
      <c r="A24">
        <f t="shared" si="0"/>
        <v>1988</v>
      </c>
      <c r="B24" s="26">
        <v>35524834396158.75</v>
      </c>
      <c r="C24" s="26">
        <f t="shared" si="1"/>
        <v>1.7762508473111431</v>
      </c>
      <c r="F24" t="s">
        <v>374</v>
      </c>
      <c r="AD24">
        <v>2030</v>
      </c>
      <c r="AE24">
        <v>161541.6</v>
      </c>
      <c r="AF24" t="e">
        <f>AE24*$D$41/#REF!</f>
        <v>#REF!</v>
      </c>
      <c r="AG24" t="e">
        <f t="shared" ref="AG24:AG26" si="6">FORECAST(AF24,$B$26:$B$52,$D$26:$D$52)</f>
        <v>#REF!</v>
      </c>
      <c r="AH24" t="e">
        <f t="shared" ref="AH24:AH26" si="7">AG24/$B$7</f>
        <v>#REF!</v>
      </c>
      <c r="AJ24">
        <v>155294.15</v>
      </c>
      <c r="AK24" t="e">
        <f>AJ24*$D$41/#REF!</f>
        <v>#REF!</v>
      </c>
      <c r="AL24" t="e">
        <f t="shared" ref="AL24:AL26" si="8">FORECAST(AK24,$B$26:$B$52,$D$26:$D$52)</f>
        <v>#REF!</v>
      </c>
      <c r="AM24" t="e">
        <f t="shared" ref="AM24:AM26" si="9">AL24/$B$7</f>
        <v>#REF!</v>
      </c>
      <c r="AP24">
        <v>179080</v>
      </c>
      <c r="AQ24" t="e">
        <f>AP24*$D$41/#REF!</f>
        <v>#REF!</v>
      </c>
      <c r="AR24" t="e">
        <f t="shared" ref="AR24:AR26" si="10">FORECAST(AQ24,$B$26:$B$52,$D$26:$D$52)</f>
        <v>#REF!</v>
      </c>
      <c r="AS24" t="e">
        <f t="shared" ref="AS24:AS26" si="11">AR24/$B$7</f>
        <v>#REF!</v>
      </c>
    </row>
    <row r="25" spans="1:45" ht="14.25">
      <c r="A25">
        <f t="shared" si="0"/>
        <v>1989</v>
      </c>
      <c r="B25" s="26">
        <v>36831271232526.336</v>
      </c>
      <c r="C25" s="26">
        <f t="shared" si="1"/>
        <v>1.8415730247962925</v>
      </c>
      <c r="F25" t="s">
        <v>373</v>
      </c>
      <c r="AD25">
        <v>2040</v>
      </c>
      <c r="AE25">
        <v>230681</v>
      </c>
      <c r="AF25" t="e">
        <f>AE25*$D$41/#REF!</f>
        <v>#REF!</v>
      </c>
      <c r="AG25" t="e">
        <f t="shared" si="6"/>
        <v>#REF!</v>
      </c>
      <c r="AH25" t="e">
        <f t="shared" si="7"/>
        <v>#REF!</v>
      </c>
      <c r="AJ25">
        <v>199076.24</v>
      </c>
      <c r="AK25" t="e">
        <f>AJ25*$D$41/#REF!</f>
        <v>#REF!</v>
      </c>
      <c r="AL25" t="e">
        <f>FORECAST(AK25,$B$26:$B$52,$D$26:$D$52)</f>
        <v>#REF!</v>
      </c>
      <c r="AM25" t="e">
        <f t="shared" si="9"/>
        <v>#REF!</v>
      </c>
      <c r="AP25">
        <v>271260</v>
      </c>
      <c r="AQ25" t="e">
        <f>AP25*$D$41/#REF!</f>
        <v>#REF!</v>
      </c>
      <c r="AR25" t="e">
        <f t="shared" si="10"/>
        <v>#REF!</v>
      </c>
      <c r="AS25" t="e">
        <f t="shared" si="11"/>
        <v>#REF!</v>
      </c>
    </row>
    <row r="26" spans="1:45">
      <c r="A26">
        <f t="shared" si="0"/>
        <v>1990</v>
      </c>
      <c r="B26" s="26">
        <v>37905343116602.68</v>
      </c>
      <c r="C26" s="26">
        <f t="shared" si="1"/>
        <v>1.895276894964649</v>
      </c>
      <c r="D26">
        <v>29298647422306.508</v>
      </c>
      <c r="E26" s="9">
        <f>B26/D26</f>
        <v>1.2937574410941397</v>
      </c>
      <c r="F26" s="9"/>
      <c r="AD26">
        <v>2050</v>
      </c>
      <c r="AE26">
        <v>302804.7</v>
      </c>
      <c r="AF26" t="e">
        <f>AE26*$D$41/#REF!</f>
        <v>#REF!</v>
      </c>
      <c r="AG26" t="e">
        <f t="shared" si="6"/>
        <v>#REF!</v>
      </c>
      <c r="AH26" t="e">
        <f t="shared" si="7"/>
        <v>#REF!</v>
      </c>
      <c r="AJ26">
        <v>245585.67</v>
      </c>
      <c r="AK26" t="e">
        <f>AJ26*$D$41/#REF!</f>
        <v>#REF!</v>
      </c>
      <c r="AL26" t="e">
        <f t="shared" si="8"/>
        <v>#REF!</v>
      </c>
      <c r="AM26" t="e">
        <f t="shared" si="9"/>
        <v>#REF!</v>
      </c>
      <c r="AP26">
        <v>372240</v>
      </c>
      <c r="AQ26" t="e">
        <f>AP26*$D$41/#REF!</f>
        <v>#REF!</v>
      </c>
      <c r="AR26" t="e">
        <f t="shared" si="10"/>
        <v>#REF!</v>
      </c>
      <c r="AS26" t="e">
        <f t="shared" si="11"/>
        <v>#REF!</v>
      </c>
    </row>
    <row r="27" spans="1:45">
      <c r="A27">
        <f t="shared" si="0"/>
        <v>1991</v>
      </c>
      <c r="B27" s="26">
        <v>38446640305016.836</v>
      </c>
      <c r="C27" s="26">
        <f t="shared" si="1"/>
        <v>1.9223418934624816</v>
      </c>
      <c r="D27">
        <v>30875537800033.633</v>
      </c>
      <c r="E27" s="9">
        <f t="shared" ref="E27:E36" si="12">B27/D27</f>
        <v>1.245213623614192</v>
      </c>
      <c r="F27" s="9"/>
    </row>
    <row r="28" spans="1:45">
      <c r="A28">
        <f t="shared" si="0"/>
        <v>1992</v>
      </c>
      <c r="B28" s="26">
        <v>39126447844392.383</v>
      </c>
      <c r="C28" s="26">
        <f t="shared" si="1"/>
        <v>1.9563324450962671</v>
      </c>
      <c r="D28">
        <v>32285589495355.121</v>
      </c>
      <c r="E28" s="9">
        <f t="shared" si="12"/>
        <v>1.2118858120902964</v>
      </c>
      <c r="F28" s="9"/>
    </row>
    <row r="29" spans="1:45">
      <c r="A29">
        <f t="shared" si="0"/>
        <v>1993</v>
      </c>
      <c r="B29" s="26">
        <v>39724779932418.383</v>
      </c>
      <c r="C29" s="26">
        <f t="shared" si="1"/>
        <v>1.9862492032288412</v>
      </c>
      <c r="D29">
        <v>33696199806605.813</v>
      </c>
      <c r="E29" s="9">
        <f t="shared" si="12"/>
        <v>1.178909792807874</v>
      </c>
      <c r="F29" s="9"/>
    </row>
    <row r="30" spans="1:45">
      <c r="A30">
        <f t="shared" si="0"/>
        <v>1994</v>
      </c>
      <c r="B30" s="26">
        <v>40916715661327.742</v>
      </c>
      <c r="C30" s="26">
        <f t="shared" si="1"/>
        <v>2.045846295921963</v>
      </c>
      <c r="D30">
        <v>35515809220674.609</v>
      </c>
      <c r="E30" s="9">
        <f t="shared" si="12"/>
        <v>1.1520704880211243</v>
      </c>
      <c r="F30" s="9"/>
    </row>
    <row r="31" spans="1:45">
      <c r="A31">
        <f t="shared" si="0"/>
        <v>1995</v>
      </c>
      <c r="B31" s="26">
        <v>42153176381490.453</v>
      </c>
      <c r="C31" s="26">
        <f t="shared" si="1"/>
        <v>2.107669649617693</v>
      </c>
      <c r="D31">
        <v>37521154802559.453</v>
      </c>
      <c r="E31" s="9">
        <f t="shared" si="12"/>
        <v>1.1234509333016327</v>
      </c>
      <c r="F31" s="9"/>
    </row>
    <row r="32" spans="1:45">
      <c r="A32">
        <f t="shared" si="0"/>
        <v>1996</v>
      </c>
      <c r="B32" s="26">
        <v>43581655455368.773</v>
      </c>
      <c r="C32" s="26">
        <f t="shared" si="1"/>
        <v>2.1790939703350602</v>
      </c>
      <c r="D32">
        <v>39736505427796.516</v>
      </c>
      <c r="E32" s="9">
        <f t="shared" si="12"/>
        <v>1.096766184801004</v>
      </c>
      <c r="F32" s="9"/>
    </row>
    <row r="33" spans="1:24">
      <c r="A33">
        <f t="shared" si="0"/>
        <v>1997</v>
      </c>
      <c r="B33" s="26">
        <v>45182899936222.063</v>
      </c>
      <c r="C33" s="26">
        <f t="shared" si="1"/>
        <v>2.2591566057903152</v>
      </c>
      <c r="D33">
        <v>42021959418746.477</v>
      </c>
      <c r="E33" s="9">
        <f t="shared" si="12"/>
        <v>1.0752211596317294</v>
      </c>
      <c r="F33" s="9"/>
    </row>
    <row r="34" spans="1:24">
      <c r="A34">
        <f t="shared" si="0"/>
        <v>1998</v>
      </c>
      <c r="B34" s="26">
        <v>46337868425784.492</v>
      </c>
      <c r="C34" s="26">
        <f t="shared" si="1"/>
        <v>2.3169053270179858</v>
      </c>
      <c r="D34">
        <v>43430563081976.711</v>
      </c>
      <c r="E34" s="9">
        <f t="shared" si="12"/>
        <v>1.0669414609780707</v>
      </c>
      <c r="F34" s="9"/>
    </row>
    <row r="35" spans="1:24">
      <c r="A35">
        <f t="shared" si="0"/>
        <v>1999</v>
      </c>
      <c r="B35" s="26">
        <v>47843128594129.195</v>
      </c>
      <c r="C35" s="26">
        <f t="shared" si="1"/>
        <v>2.3921687221862711</v>
      </c>
      <c r="D35">
        <v>45572661480843.219</v>
      </c>
      <c r="E35" s="9">
        <f t="shared" si="12"/>
        <v>1.0498208144863426</v>
      </c>
      <c r="F35" s="9"/>
    </row>
    <row r="36" spans="1:24">
      <c r="A36">
        <f t="shared" si="0"/>
        <v>2000</v>
      </c>
      <c r="B36" s="26">
        <v>49940895932668.906</v>
      </c>
      <c r="C36" s="26">
        <f t="shared" si="1"/>
        <v>2.4970576280989669</v>
      </c>
      <c r="D36">
        <v>48937260662320.75</v>
      </c>
      <c r="E36" s="9">
        <f t="shared" si="12"/>
        <v>1.0205086115725497</v>
      </c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>
      <c r="A37">
        <f t="shared" si="0"/>
        <v>2001</v>
      </c>
      <c r="B37" s="26">
        <v>50919962292719.633</v>
      </c>
      <c r="C37" s="26">
        <f t="shared" si="1"/>
        <v>2.5460111976559863</v>
      </c>
      <c r="D37">
        <v>51277456474527.422</v>
      </c>
      <c r="E37" s="9">
        <f>B37/D37</f>
        <v>0.99302823879368163</v>
      </c>
      <c r="F37" s="9"/>
    </row>
    <row r="38" spans="1:24">
      <c r="A38">
        <f t="shared" si="0"/>
        <v>2002</v>
      </c>
      <c r="B38" s="26">
        <v>52031073283868.82</v>
      </c>
      <c r="C38" s="26">
        <f t="shared" si="1"/>
        <v>2.6015670326945548</v>
      </c>
      <c r="D38">
        <v>53755250044944.906</v>
      </c>
      <c r="E38" s="9">
        <f t="shared" ref="E38:E54" si="13">B38/D38</f>
        <v>0.96792542570940521</v>
      </c>
      <c r="F38" s="9"/>
    </row>
    <row r="39" spans="1:24">
      <c r="A39">
        <f t="shared" si="0"/>
        <v>2003</v>
      </c>
      <c r="B39" s="26">
        <v>53573126204369.266</v>
      </c>
      <c r="C39" s="26">
        <f t="shared" si="1"/>
        <v>2.6786700749239007</v>
      </c>
      <c r="D39">
        <v>56771234647182.586</v>
      </c>
      <c r="E39" s="9">
        <f t="shared" si="13"/>
        <v>0.94366674491600067</v>
      </c>
      <c r="F39" s="9"/>
    </row>
    <row r="40" spans="1:24">
      <c r="A40">
        <f t="shared" si="0"/>
        <v>2004</v>
      </c>
      <c r="B40" s="26">
        <v>55934340917180.281</v>
      </c>
      <c r="C40" s="26">
        <f t="shared" si="1"/>
        <v>2.7967314172384929</v>
      </c>
      <c r="D40">
        <v>61370339208442.039</v>
      </c>
      <c r="E40" s="9">
        <f t="shared" si="13"/>
        <v>0.91142303657800239</v>
      </c>
      <c r="F40" s="9"/>
    </row>
    <row r="41" spans="1:24">
      <c r="A41">
        <f t="shared" si="0"/>
        <v>2005</v>
      </c>
      <c r="B41" s="26">
        <v>58124158576850.469</v>
      </c>
      <c r="C41" s="26">
        <f t="shared" si="1"/>
        <v>2.9062228628584803</v>
      </c>
      <c r="D41">
        <v>66128519068718.922</v>
      </c>
      <c r="E41" s="9">
        <f t="shared" si="13"/>
        <v>0.87895751175751347</v>
      </c>
      <c r="F41" s="9"/>
    </row>
    <row r="42" spans="1:24">
      <c r="A42">
        <f t="shared" si="0"/>
        <v>2006</v>
      </c>
      <c r="B42" s="26">
        <v>60669918254733.969</v>
      </c>
      <c r="C42" s="26">
        <f t="shared" si="1"/>
        <v>3.0335115008423932</v>
      </c>
      <c r="D42">
        <v>72399136484966.984</v>
      </c>
      <c r="E42" s="9">
        <f t="shared" si="13"/>
        <v>0.83799229107285722</v>
      </c>
      <c r="F42" s="9"/>
    </row>
    <row r="43" spans="1:24">
      <c r="A43">
        <f t="shared" si="0"/>
        <v>2007</v>
      </c>
      <c r="B43" s="26">
        <v>63293125729720.938</v>
      </c>
      <c r="C43" s="26">
        <f t="shared" si="1"/>
        <v>3.1646725485803766</v>
      </c>
      <c r="D43">
        <v>78386859638447.875</v>
      </c>
      <c r="E43" s="9">
        <f t="shared" si="13"/>
        <v>0.80744561042060636</v>
      </c>
      <c r="F43" s="9"/>
    </row>
    <row r="44" spans="1:24">
      <c r="A44">
        <f t="shared" si="0"/>
        <v>2008</v>
      </c>
      <c r="B44" s="26">
        <v>64466240434781.68</v>
      </c>
      <c r="C44" s="26">
        <f t="shared" si="1"/>
        <v>3.2233285852453251</v>
      </c>
      <c r="D44">
        <v>83010489857511.297</v>
      </c>
      <c r="E44" s="9">
        <f t="shared" si="13"/>
        <v>0.77660354185885316</v>
      </c>
      <c r="F44" s="9"/>
    </row>
    <row r="45" spans="1:24">
      <c r="A45">
        <f t="shared" si="0"/>
        <v>2009</v>
      </c>
      <c r="B45" s="26">
        <v>63387062251315.828</v>
      </c>
      <c r="C45" s="26">
        <f t="shared" si="1"/>
        <v>3.1693693987955158</v>
      </c>
      <c r="D45">
        <v>83822757775989.891</v>
      </c>
      <c r="E45" s="9">
        <f t="shared" si="13"/>
        <v>0.75620349333665515</v>
      </c>
      <c r="F45" s="9"/>
    </row>
    <row r="46" spans="1:24">
      <c r="A46">
        <f t="shared" si="0"/>
        <v>2010</v>
      </c>
      <c r="B46" s="26">
        <v>66113119131563.281</v>
      </c>
      <c r="C46" s="26">
        <f t="shared" si="1"/>
        <v>3.3056729432219325</v>
      </c>
      <c r="D46">
        <v>89276239735230.938</v>
      </c>
      <c r="E46" s="9">
        <f t="shared" si="13"/>
        <v>0.74054551723545736</v>
      </c>
      <c r="F46" s="9"/>
    </row>
    <row r="47" spans="1:24">
      <c r="A47">
        <f t="shared" si="0"/>
        <v>2011</v>
      </c>
      <c r="B47" s="26">
        <v>68189253910520.492</v>
      </c>
      <c r="C47" s="26">
        <f t="shared" si="1"/>
        <v>3.4094802155973842</v>
      </c>
      <c r="D47">
        <v>95121944958508.578</v>
      </c>
      <c r="E47" s="9">
        <f t="shared" si="13"/>
        <v>0.71686143444884454</v>
      </c>
      <c r="F47" s="9"/>
    </row>
    <row r="48" spans="1:24" ht="15.75">
      <c r="A48">
        <f t="shared" si="0"/>
        <v>2012</v>
      </c>
      <c r="B48" s="26">
        <v>69905552100879.508</v>
      </c>
      <c r="C48" s="26">
        <f t="shared" si="1"/>
        <v>3.4952955660890228</v>
      </c>
      <c r="D48" s="18">
        <v>100090400388813.42</v>
      </c>
      <c r="E48" s="9">
        <f t="shared" si="13"/>
        <v>0.69842414286807553</v>
      </c>
      <c r="F48" s="9"/>
    </row>
    <row r="49" spans="1:23">
      <c r="A49">
        <f t="shared" si="0"/>
        <v>2013</v>
      </c>
      <c r="B49" s="26">
        <v>71767092198789.797</v>
      </c>
      <c r="C49" s="26">
        <f t="shared" si="1"/>
        <v>3.5883730492756682</v>
      </c>
      <c r="D49">
        <v>105005558680967.06</v>
      </c>
      <c r="E49" s="9">
        <f t="shared" si="13"/>
        <v>0.68345993393393611</v>
      </c>
      <c r="F49" s="9"/>
    </row>
    <row r="50" spans="1:23">
      <c r="A50">
        <f t="shared" si="0"/>
        <v>2014</v>
      </c>
      <c r="B50" s="26">
        <v>73810630933121.359</v>
      </c>
      <c r="C50" s="26">
        <f t="shared" si="1"/>
        <v>3.6905505110448376</v>
      </c>
      <c r="D50">
        <v>108990107846686.92</v>
      </c>
      <c r="E50" s="9">
        <f t="shared" si="13"/>
        <v>0.67722321219232606</v>
      </c>
      <c r="F50" s="9"/>
    </row>
    <row r="51" spans="1:23" ht="12.75" customHeight="1">
      <c r="A51">
        <f t="shared" si="0"/>
        <v>2015</v>
      </c>
      <c r="B51" s="26">
        <v>75935751526686.344</v>
      </c>
      <c r="C51" s="26">
        <f t="shared" si="1"/>
        <v>3.7968070867367518</v>
      </c>
      <c r="D51">
        <v>111348057198084.13</v>
      </c>
      <c r="E51" s="9">
        <f t="shared" si="13"/>
        <v>0.68196745805451653</v>
      </c>
      <c r="F51" s="9"/>
    </row>
    <row r="52" spans="1:23">
      <c r="A52">
        <f t="shared" si="0"/>
        <v>2016</v>
      </c>
      <c r="B52" s="26">
        <v>77904136579049.406</v>
      </c>
      <c r="C52" s="26">
        <f t="shared" si="1"/>
        <v>3.895226845098033</v>
      </c>
      <c r="D52">
        <v>115696791100671.45</v>
      </c>
      <c r="E52" s="9">
        <f t="shared" si="13"/>
        <v>0.67334742682070192</v>
      </c>
      <c r="F52" s="9"/>
    </row>
    <row r="53" spans="1:23">
      <c r="A53">
        <f t="shared" si="0"/>
        <v>2017</v>
      </c>
      <c r="B53" s="26">
        <v>80445347186267</v>
      </c>
      <c r="C53" s="26">
        <f t="shared" si="1"/>
        <v>4.0222880283798439</v>
      </c>
      <c r="D53">
        <v>122012609853736.61</v>
      </c>
      <c r="E53" s="9">
        <f t="shared" si="13"/>
        <v>0.65931994473932953</v>
      </c>
      <c r="F53" s="9"/>
    </row>
    <row r="54" spans="1:23">
      <c r="A54">
        <f t="shared" si="0"/>
        <v>2018</v>
      </c>
      <c r="B54" s="26">
        <v>82937926223452.672</v>
      </c>
      <c r="C54" s="26">
        <f t="shared" si="1"/>
        <v>4.1469176206650031</v>
      </c>
      <c r="D54">
        <v>129250669645666.44</v>
      </c>
      <c r="E54" s="9">
        <f t="shared" si="13"/>
        <v>0.64168275840134836</v>
      </c>
      <c r="F54" s="9">
        <f t="shared" ref="F54:F86" si="14">1.32528*EXP(-0.02625*(A54-A$25))</f>
        <v>0.61901471019314358</v>
      </c>
      <c r="G54" s="24">
        <f>$C54</f>
        <v>4.1469176206650031</v>
      </c>
      <c r="H54" s="24">
        <f>$C54</f>
        <v>4.1469176206650031</v>
      </c>
      <c r="I54" s="24">
        <f t="shared" ref="I54:W54" si="15">H54</f>
        <v>4.1469176206650031</v>
      </c>
      <c r="J54" s="24">
        <f t="shared" si="15"/>
        <v>4.1469176206650031</v>
      </c>
      <c r="K54" s="24">
        <f t="shared" si="15"/>
        <v>4.1469176206650031</v>
      </c>
      <c r="L54" s="24">
        <f t="shared" si="15"/>
        <v>4.1469176206650031</v>
      </c>
      <c r="M54" s="24">
        <f t="shared" si="15"/>
        <v>4.1469176206650031</v>
      </c>
      <c r="N54" s="24">
        <f t="shared" si="15"/>
        <v>4.1469176206650031</v>
      </c>
      <c r="O54" s="24">
        <f t="shared" si="15"/>
        <v>4.1469176206650031</v>
      </c>
      <c r="P54" s="24">
        <f t="shared" si="15"/>
        <v>4.1469176206650031</v>
      </c>
      <c r="Q54" s="24">
        <f t="shared" si="15"/>
        <v>4.1469176206650031</v>
      </c>
      <c r="R54" s="24">
        <f t="shared" si="15"/>
        <v>4.1469176206650031</v>
      </c>
      <c r="S54" s="24">
        <f t="shared" si="15"/>
        <v>4.1469176206650031</v>
      </c>
      <c r="T54" s="24">
        <f t="shared" si="15"/>
        <v>4.1469176206650031</v>
      </c>
      <c r="U54" s="24">
        <f t="shared" si="15"/>
        <v>4.1469176206650031</v>
      </c>
      <c r="V54" s="24">
        <f t="shared" si="15"/>
        <v>4.1469176206650031</v>
      </c>
      <c r="W54" s="24">
        <f t="shared" si="15"/>
        <v>4.1469176206650031</v>
      </c>
    </row>
    <row r="55" spans="1:23">
      <c r="A55">
        <f t="shared" si="0"/>
        <v>2019</v>
      </c>
      <c r="E55" s="9"/>
      <c r="F55" s="9">
        <f t="shared" si="14"/>
        <v>0.60297699003306104</v>
      </c>
      <c r="G55" s="24">
        <f t="shared" ref="G55:G66" si="16">G54*(1+F$98)</f>
        <v>4.2490722147096784</v>
      </c>
      <c r="H55" s="24">
        <f>H54*(1+D$93)</f>
        <v>4.2342517057562086</v>
      </c>
      <c r="I55" s="24">
        <f>I54*(1+F$91)</f>
        <v>4.2622394090702942</v>
      </c>
      <c r="J55" s="24">
        <f>H55</f>
        <v>4.2342517057562086</v>
      </c>
      <c r="K55" s="24">
        <f>I55</f>
        <v>4.2622394090702942</v>
      </c>
      <c r="L55" s="24">
        <f t="shared" ref="L55:L76" si="17">L54*(1+G$173)</f>
        <v>4.256893875965039</v>
      </c>
      <c r="M55" s="24">
        <f>M54*(1+$G$199)</f>
        <v>4.2310171100120897</v>
      </c>
      <c r="N55" s="24">
        <f>N54*(1+M$215)</f>
        <v>4.2589456368828227</v>
      </c>
      <c r="O55" s="24">
        <f>O54*(1+L$236)</f>
        <v>4.2586840615069299</v>
      </c>
      <c r="P55" s="24">
        <f>P54*(1+L$263)</f>
        <v>4.2778748455877578</v>
      </c>
      <c r="Q55" s="24">
        <f>Q54*(1+L$264)</f>
        <v>4.2795610390280254</v>
      </c>
      <c r="R55" s="24">
        <f>R54*(1+L$265)</f>
        <v>4.2825712552191808</v>
      </c>
      <c r="S55" s="24">
        <f>S54*(1+L$266)</f>
        <v>4.2801752764912404</v>
      </c>
      <c r="T55" s="24">
        <f>T54*(1+L$259)</f>
        <v>4.2778748455877578</v>
      </c>
      <c r="U55" s="24">
        <f>U54*(1+L$260)</f>
        <v>4.2801140706528447</v>
      </c>
      <c r="V55" s="24">
        <f>V54*(1+L$261)</f>
        <v>4.2788560064269712</v>
      </c>
      <c r="W55" s="24">
        <f>W54*(1+L$262)</f>
        <v>4.2825712552191808</v>
      </c>
    </row>
    <row r="56" spans="1:23">
      <c r="A56">
        <f t="shared" si="0"/>
        <v>2020</v>
      </c>
      <c r="F56" s="35">
        <f t="shared" si="14"/>
        <v>0.58735478256386886</v>
      </c>
      <c r="G56" s="24">
        <f t="shared" si="16"/>
        <v>4.3537432708688728</v>
      </c>
      <c r="H56" s="24">
        <f t="shared" ref="H56:H61" si="18">H55*(1+D$93)</f>
        <v>4.3234250466794348</v>
      </c>
      <c r="I56" s="24">
        <f t="shared" ref="I56:I66" si="19">I55*(1+F$91)</f>
        <v>4.3807681854356844</v>
      </c>
      <c r="J56" s="24">
        <f t="shared" ref="J56:J76" si="20">H56</f>
        <v>4.3234250466794348</v>
      </c>
      <c r="K56" s="24">
        <f t="shared" ref="K56:K76" si="21">I56</f>
        <v>4.3807681854356844</v>
      </c>
      <c r="L56" s="24">
        <f t="shared" si="17"/>
        <v>4.3697867015556326</v>
      </c>
      <c r="M56" s="24">
        <f>M55*(1+$G$199)</f>
        <v>4.3168221370031352</v>
      </c>
      <c r="N56" s="24">
        <f>N55*(1+M$215)</f>
        <v>4.3740000639353207</v>
      </c>
      <c r="O56" s="24">
        <f>O55*(1+L$236)</f>
        <v>4.3734627968869066</v>
      </c>
      <c r="P56" s="24">
        <f t="shared" ref="P56" si="22">P55*(1+L$263)</f>
        <v>4.4129676228238761</v>
      </c>
      <c r="Q56" s="24">
        <f t="shared" ref="Q56" si="23">Q55*(1+L$264)</f>
        <v>4.4164471933324014</v>
      </c>
      <c r="R56" s="24">
        <f t="shared" ref="R56" si="24">R55*(1+L$265)</f>
        <v>4.4226623805197525</v>
      </c>
      <c r="S56" s="24">
        <f t="shared" ref="S56" si="25">S55*(1+L$266)</f>
        <v>4.4177150532710785</v>
      </c>
      <c r="T56" s="24">
        <f t="shared" ref="T56" si="26">T55*(1+L$259)</f>
        <v>4.4129676228238761</v>
      </c>
      <c r="U56" s="24">
        <f t="shared" ref="U56" si="27">U55*(1+L$260)</f>
        <v>4.4175887089029642</v>
      </c>
      <c r="V56" s="24">
        <f t="shared" ref="V56" si="28">V55*(1+L$261)</f>
        <v>4.4149921456120422</v>
      </c>
      <c r="W56" s="24">
        <f t="shared" ref="W56" si="29">W55*(1+L$262)</f>
        <v>4.4226623805197525</v>
      </c>
    </row>
    <row r="57" spans="1:23">
      <c r="A57">
        <f t="shared" si="0"/>
        <v>2021</v>
      </c>
      <c r="F57" s="9">
        <f t="shared" si="14"/>
        <v>0.57213732249009075</v>
      </c>
      <c r="G57" s="24">
        <f t="shared" si="16"/>
        <v>4.460992779321618</v>
      </c>
      <c r="H57" s="24">
        <f t="shared" si="18"/>
        <v>4.4144763781625045</v>
      </c>
      <c r="I57" s="24">
        <f t="shared" si="19"/>
        <v>4.5025931330102233</v>
      </c>
      <c r="J57" s="24">
        <f t="shared" si="20"/>
        <v>4.4144763781625045</v>
      </c>
      <c r="K57" s="24">
        <f t="shared" si="21"/>
        <v>4.5025931330102233</v>
      </c>
      <c r="L57" s="24">
        <f t="shared" si="17"/>
        <v>4.4856734448808888</v>
      </c>
      <c r="M57" s="24">
        <f t="shared" ref="M57:M66" si="30">M56*(1+$H$199)</f>
        <v>4.4414056238770465</v>
      </c>
      <c r="N57" s="24">
        <f>N56*(1+N$215)</f>
        <v>4.4872930160434104</v>
      </c>
      <c r="O57" s="24">
        <f>O56*(1+M$236)</f>
        <v>4.4945800330292354</v>
      </c>
      <c r="P57" s="24">
        <f>P56*(1+N$263)</f>
        <v>4.5626852297535452</v>
      </c>
      <c r="Q57" s="24">
        <f>Q56*(1+N$264)</f>
        <v>4.534126710697997</v>
      </c>
      <c r="R57" s="24">
        <f>R56*(1+N$265)</f>
        <v>4.5881364713060515</v>
      </c>
      <c r="S57" s="24">
        <f>S56*(1+N$266)</f>
        <v>4.5393732791431214</v>
      </c>
      <c r="T57" s="24">
        <f>T56*(1+N$259)</f>
        <v>4.5626852297535452</v>
      </c>
      <c r="U57" s="24">
        <f>U56*(1+N$260)</f>
        <v>4.5378820205232229</v>
      </c>
      <c r="V57" s="24">
        <f>V56*(1+N$261)</f>
        <v>4.537224085299675</v>
      </c>
      <c r="W57" s="24">
        <f>W56*(1+N$262)</f>
        <v>4.5923336316483345</v>
      </c>
    </row>
    <row r="58" spans="1:23">
      <c r="A58">
        <f t="shared" si="0"/>
        <v>2022</v>
      </c>
      <c r="F58" s="9">
        <f t="shared" si="14"/>
        <v>0.55731412342851749</v>
      </c>
      <c r="G58" s="24">
        <f t="shared" si="16"/>
        <v>4.570884257304427</v>
      </c>
      <c r="H58" s="24">
        <f t="shared" si="18"/>
        <v>4.5074452506866072</v>
      </c>
      <c r="I58" s="24">
        <f t="shared" si="19"/>
        <v>4.6278059151432949</v>
      </c>
      <c r="J58" s="24">
        <f t="shared" si="20"/>
        <v>4.5074452506866072</v>
      </c>
      <c r="K58" s="24">
        <f t="shared" si="21"/>
        <v>4.6278059151432949</v>
      </c>
      <c r="L58" s="24">
        <f t="shared" si="17"/>
        <v>4.6046335046391302</v>
      </c>
      <c r="M58" s="24">
        <f t="shared" si="30"/>
        <v>4.5695845901821386</v>
      </c>
      <c r="N58" s="24">
        <f>N57*(1+N$215)</f>
        <v>4.6035204200970306</v>
      </c>
      <c r="O58" s="24">
        <f>O57*(1+M$236)</f>
        <v>4.6190514499596569</v>
      </c>
      <c r="P58" s="24">
        <f t="shared" ref="P58:P66" si="31">P57*(1+N$263)</f>
        <v>4.7174822670667078</v>
      </c>
      <c r="Q58" s="24">
        <f>Q57*(1+N$264)</f>
        <v>4.654941886252443</v>
      </c>
      <c r="R58" s="24">
        <f t="shared" ref="R58:R66" si="32">R57*(1+N$265)</f>
        <v>4.7598017818522314</v>
      </c>
      <c r="S58" s="24">
        <f t="shared" ref="S58:S66" si="33">S57*(1+N$266)</f>
        <v>4.6643818170529165</v>
      </c>
      <c r="T58" s="24">
        <f t="shared" ref="T58:T66" si="34">T57*(1+N$259)</f>
        <v>4.7174822670667078</v>
      </c>
      <c r="U58" s="24">
        <f t="shared" ref="U58:U66" si="35">U57*(1+N$260)</f>
        <v>4.6614509835845963</v>
      </c>
      <c r="V58" s="24">
        <f t="shared" ref="V58:V66" si="36">V57*(1+N$261)</f>
        <v>4.6628400960313874</v>
      </c>
      <c r="W58" s="24">
        <f t="shared" ref="W58:W66" si="37">W57*(1+N$262)</f>
        <v>4.7685141595388831</v>
      </c>
    </row>
    <row r="59" spans="1:23">
      <c r="A59">
        <f t="shared" si="0"/>
        <v>2023</v>
      </c>
      <c r="F59" s="9">
        <f t="shared" si="14"/>
        <v>0.54287497068201906</v>
      </c>
      <c r="G59" s="24">
        <f t="shared" si="16"/>
        <v>4.6834827867286153</v>
      </c>
      <c r="H59" s="24">
        <f t="shared" si="18"/>
        <v>4.6023720476660674</v>
      </c>
      <c r="I59" s="24">
        <f t="shared" si="19"/>
        <v>4.7565007442538203</v>
      </c>
      <c r="J59" s="24">
        <f t="shared" si="20"/>
        <v>4.6023720476660674</v>
      </c>
      <c r="K59" s="24">
        <f t="shared" si="21"/>
        <v>4.7565007442538203</v>
      </c>
      <c r="L59" s="24">
        <f t="shared" si="17"/>
        <v>4.7267483851821606</v>
      </c>
      <c r="M59" s="24">
        <f t="shared" si="30"/>
        <v>4.7014628014547952</v>
      </c>
      <c r="N59" s="24">
        <f>N58*(1+N$215)</f>
        <v>4.7227582826619949</v>
      </c>
      <c r="O59" s="24">
        <f>O58*(1+M$236)</f>
        <v>4.7469699372545646</v>
      </c>
      <c r="P59" s="24">
        <f t="shared" si="31"/>
        <v>4.8775310632793616</v>
      </c>
      <c r="Q59" s="24">
        <f t="shared" ref="Q59:Q66" si="38">Q58*(1+N$264)</f>
        <v>4.7789762719383155</v>
      </c>
      <c r="R59" s="24">
        <f t="shared" si="32"/>
        <v>4.9378899568945336</v>
      </c>
      <c r="S59" s="24">
        <f t="shared" si="33"/>
        <v>4.7928329303116355</v>
      </c>
      <c r="T59" s="24">
        <f t="shared" si="34"/>
        <v>4.8775310632793616</v>
      </c>
      <c r="U59" s="24">
        <f t="shared" si="35"/>
        <v>4.7883847958339842</v>
      </c>
      <c r="V59" s="24">
        <f t="shared" si="36"/>
        <v>4.791933868023178</v>
      </c>
      <c r="W59" s="24">
        <f t="shared" si="37"/>
        <v>4.9514536864259071</v>
      </c>
    </row>
    <row r="60" spans="1:23">
      <c r="A60">
        <f t="shared" si="0"/>
        <v>2024</v>
      </c>
      <c r="F60" s="9">
        <f t="shared" si="14"/>
        <v>0.5288099142005751</v>
      </c>
      <c r="G60" s="24">
        <f t="shared" si="16"/>
        <v>4.7988550527242841</v>
      </c>
      <c r="H60" s="24">
        <f t="shared" si="18"/>
        <v>4.6992980029899156</v>
      </c>
      <c r="I60" s="24">
        <f t="shared" si="19"/>
        <v>4.8887744527174304</v>
      </c>
      <c r="J60" s="24">
        <f t="shared" si="20"/>
        <v>4.6992980029899156</v>
      </c>
      <c r="K60" s="24">
        <f t="shared" si="21"/>
        <v>4.8887744527174304</v>
      </c>
      <c r="L60" s="24">
        <f t="shared" si="17"/>
        <v>4.8521017523571919</v>
      </c>
      <c r="M60" s="24">
        <f t="shared" si="30"/>
        <v>4.8371470179047815</v>
      </c>
      <c r="N60" s="24">
        <f>N59*(1+N$215)</f>
        <v>4.8450845789845234</v>
      </c>
      <c r="O60" s="24">
        <f>O59*(1+M$236)</f>
        <v>4.8784309569436415</v>
      </c>
      <c r="P60" s="24">
        <f t="shared" si="31"/>
        <v>5.0430097934523275</v>
      </c>
      <c r="Q60" s="24">
        <f t="shared" si="38"/>
        <v>4.9063156460017892</v>
      </c>
      <c r="R60" s="24">
        <f t="shared" si="32"/>
        <v>5.1226413081663207</v>
      </c>
      <c r="S60" s="24">
        <f t="shared" si="33"/>
        <v>4.9248214230441114</v>
      </c>
      <c r="T60" s="24">
        <f t="shared" si="34"/>
        <v>5.0430097934523275</v>
      </c>
      <c r="U60" s="24">
        <f t="shared" si="35"/>
        <v>4.91877508392081</v>
      </c>
      <c r="V60" s="24">
        <f t="shared" si="36"/>
        <v>4.9246016853658379</v>
      </c>
      <c r="W60" s="24">
        <f t="shared" si="37"/>
        <v>5.1414115149007964</v>
      </c>
    </row>
    <row r="61" spans="1:23">
      <c r="A61">
        <f t="shared" si="0"/>
        <v>2025</v>
      </c>
      <c r="F61" s="35">
        <f t="shared" si="14"/>
        <v>0.5151092617246753</v>
      </c>
      <c r="G61" s="24">
        <f t="shared" si="16"/>
        <v>4.9170693831337893</v>
      </c>
      <c r="H61" s="24">
        <f t="shared" si="18"/>
        <v>4.798265218932884</v>
      </c>
      <c r="I61" s="24">
        <f t="shared" si="19"/>
        <v>5.0247265657249383</v>
      </c>
      <c r="J61" s="24">
        <f t="shared" si="20"/>
        <v>4.798265218932884</v>
      </c>
      <c r="K61" s="24">
        <f t="shared" si="21"/>
        <v>5.0247265657249383</v>
      </c>
      <c r="L61" s="24">
        <f t="shared" si="17"/>
        <v>4.9807794908297049</v>
      </c>
      <c r="M61" s="24">
        <f t="shared" si="30"/>
        <v>4.9767470808415144</v>
      </c>
      <c r="N61" s="24">
        <f>N60*(1+N$215)</f>
        <v>4.9705793039829214</v>
      </c>
      <c r="O61" s="24">
        <f>O60*(1+M$236)</f>
        <v>5.0135326147505337</v>
      </c>
      <c r="P61" s="24">
        <f t="shared" si="31"/>
        <v>5.2141026775454629</v>
      </c>
      <c r="Q61" s="24">
        <f t="shared" si="38"/>
        <v>5.0370480723141497</v>
      </c>
      <c r="R61" s="24">
        <f t="shared" si="32"/>
        <v>5.3143051386741211</v>
      </c>
      <c r="S61" s="24">
        <f t="shared" si="33"/>
        <v>5.0604447101595946</v>
      </c>
      <c r="T61" s="24">
        <f t="shared" si="34"/>
        <v>5.2141026775454629</v>
      </c>
      <c r="U61" s="24">
        <f t="shared" si="35"/>
        <v>5.0527159695373411</v>
      </c>
      <c r="V61" s="24">
        <f t="shared" si="36"/>
        <v>5.0609424978380666</v>
      </c>
      <c r="W61" s="24">
        <f t="shared" si="37"/>
        <v>5.3386568954531324</v>
      </c>
    </row>
    <row r="62" spans="1:23">
      <c r="A62">
        <f t="shared" si="0"/>
        <v>2026</v>
      </c>
      <c r="F62" s="9">
        <f t="shared" si="14"/>
        <v>0.50176357210636324</v>
      </c>
      <c r="G62" s="24">
        <f t="shared" si="16"/>
        <v>5.0381957889780864</v>
      </c>
      <c r="H62" s="24">
        <f>H61*(1+E$93)</f>
        <v>4.9142872719266819</v>
      </c>
      <c r="I62" s="24">
        <f t="shared" si="19"/>
        <v>5.1644593761669393</v>
      </c>
      <c r="J62" s="24">
        <f t="shared" si="20"/>
        <v>4.9142872719266819</v>
      </c>
      <c r="K62" s="24">
        <f t="shared" si="21"/>
        <v>5.1644593761669393</v>
      </c>
      <c r="L62" s="24">
        <f t="shared" si="17"/>
        <v>5.1128697629265094</v>
      </c>
      <c r="M62" s="24">
        <f t="shared" si="30"/>
        <v>5.1203760015946012</v>
      </c>
      <c r="N62" s="24">
        <f>N61*(1+O$215)</f>
        <v>5.0932390141779242</v>
      </c>
      <c r="O62" s="24">
        <f>O61*(1+N$236)</f>
        <v>5.1399684011555928</v>
      </c>
      <c r="P62" s="24">
        <f t="shared" si="31"/>
        <v>5.3910001855013787</v>
      </c>
      <c r="Q62" s="24">
        <f t="shared" si="38"/>
        <v>5.1712639612739748</v>
      </c>
      <c r="R62" s="24">
        <f t="shared" si="32"/>
        <v>5.5131400791064751</v>
      </c>
      <c r="S62" s="24">
        <f t="shared" si="33"/>
        <v>5.1998028892494226</v>
      </c>
      <c r="T62" s="24">
        <f t="shared" si="34"/>
        <v>5.3910001855013787</v>
      </c>
      <c r="U62" s="24">
        <f t="shared" si="35"/>
        <v>5.1903041373600427</v>
      </c>
      <c r="V62" s="24">
        <f t="shared" si="36"/>
        <v>5.2010579947077824</v>
      </c>
      <c r="W62" s="24">
        <f t="shared" si="37"/>
        <v>5.5434694081123768</v>
      </c>
    </row>
    <row r="63" spans="1:23">
      <c r="A63">
        <f t="shared" si="0"/>
        <v>2027</v>
      </c>
      <c r="F63" s="9">
        <f t="shared" si="14"/>
        <v>0.48876364880332179</v>
      </c>
      <c r="G63" s="24">
        <f t="shared" si="16"/>
        <v>5.1623060059199215</v>
      </c>
      <c r="H63" s="24">
        <f t="shared" ref="H63:H76" si="39">H62*(1+E$93)</f>
        <v>5.0331147381618697</v>
      </c>
      <c r="I63" s="24">
        <f t="shared" si="19"/>
        <v>5.3080780216008794</v>
      </c>
      <c r="J63" s="24">
        <f t="shared" si="20"/>
        <v>5.0331147381618697</v>
      </c>
      <c r="K63" s="24">
        <f t="shared" si="21"/>
        <v>5.3080780216008794</v>
      </c>
      <c r="L63" s="24">
        <f t="shared" si="17"/>
        <v>5.248463069039321</v>
      </c>
      <c r="M63" s="24">
        <f t="shared" si="30"/>
        <v>5.268150053000622</v>
      </c>
      <c r="N63" s="24">
        <f>N62*(1+O$215)</f>
        <v>5.2189256159251993</v>
      </c>
      <c r="O63" s="24">
        <f>O62*(1+N$236)</f>
        <v>5.2695927592350102</v>
      </c>
      <c r="P63" s="24">
        <f t="shared" si="31"/>
        <v>5.5738992492869821</v>
      </c>
      <c r="Q63" s="24">
        <f t="shared" si="38"/>
        <v>5.3090561323320964</v>
      </c>
      <c r="R63" s="24">
        <f t="shared" si="32"/>
        <v>5.7194144368295348</v>
      </c>
      <c r="S63" s="24">
        <f t="shared" si="33"/>
        <v>5.3429988144646536</v>
      </c>
      <c r="T63" s="24">
        <f t="shared" si="34"/>
        <v>5.5738992492869821</v>
      </c>
      <c r="U63" s="24">
        <f t="shared" si="35"/>
        <v>5.3316389048410153</v>
      </c>
      <c r="V63" s="24">
        <f t="shared" si="36"/>
        <v>5.3450526805766678</v>
      </c>
      <c r="W63" s="24">
        <f t="shared" si="37"/>
        <v>5.7561393587308807</v>
      </c>
    </row>
    <row r="64" spans="1:23">
      <c r="A64">
        <f t="shared" si="0"/>
        <v>2028</v>
      </c>
      <c r="F64" s="9">
        <f t="shared" si="14"/>
        <v>0.47610053354151682</v>
      </c>
      <c r="G64" s="24">
        <f t="shared" si="16"/>
        <v>5.2894735367484156</v>
      </c>
      <c r="H64" s="24">
        <f t="shared" si="39"/>
        <v>5.1548154525306238</v>
      </c>
      <c r="I64" s="24">
        <f t="shared" si="19"/>
        <v>5.4556905633585018</v>
      </c>
      <c r="J64" s="24">
        <f t="shared" si="20"/>
        <v>5.1548154525306238</v>
      </c>
      <c r="K64" s="24">
        <f t="shared" si="21"/>
        <v>5.4556905633585018</v>
      </c>
      <c r="L64" s="24">
        <f t="shared" si="17"/>
        <v>5.3876523096302442</v>
      </c>
      <c r="M64" s="24">
        <f t="shared" si="30"/>
        <v>5.4201888635302202</v>
      </c>
      <c r="N64" s="24">
        <f>N63*(1+O$215)</f>
        <v>5.3477138042689019</v>
      </c>
      <c r="O64" s="24">
        <f>O63*(1+N$236)</f>
        <v>5.4024861012645475</v>
      </c>
      <c r="P64" s="24">
        <f t="shared" si="31"/>
        <v>5.763003482128898</v>
      </c>
      <c r="Q64" s="24">
        <f t="shared" si="38"/>
        <v>5.4505198781825888</v>
      </c>
      <c r="R64" s="24">
        <f t="shared" si="32"/>
        <v>5.9334065579403434</v>
      </c>
      <c r="S64" s="24">
        <f t="shared" si="33"/>
        <v>5.4901381724281997</v>
      </c>
      <c r="T64" s="24">
        <f t="shared" si="34"/>
        <v>5.763003482128898</v>
      </c>
      <c r="U64" s="24">
        <f t="shared" si="35"/>
        <v>5.476822293899887</v>
      </c>
      <c r="V64" s="24">
        <f t="shared" si="36"/>
        <v>5.4930339533245265</v>
      </c>
      <c r="W64" s="24">
        <f t="shared" si="37"/>
        <v>5.976968190469913</v>
      </c>
    </row>
    <row r="65" spans="1:23">
      <c r="A65">
        <f t="shared" si="0"/>
        <v>2029</v>
      </c>
      <c r="F65" s="9">
        <f t="shared" si="14"/>
        <v>0.46376550014203194</v>
      </c>
      <c r="G65" s="24">
        <f t="shared" si="16"/>
        <v>5.4197736949102122</v>
      </c>
      <c r="H65" s="24">
        <f t="shared" si="39"/>
        <v>5.2794588901728146</v>
      </c>
      <c r="I65" s="24">
        <f t="shared" si="19"/>
        <v>5.6074080678531972</v>
      </c>
      <c r="J65" s="24">
        <f t="shared" si="20"/>
        <v>5.2794588901728146</v>
      </c>
      <c r="K65" s="24">
        <f t="shared" si="21"/>
        <v>5.6074080678531972</v>
      </c>
      <c r="L65" s="24">
        <f t="shared" si="17"/>
        <v>5.5305328488816388</v>
      </c>
      <c r="M65" s="24">
        <f t="shared" si="30"/>
        <v>5.5766155141317029</v>
      </c>
      <c r="N65" s="24">
        <f>N64*(1+O$215)</f>
        <v>5.4796801175136842</v>
      </c>
      <c r="O65" s="24">
        <f>O64*(1+N$236)</f>
        <v>5.5387308674292477</v>
      </c>
      <c r="P65" s="24">
        <f t="shared" si="31"/>
        <v>5.9585234051868339</v>
      </c>
      <c r="Q65" s="24">
        <f t="shared" si="38"/>
        <v>5.5957530306641736</v>
      </c>
      <c r="R65" s="24">
        <f t="shared" si="32"/>
        <v>6.1554052028663575</v>
      </c>
      <c r="S65" s="24">
        <f t="shared" si="33"/>
        <v>5.6413295602374776</v>
      </c>
      <c r="T65" s="24">
        <f t="shared" si="34"/>
        <v>5.9585234051868339</v>
      </c>
      <c r="U65" s="24">
        <f t="shared" si="35"/>
        <v>5.6259591045679151</v>
      </c>
      <c r="V65" s="24">
        <f t="shared" si="36"/>
        <v>5.6451121842115732</v>
      </c>
      <c r="W65" s="24">
        <f t="shared" si="37"/>
        <v>6.206268911071966</v>
      </c>
    </row>
    <row r="66" spans="1:23">
      <c r="A66">
        <f t="shared" si="0"/>
        <v>2030</v>
      </c>
      <c r="F66" s="35">
        <f t="shared" si="14"/>
        <v>0.45175004850784067</v>
      </c>
      <c r="G66" s="24">
        <f t="shared" si="16"/>
        <v>5.5532836491129629</v>
      </c>
      <c r="H66" s="24">
        <f t="shared" si="39"/>
        <v>5.4071162061371938</v>
      </c>
      <c r="I66" s="24">
        <f t="shared" si="19"/>
        <v>5.7633446901484318</v>
      </c>
      <c r="J66" s="24">
        <f t="shared" si="20"/>
        <v>5.4071162061371938</v>
      </c>
      <c r="K66" s="24">
        <f t="shared" si="21"/>
        <v>5.7633446901484318</v>
      </c>
      <c r="L66" s="24">
        <f t="shared" si="17"/>
        <v>5.6772025800339803</v>
      </c>
      <c r="M66" s="24">
        <f t="shared" si="30"/>
        <v>5.7375566378695444</v>
      </c>
      <c r="N66" s="24">
        <f>N65*(1+O$215)</f>
        <v>5.6149029827111008</v>
      </c>
      <c r="O66" s="24">
        <f>O65*(1+N$236)</f>
        <v>5.6784115769650798</v>
      </c>
      <c r="P66" s="24">
        <f t="shared" si="31"/>
        <v>6.1606766819172298</v>
      </c>
      <c r="Q66" s="24">
        <f t="shared" si="38"/>
        <v>5.7448560284176136</v>
      </c>
      <c r="R66" s="24">
        <f t="shared" si="32"/>
        <v>6.3857099360180358</v>
      </c>
      <c r="S66" s="24">
        <f t="shared" si="33"/>
        <v>5.7966845656151609</v>
      </c>
      <c r="T66" s="24">
        <f t="shared" si="34"/>
        <v>6.1606766819172298</v>
      </c>
      <c r="U66" s="24">
        <f t="shared" si="35"/>
        <v>5.7791569906374596</v>
      </c>
      <c r="V66" s="24">
        <f t="shared" si="36"/>
        <v>5.8014008001984125</v>
      </c>
      <c r="W66" s="24">
        <f t="shared" si="37"/>
        <v>6.4443665365249521</v>
      </c>
    </row>
    <row r="67" spans="1:23">
      <c r="A67">
        <f t="shared" si="0"/>
        <v>2031</v>
      </c>
      <c r="F67" s="9">
        <f t="shared" si="14"/>
        <v>0.44004589876637185</v>
      </c>
      <c r="G67" s="24">
        <f>G66*(1+G$98)</f>
        <v>5.6859035875249004</v>
      </c>
      <c r="H67" s="24">
        <f t="shared" si="39"/>
        <v>5.5378602760015916</v>
      </c>
      <c r="I67" s="24">
        <f>I66*(1+G$91)</f>
        <v>5.9013576112804529</v>
      </c>
      <c r="J67" s="24">
        <f t="shared" si="20"/>
        <v>5.5378602760015916</v>
      </c>
      <c r="K67" s="24">
        <f t="shared" si="21"/>
        <v>5.9013576112804529</v>
      </c>
      <c r="L67" s="24">
        <f t="shared" si="17"/>
        <v>5.8277619924564821</v>
      </c>
      <c r="M67" s="24">
        <f t="shared" ref="M67:M76" si="40">M66*(1+$I$199)</f>
        <v>5.8539142864855389</v>
      </c>
      <c r="N67" s="24">
        <f>N66*(1+P$215)</f>
        <v>5.7441904385083502</v>
      </c>
      <c r="O67" s="24">
        <f>O66*(1+O$236)</f>
        <v>5.8089991642699745</v>
      </c>
      <c r="P67" s="24">
        <f>P66*(1+P$263)</f>
        <v>6.3363833262549996</v>
      </c>
      <c r="Q67" s="24">
        <f>Q66*(1+P$264)</f>
        <v>5.8575424750298204</v>
      </c>
      <c r="R67" s="24">
        <f>R66*(1+P$265)</f>
        <v>6.5968917326550898</v>
      </c>
      <c r="S67" s="24">
        <f>S66*(1+P$266)</f>
        <v>5.9167973693604585</v>
      </c>
      <c r="T67" s="24">
        <f>T66*(1+P$259)</f>
        <v>6.3363833262549996</v>
      </c>
      <c r="U67" s="24">
        <f>U66*(1+P$260)</f>
        <v>5.8971419722649046</v>
      </c>
      <c r="V67" s="24">
        <f>V66*(1+P$261)</f>
        <v>5.917767673034847</v>
      </c>
      <c r="W67" s="24">
        <f>W66*(1+P$262)</f>
        <v>6.6679413879152163</v>
      </c>
    </row>
    <row r="68" spans="1:23">
      <c r="A68">
        <f t="shared" si="0"/>
        <v>2032</v>
      </c>
      <c r="F68" s="9">
        <f t="shared" si="14"/>
        <v>0.42864498556383251</v>
      </c>
      <c r="G68" s="24">
        <f t="shared" ref="G68:G76" si="41">G67*(1+G$98)</f>
        <v>5.8216906697702342</v>
      </c>
      <c r="H68" s="24">
        <f t="shared" si="39"/>
        <v>5.6717657374753108</v>
      </c>
      <c r="I68" s="24">
        <f t="shared" ref="I68:I76" si="42">I67*(1+G$91)</f>
        <v>6.0426754824759241</v>
      </c>
      <c r="J68" s="24">
        <f t="shared" si="20"/>
        <v>5.6717657374753108</v>
      </c>
      <c r="K68" s="24">
        <f t="shared" si="21"/>
        <v>6.0426754824759241</v>
      </c>
      <c r="L68" s="24">
        <f t="shared" si="17"/>
        <v>5.9823142404964287</v>
      </c>
      <c r="M68" s="24">
        <f t="shared" si="40"/>
        <v>5.9726316682154659</v>
      </c>
      <c r="N68" s="24">
        <f>N67*(1+P$215)</f>
        <v>5.8764548373227798</v>
      </c>
      <c r="O68" s="24">
        <f>O67*(1+O$236)</f>
        <v>5.9425899009110834</v>
      </c>
      <c r="P68" s="24">
        <f t="shared" ref="P68:P76" si="43">P67*(1+P$263)</f>
        <v>6.5171012423180104</v>
      </c>
      <c r="Q68" s="24">
        <f t="shared" ref="Q68:Q76" si="44">Q67*(1+P$264)</f>
        <v>5.9724392877830184</v>
      </c>
      <c r="R68" s="24">
        <f t="shared" ref="R68:R76" si="45">R67*(1+P$265)</f>
        <v>6.8150575219378648</v>
      </c>
      <c r="S68" s="24">
        <f t="shared" ref="S68:S76" si="46">S67*(1+P$266)</f>
        <v>6.0393990243551645</v>
      </c>
      <c r="T68" s="24">
        <f t="shared" ref="T68:T76" si="47">T67*(1+P$259)</f>
        <v>6.5171012423180104</v>
      </c>
      <c r="U68" s="24">
        <f t="shared" ref="U68:U76" si="48">U67*(1+P$260)</f>
        <v>6.0175356885766957</v>
      </c>
      <c r="V68" s="24">
        <f t="shared" ref="V68:V76" si="49">V67*(1+P$261)</f>
        <v>6.0364686802571121</v>
      </c>
      <c r="W68" s="24">
        <f t="shared" ref="W68:W76" si="50">W67*(1+P$262)</f>
        <v>6.8992727369986007</v>
      </c>
    </row>
    <row r="69" spans="1:23">
      <c r="A69">
        <f t="shared" si="0"/>
        <v>2033</v>
      </c>
      <c r="F69" s="9">
        <f t="shared" si="14"/>
        <v>0.41753945250735558</v>
      </c>
      <c r="G69" s="24">
        <f t="shared" si="41"/>
        <v>5.9607205315352827</v>
      </c>
      <c r="H69" s="24">
        <f t="shared" si="39"/>
        <v>5.8089090330074642</v>
      </c>
      <c r="I69" s="24">
        <f t="shared" si="42"/>
        <v>6.1873774462878206</v>
      </c>
      <c r="J69" s="24">
        <f t="shared" si="20"/>
        <v>5.8089090330074642</v>
      </c>
      <c r="K69" s="24">
        <f t="shared" si="21"/>
        <v>6.1873774462878206</v>
      </c>
      <c r="L69" s="24">
        <f t="shared" si="17"/>
        <v>6.1409652141543942</v>
      </c>
      <c r="M69" s="24">
        <f t="shared" si="40"/>
        <v>6.0937566384468758</v>
      </c>
      <c r="N69" s="24">
        <f>N68*(1+P$215)</f>
        <v>6.0117647255549116</v>
      </c>
      <c r="O69" s="24">
        <f>O68*(1+O$236)</f>
        <v>6.0792528509252097</v>
      </c>
      <c r="P69" s="24">
        <f t="shared" si="43"/>
        <v>6.7029733549478276</v>
      </c>
      <c r="Q69" s="24">
        <f t="shared" si="44"/>
        <v>6.0895898234306074</v>
      </c>
      <c r="R69" s="24">
        <f t="shared" si="45"/>
        <v>7.0404382714689291</v>
      </c>
      <c r="S69" s="24">
        <f t="shared" si="46"/>
        <v>6.1645411019584389</v>
      </c>
      <c r="T69" s="24">
        <f t="shared" si="47"/>
        <v>6.7029733549478276</v>
      </c>
      <c r="U69" s="24">
        <f t="shared" si="48"/>
        <v>6.1403873153467279</v>
      </c>
      <c r="V69" s="24">
        <f t="shared" si="49"/>
        <v>6.1575506408885117</v>
      </c>
      <c r="W69" s="24">
        <f t="shared" si="50"/>
        <v>7.1386296804829392</v>
      </c>
    </row>
    <row r="70" spans="1:23">
      <c r="A70">
        <f t="shared" si="0"/>
        <v>2034</v>
      </c>
      <c r="F70" s="9">
        <f t="shared" si="14"/>
        <v>0.40672164675114408</v>
      </c>
      <c r="G70" s="24">
        <f t="shared" si="41"/>
        <v>6.1030706147890443</v>
      </c>
      <c r="H70" s="24">
        <f t="shared" si="39"/>
        <v>5.9493684534255848</v>
      </c>
      <c r="I70" s="24">
        <f t="shared" si="42"/>
        <v>6.3355445404698232</v>
      </c>
      <c r="J70" s="24">
        <f t="shared" si="20"/>
        <v>5.9493684534255848</v>
      </c>
      <c r="K70" s="24">
        <f t="shared" si="21"/>
        <v>6.3355445404698232</v>
      </c>
      <c r="L70" s="24">
        <f t="shared" si="17"/>
        <v>6.3038236116337698</v>
      </c>
      <c r="M70" s="24">
        <f t="shared" si="40"/>
        <v>6.2173380230745785</v>
      </c>
      <c r="N70" s="24">
        <f>N69*(1+P$215)</f>
        <v>6.1501902279388121</v>
      </c>
      <c r="O70" s="24">
        <f>O69*(1+O$236)</f>
        <v>6.2190586666288734</v>
      </c>
      <c r="P70" s="24">
        <f t="shared" si="43"/>
        <v>6.8941466652986714</v>
      </c>
      <c r="Q70" s="24">
        <f t="shared" si="44"/>
        <v>6.2090382891769744</v>
      </c>
      <c r="R70" s="24">
        <f t="shared" si="45"/>
        <v>7.273272587179834</v>
      </c>
      <c r="S70" s="24">
        <f t="shared" si="46"/>
        <v>6.2922762421369312</v>
      </c>
      <c r="T70" s="24">
        <f t="shared" si="47"/>
        <v>6.8941466652986714</v>
      </c>
      <c r="U70" s="24">
        <f t="shared" si="48"/>
        <v>6.2657470323020323</v>
      </c>
      <c r="V70" s="24">
        <f t="shared" si="49"/>
        <v>6.2810613130674913</v>
      </c>
      <c r="W70" s="24">
        <f t="shared" si="50"/>
        <v>7.3862906508666528</v>
      </c>
    </row>
    <row r="71" spans="1:23">
      <c r="A71">
        <f t="shared" si="0"/>
        <v>2035</v>
      </c>
      <c r="F71" s="35">
        <f t="shared" si="14"/>
        <v>0.39618411372287793</v>
      </c>
      <c r="G71" s="24">
        <f t="shared" si="41"/>
        <v>6.2488202109196713</v>
      </c>
      <c r="H71" s="24">
        <f t="shared" si="39"/>
        <v>6.0932241826294158</v>
      </c>
      <c r="I71" s="24">
        <f t="shared" si="42"/>
        <v>6.4872597433600649</v>
      </c>
      <c r="J71" s="24">
        <f t="shared" si="20"/>
        <v>6.0932241826294158</v>
      </c>
      <c r="K71" s="24">
        <f t="shared" si="21"/>
        <v>6.4872597433600649</v>
      </c>
      <c r="L71" s="24">
        <f t="shared" si="17"/>
        <v>6.4710010138142984</v>
      </c>
      <c r="M71" s="24">
        <f t="shared" si="40"/>
        <v>6.3434256381825316</v>
      </c>
      <c r="N71" s="24">
        <f>N70*(1+P$215)</f>
        <v>6.2918030838844352</v>
      </c>
      <c r="O71" s="24">
        <f>O70*(1+O$236)</f>
        <v>6.3620796251443039</v>
      </c>
      <c r="P71" s="24">
        <f t="shared" si="43"/>
        <v>7.0907723670965916</v>
      </c>
      <c r="Q71" s="24">
        <f t="shared" si="44"/>
        <v>6.3308297593592497</v>
      </c>
      <c r="R71" s="24">
        <f t="shared" si="45"/>
        <v>7.5138069659382705</v>
      </c>
      <c r="S71" s="24">
        <f t="shared" si="46"/>
        <v>6.4226581756073413</v>
      </c>
      <c r="T71" s="24">
        <f t="shared" si="47"/>
        <v>7.0907723670965916</v>
      </c>
      <c r="U71" s="24">
        <f t="shared" si="48"/>
        <v>6.3936660436190849</v>
      </c>
      <c r="V71" s="24">
        <f t="shared" si="49"/>
        <v>6.4070494128847928</v>
      </c>
      <c r="W71" s="24">
        <f t="shared" si="50"/>
        <v>7.6425437403259782</v>
      </c>
    </row>
    <row r="72" spans="1:23">
      <c r="A72">
        <f t="shared" si="0"/>
        <v>2036</v>
      </c>
      <c r="F72" s="9">
        <f t="shared" si="14"/>
        <v>0.38591959198675424</v>
      </c>
      <c r="G72" s="24">
        <f t="shared" si="41"/>
        <v>6.3980505049011089</v>
      </c>
      <c r="H72" s="24">
        <f t="shared" si="39"/>
        <v>6.2405583433653957</v>
      </c>
      <c r="I72" s="24">
        <f t="shared" si="42"/>
        <v>6.6426080203516724</v>
      </c>
      <c r="J72" s="24">
        <f t="shared" si="20"/>
        <v>6.2405583433653957</v>
      </c>
      <c r="K72" s="24">
        <f t="shared" si="21"/>
        <v>6.6426080203516724</v>
      </c>
      <c r="L72" s="24">
        <f t="shared" si="17"/>
        <v>6.6426119607006546</v>
      </c>
      <c r="M72" s="24">
        <f t="shared" si="40"/>
        <v>6.4720703101248738</v>
      </c>
      <c r="N72" s="24">
        <f>N71*(1+Q$215)</f>
        <v>6.4301790158781085</v>
      </c>
      <c r="O72" s="24">
        <f>O71*(1+P$236)</f>
        <v>6.4976329879429562</v>
      </c>
      <c r="P72" s="24">
        <f t="shared" si="43"/>
        <v>7.2930059662144409</v>
      </c>
      <c r="Q72" s="24">
        <f t="shared" si="44"/>
        <v>6.4550101924562835</v>
      </c>
      <c r="R72" s="24">
        <f t="shared" si="45"/>
        <v>7.7622960565091983</v>
      </c>
      <c r="S72" s="24">
        <f t="shared" si="46"/>
        <v>6.5557417464377972</v>
      </c>
      <c r="T72" s="24">
        <f t="shared" si="47"/>
        <v>7.2930059662144409</v>
      </c>
      <c r="U72" s="24">
        <f t="shared" si="48"/>
        <v>6.52419659883856</v>
      </c>
      <c r="V72" s="24">
        <f t="shared" si="49"/>
        <v>6.5355646335984545</v>
      </c>
      <c r="W72" s="24">
        <f t="shared" si="50"/>
        <v>7.9076870358388307</v>
      </c>
    </row>
    <row r="73" spans="1:23">
      <c r="A73">
        <f t="shared" ref="A73:A86" si="51">A72+1</f>
        <v>2037</v>
      </c>
      <c r="F73" s="9">
        <f t="shared" si="14"/>
        <v>0.37592100823961572</v>
      </c>
      <c r="G73" s="24">
        <f t="shared" si="41"/>
        <v>6.5508446205144875</v>
      </c>
      <c r="H73" s="24">
        <f t="shared" si="39"/>
        <v>6.3914550441079712</v>
      </c>
      <c r="I73" s="24">
        <f t="shared" si="42"/>
        <v>6.8016763714761153</v>
      </c>
      <c r="J73" s="24">
        <f t="shared" si="20"/>
        <v>6.3914550441079712</v>
      </c>
      <c r="K73" s="24">
        <f t="shared" si="21"/>
        <v>6.8016763714761153</v>
      </c>
      <c r="L73" s="24">
        <f t="shared" si="17"/>
        <v>6.818774029898437</v>
      </c>
      <c r="M73" s="24">
        <f t="shared" si="40"/>
        <v>6.6033238960142064</v>
      </c>
      <c r="N73" s="24">
        <f>N72*(1+Q$215)</f>
        <v>6.5715982564909217</v>
      </c>
      <c r="O73" s="24">
        <f>O72*(1+P$236)</f>
        <v>6.6360745123567826</v>
      </c>
      <c r="P73" s="24">
        <f t="shared" si="43"/>
        <v>7.5010074036572005</v>
      </c>
      <c r="Q73" s="24">
        <f t="shared" si="44"/>
        <v>6.5816264484312539</v>
      </c>
      <c r="R73" s="24">
        <f t="shared" si="45"/>
        <v>8.0190029291462182</v>
      </c>
      <c r="S73" s="24">
        <f t="shared" si="46"/>
        <v>6.6915829351175491</v>
      </c>
      <c r="T73" s="24">
        <f t="shared" si="47"/>
        <v>7.5010074036572005</v>
      </c>
      <c r="U73" s="24">
        <f t="shared" si="48"/>
        <v>6.6573920142070735</v>
      </c>
      <c r="V73" s="24">
        <f t="shared" si="49"/>
        <v>6.6666576652342338</v>
      </c>
      <c r="W73" s="24">
        <f t="shared" si="50"/>
        <v>8.1820289659351495</v>
      </c>
    </row>
    <row r="74" spans="1:23">
      <c r="A74">
        <f t="shared" si="51"/>
        <v>2038</v>
      </c>
      <c r="F74" s="9">
        <f t="shared" si="14"/>
        <v>0.36618147243672355</v>
      </c>
      <c r="G74" s="24">
        <f t="shared" si="41"/>
        <v>6.7072876666494663</v>
      </c>
      <c r="H74" s="24">
        <f t="shared" si="39"/>
        <v>6.5460004270745022</v>
      </c>
      <c r="I74" s="24">
        <f t="shared" si="42"/>
        <v>6.9645538801260249</v>
      </c>
      <c r="J74" s="24">
        <f t="shared" si="20"/>
        <v>6.5460004270745022</v>
      </c>
      <c r="K74" s="24">
        <f t="shared" si="21"/>
        <v>6.9645538801260249</v>
      </c>
      <c r="L74" s="24">
        <f t="shared" si="17"/>
        <v>6.9996079171713443</v>
      </c>
      <c r="M74" s="24">
        <f t="shared" si="40"/>
        <v>6.7372393046253753</v>
      </c>
      <c r="N74" s="24">
        <f>N73*(1+Q$215)</f>
        <v>6.7161277373577191</v>
      </c>
      <c r="O74" s="24">
        <f>O73*(1+P$236)</f>
        <v>6.7774657348710692</v>
      </c>
      <c r="P74" s="24">
        <f t="shared" si="43"/>
        <v>7.7149411820549361</v>
      </c>
      <c r="Q74" s="24">
        <f t="shared" si="44"/>
        <v>6.7107263064144522</v>
      </c>
      <c r="R74" s="24">
        <f t="shared" si="45"/>
        <v>8.2841993540986021</v>
      </c>
      <c r="S74" s="24">
        <f t="shared" si="46"/>
        <v>6.8302388821046973</v>
      </c>
      <c r="T74" s="24">
        <f t="shared" si="47"/>
        <v>7.7149411820549361</v>
      </c>
      <c r="U74" s="24">
        <f t="shared" si="48"/>
        <v>6.7933066944546301</v>
      </c>
      <c r="V74" s="24">
        <f t="shared" si="49"/>
        <v>6.8003802145791816</v>
      </c>
      <c r="W74" s="24">
        <f t="shared" si="50"/>
        <v>8.4658886594770717</v>
      </c>
    </row>
    <row r="75" spans="1:23">
      <c r="A75">
        <f t="shared" si="51"/>
        <v>2039</v>
      </c>
      <c r="F75" s="9">
        <f t="shared" si="14"/>
        <v>0.35669427304381279</v>
      </c>
      <c r="G75" s="24">
        <f t="shared" si="41"/>
        <v>6.8674667847113158</v>
      </c>
      <c r="H75" s="24">
        <f t="shared" si="39"/>
        <v>6.7042827174011643</v>
      </c>
      <c r="I75" s="24">
        <f t="shared" si="42"/>
        <v>7.1313317629447583</v>
      </c>
      <c r="J75" s="24">
        <f t="shared" si="20"/>
        <v>6.7042827174011643</v>
      </c>
      <c r="K75" s="24">
        <f t="shared" si="21"/>
        <v>7.1313317629447583</v>
      </c>
      <c r="L75" s="24">
        <f t="shared" si="17"/>
        <v>7.1852375191347289</v>
      </c>
      <c r="M75" s="24">
        <f t="shared" si="40"/>
        <v>6.8738705177231783</v>
      </c>
      <c r="N75" s="24">
        <f>N74*(1+Q$215)</f>
        <v>6.8638358621440521</v>
      </c>
      <c r="O75" s="24">
        <f>O74*(1+P$236)</f>
        <v>6.9218695030954533</v>
      </c>
      <c r="P75" s="24">
        <f t="shared" si="43"/>
        <v>7.9349764957634106</v>
      </c>
      <c r="Q75" s="24">
        <f t="shared" si="44"/>
        <v>6.8423584827329238</v>
      </c>
      <c r="R75" s="24">
        <f t="shared" si="45"/>
        <v>8.5581660893288269</v>
      </c>
      <c r="S75" s="24">
        <f t="shared" si="46"/>
        <v>6.9717679118618436</v>
      </c>
      <c r="T75" s="24">
        <f t="shared" si="47"/>
        <v>7.9349764957634106</v>
      </c>
      <c r="U75" s="24">
        <f t="shared" si="48"/>
        <v>6.931996155016666</v>
      </c>
      <c r="V75" s="24">
        <f t="shared" si="49"/>
        <v>6.9367850255762553</v>
      </c>
      <c r="W75" s="24">
        <f t="shared" si="50"/>
        <v>8.7595963168862916</v>
      </c>
    </row>
    <row r="76" spans="1:23">
      <c r="A76">
        <f t="shared" si="51"/>
        <v>2040</v>
      </c>
      <c r="F76" s="35">
        <f t="shared" si="14"/>
        <v>0.34745287241216094</v>
      </c>
      <c r="G76" s="24">
        <f t="shared" si="41"/>
        <v>7.0314711971601414</v>
      </c>
      <c r="H76" s="24">
        <f t="shared" si="39"/>
        <v>6.866392273507925</v>
      </c>
      <c r="I76" s="24">
        <f t="shared" si="42"/>
        <v>7.302103420910651</v>
      </c>
      <c r="J76" s="24">
        <f t="shared" si="20"/>
        <v>6.866392273507925</v>
      </c>
      <c r="K76" s="24">
        <f t="shared" si="21"/>
        <v>7.302103420910651</v>
      </c>
      <c r="L76" s="24">
        <f t="shared" si="17"/>
        <v>7.3757900181421823</v>
      </c>
      <c r="M76" s="24">
        <f t="shared" si="40"/>
        <v>7.0132726118226048</v>
      </c>
      <c r="N76" s="24">
        <f>N75*(1+Q$215)</f>
        <v>7.0147925389206236</v>
      </c>
      <c r="O76" s="24">
        <f>O75*(1+P$236)</f>
        <v>7.0693500036993333</v>
      </c>
      <c r="P76" s="24">
        <f t="shared" si="43"/>
        <v>8.1612873646752622</v>
      </c>
      <c r="Q76" s="24">
        <f t="shared" si="44"/>
        <v>6.9765726492937592</v>
      </c>
      <c r="R76" s="24">
        <f t="shared" si="45"/>
        <v>8.8411931777452129</v>
      </c>
      <c r="S76" s="24">
        <f t="shared" si="46"/>
        <v>7.1162295573897918</v>
      </c>
      <c r="T76" s="24">
        <f t="shared" si="47"/>
        <v>8.1612873646752622</v>
      </c>
      <c r="U76" s="24">
        <f t="shared" si="48"/>
        <v>7.0735170447097744</v>
      </c>
      <c r="V76" s="24">
        <f t="shared" si="49"/>
        <v>7.0759259001280199</v>
      </c>
      <c r="W76" s="24">
        <f t="shared" si="50"/>
        <v>9.0634935942504402</v>
      </c>
    </row>
    <row r="77" spans="1:23">
      <c r="A77">
        <f t="shared" si="51"/>
        <v>2041</v>
      </c>
      <c r="F77" s="9">
        <f t="shared" si="14"/>
        <v>0.33845090227347957</v>
      </c>
      <c r="G77" s="24">
        <f>G76*(1+H$98)</f>
        <v>7.199392257209297</v>
      </c>
      <c r="L77" s="24">
        <f t="shared" ref="L77:L86" si="52">L76*(1+G$175)</f>
        <v>7.5023585748535027</v>
      </c>
      <c r="M77" s="24">
        <f t="shared" ref="M77:M86" si="53">M76*(1+$J$199)</f>
        <v>7.139090722478703</v>
      </c>
      <c r="N77" s="24">
        <f>N76*(1+R$215)</f>
        <v>7.1663229284322023</v>
      </c>
      <c r="O77" s="24">
        <f>O76*(1+Q$236)</f>
        <v>7.2134232251566948</v>
      </c>
      <c r="P77" s="24">
        <f t="shared" ref="P77:P85" si="54">P76*(1+R$263)</f>
        <v>8.3330928901509349</v>
      </c>
      <c r="Q77" s="24">
        <f>Q76*(1+R$264)</f>
        <v>7.0920339026610231</v>
      </c>
      <c r="R77" s="24">
        <f>R76*(1+R$265)</f>
        <v>9.0629187149133479</v>
      </c>
      <c r="S77" s="24">
        <f>S76*(1+R$266)</f>
        <v>7.2386859363344342</v>
      </c>
      <c r="T77" s="24">
        <f>T76*(1+R$259)</f>
        <v>8.3330928901509349</v>
      </c>
      <c r="U77" s="24">
        <f>U76*(1+R$260)</f>
        <v>7.1929513489910661</v>
      </c>
      <c r="V77" s="24">
        <f>V76*(1+R$261)</f>
        <v>7.1777994419261404</v>
      </c>
      <c r="W77" s="24">
        <f>W76*(1+R$262)</f>
        <v>9.2957082250959271</v>
      </c>
    </row>
    <row r="78" spans="1:23">
      <c r="A78">
        <f t="shared" si="51"/>
        <v>2042</v>
      </c>
      <c r="F78" s="9">
        <f t="shared" si="14"/>
        <v>0.32968215935152889</v>
      </c>
      <c r="G78" s="24">
        <f t="shared" ref="G78:G86" si="55">G77*(1+H$98)</f>
        <v>7.3713234997106571</v>
      </c>
      <c r="L78" s="24">
        <f t="shared" si="52"/>
        <v>7.6310990479979894</v>
      </c>
      <c r="M78" s="24">
        <f t="shared" si="53"/>
        <v>7.2671660100399711</v>
      </c>
      <c r="N78" s="24">
        <f>N77*(1+R$215)</f>
        <v>7.3211266091805687</v>
      </c>
      <c r="O78" s="24">
        <f>O77*(1+Q$236)</f>
        <v>7.360432656184984</v>
      </c>
      <c r="P78" s="24">
        <f t="shared" si="54"/>
        <v>8.5085151414279476</v>
      </c>
      <c r="Q78" s="24">
        <f t="shared" ref="Q78:Q86" si="56">Q77*(1+R$264)</f>
        <v>7.2094060228248207</v>
      </c>
      <c r="R78" s="24">
        <f t="shared" ref="R78:R86" si="57">R77*(1+R$265)</f>
        <v>9.2902048379485862</v>
      </c>
      <c r="S78" s="24">
        <f t="shared" ref="S78:S86" si="58">S77*(1+R$266)</f>
        <v>7.3632495498227772</v>
      </c>
      <c r="T78" s="24">
        <f t="shared" ref="T78:T86" si="59">T77*(1+R$259)</f>
        <v>8.5085151414279476</v>
      </c>
      <c r="U78" s="24">
        <f t="shared" ref="U78:U86" si="60">U77*(1+R$260)</f>
        <v>7.3144022672069804</v>
      </c>
      <c r="V78" s="24">
        <f t="shared" ref="V78:V86" si="61">V77*(1+R$261)</f>
        <v>7.2811396777887518</v>
      </c>
      <c r="W78" s="24">
        <f t="shared" ref="W78:W86" si="62">W77*(1+R$262)</f>
        <v>9.5338723978280999</v>
      </c>
    </row>
    <row r="79" spans="1:23">
      <c r="A79">
        <f t="shared" si="51"/>
        <v>2043</v>
      </c>
      <c r="F79" s="9">
        <f t="shared" si="14"/>
        <v>0.32114060108742587</v>
      </c>
      <c r="G79" s="24">
        <f t="shared" si="55"/>
        <v>7.5473606932551016</v>
      </c>
      <c r="L79" s="24">
        <f t="shared" si="52"/>
        <v>7.7620487076616351</v>
      </c>
      <c r="M79" s="24">
        <f t="shared" si="53"/>
        <v>7.3975389682600889</v>
      </c>
      <c r="N79" s="24">
        <f>N78*(1+R$215)</f>
        <v>7.479274289328985</v>
      </c>
      <c r="O79" s="24">
        <f>O78*(1+Q$236)</f>
        <v>7.5104381366805901</v>
      </c>
      <c r="P79" s="24">
        <f t="shared" si="54"/>
        <v>8.6876302552049651</v>
      </c>
      <c r="Q79" s="24">
        <f t="shared" si="56"/>
        <v>7.3287206343501694</v>
      </c>
      <c r="R79" s="24">
        <f t="shared" si="57"/>
        <v>9.5231909990564816</v>
      </c>
      <c r="S79" s="24">
        <f t="shared" si="58"/>
        <v>7.4899566592358973</v>
      </c>
      <c r="T79" s="24">
        <f t="shared" si="59"/>
        <v>8.6876302552049651</v>
      </c>
      <c r="U79" s="24">
        <f t="shared" si="60"/>
        <v>7.4379038493047744</v>
      </c>
      <c r="V79" s="24">
        <f t="shared" si="61"/>
        <v>7.385967724008081</v>
      </c>
      <c r="W79" s="24">
        <f t="shared" si="62"/>
        <v>9.778138544912272</v>
      </c>
    </row>
    <row r="80" spans="1:23">
      <c r="A80">
        <f t="shared" si="51"/>
        <v>2044</v>
      </c>
      <c r="F80" s="9">
        <f t="shared" si="14"/>
        <v>0.31282034147570542</v>
      </c>
      <c r="G80" s="24">
        <f t="shared" si="55"/>
        <v>7.7276018935172299</v>
      </c>
      <c r="L80" s="24">
        <f t="shared" si="52"/>
        <v>7.895245463485109</v>
      </c>
      <c r="M80" s="24">
        <f t="shared" si="53"/>
        <v>7.5302508173506757</v>
      </c>
      <c r="N80" s="24">
        <f>N79*(1+R$215)</f>
        <v>7.6408382044466148</v>
      </c>
      <c r="O80" s="24">
        <f>O79*(1+Q$236)</f>
        <v>7.6635007260758767</v>
      </c>
      <c r="P80" s="24">
        <f t="shared" si="54"/>
        <v>8.8705159709554273</v>
      </c>
      <c r="Q80" s="24">
        <f t="shared" si="56"/>
        <v>7.4500098851839951</v>
      </c>
      <c r="R80" s="24">
        <f t="shared" si="57"/>
        <v>9.7620201477211257</v>
      </c>
      <c r="S80" s="24">
        <f t="shared" si="58"/>
        <v>7.6188441499422481</v>
      </c>
      <c r="T80" s="24">
        <f t="shared" si="59"/>
        <v>8.8705159709554273</v>
      </c>
      <c r="U80" s="24">
        <f t="shared" si="60"/>
        <v>7.5634907201552855</v>
      </c>
      <c r="V80" s="24">
        <f t="shared" si="61"/>
        <v>7.4923050008919008</v>
      </c>
      <c r="W80" s="24">
        <f t="shared" si="62"/>
        <v>10.028663004266802</v>
      </c>
    </row>
    <row r="81" spans="1:23">
      <c r="A81">
        <f t="shared" si="51"/>
        <v>2045</v>
      </c>
      <c r="F81" s="35">
        <f t="shared" si="14"/>
        <v>0.30471564700826137</v>
      </c>
      <c r="G81" s="24">
        <f t="shared" si="55"/>
        <v>7.9121474978740194</v>
      </c>
      <c r="L81" s="24">
        <f t="shared" si="52"/>
        <v>8.0307278756385134</v>
      </c>
      <c r="M81" s="24">
        <f t="shared" si="53"/>
        <v>7.6653435170139472</v>
      </c>
      <c r="N81" s="24">
        <f>N80*(1+R$215)</f>
        <v>7.8058921505028591</v>
      </c>
      <c r="O81" s="24">
        <f>O80*(1+Q$236)</f>
        <v>7.8196827281933006</v>
      </c>
      <c r="P81" s="24">
        <f t="shared" si="54"/>
        <v>9.0572516646680068</v>
      </c>
      <c r="Q81" s="24">
        <f t="shared" si="56"/>
        <v>7.5733064553170282</v>
      </c>
      <c r="R81" s="24">
        <f t="shared" si="57"/>
        <v>10.006838818412319</v>
      </c>
      <c r="S81" s="24">
        <f t="shared" si="58"/>
        <v>7.7499495420352646</v>
      </c>
      <c r="T81" s="24">
        <f t="shared" si="59"/>
        <v>9.0572516646680068</v>
      </c>
      <c r="U81" s="24">
        <f t="shared" si="60"/>
        <v>7.6911980892603546</v>
      </c>
      <c r="V81" s="24">
        <f t="shared" si="61"/>
        <v>7.6001732371405053</v>
      </c>
      <c r="W81" s="24">
        <f t="shared" si="62"/>
        <v>10.285606119324214</v>
      </c>
    </row>
    <row r="82" spans="1:23">
      <c r="A82">
        <f t="shared" si="51"/>
        <v>2046</v>
      </c>
      <c r="F82" s="9">
        <f t="shared" si="14"/>
        <v>0.2968209327233744</v>
      </c>
      <c r="G82" s="24">
        <f t="shared" si="55"/>
        <v>8.1011003013278504</v>
      </c>
      <c r="L82" s="24">
        <f t="shared" si="52"/>
        <v>8.1685351659844709</v>
      </c>
      <c r="M82" s="24">
        <f t="shared" si="53"/>
        <v>7.8028597797091779</v>
      </c>
      <c r="N82" s="24">
        <f>N81*(1+S$215)</f>
        <v>7.9633482404010953</v>
      </c>
      <c r="O82" s="24">
        <f>O81*(1+R$236)</f>
        <v>7.9688869960770896</v>
      </c>
      <c r="P82" s="24">
        <f t="shared" si="54"/>
        <v>9.2479183832973444</v>
      </c>
      <c r="Q82" s="24">
        <f t="shared" si="56"/>
        <v>7.6986435655890491</v>
      </c>
      <c r="R82" s="24">
        <f t="shared" si="57"/>
        <v>10.257797220492307</v>
      </c>
      <c r="S82" s="24">
        <f t="shared" si="58"/>
        <v>7.8833110012557324</v>
      </c>
      <c r="T82" s="24">
        <f t="shared" si="59"/>
        <v>9.2479183832973444</v>
      </c>
      <c r="U82" s="24">
        <f t="shared" si="60"/>
        <v>7.8210617606241524</v>
      </c>
      <c r="V82" s="24">
        <f t="shared" si="61"/>
        <v>7.7095944742866971</v>
      </c>
      <c r="W82" s="24">
        <f t="shared" si="62"/>
        <v>10.549132341655978</v>
      </c>
    </row>
    <row r="83" spans="1:23">
      <c r="A83">
        <f t="shared" si="51"/>
        <v>2047</v>
      </c>
      <c r="F83" s="9">
        <f t="shared" si="14"/>
        <v>0.28913075835710306</v>
      </c>
      <c r="G83" s="24">
        <f t="shared" si="55"/>
        <v>8.2945655537650538</v>
      </c>
      <c r="L83" s="24">
        <f t="shared" si="52"/>
        <v>8.3087072294327644</v>
      </c>
      <c r="M83" s="24">
        <f t="shared" si="53"/>
        <v>7.9428430841571611</v>
      </c>
      <c r="N83" s="24">
        <f>N82*(1+S$215)</f>
        <v>8.1239804464649197</v>
      </c>
      <c r="O83" s="24">
        <f>O82*(1+R$236)</f>
        <v>8.1209381714798337</v>
      </c>
      <c r="P83" s="24">
        <f t="shared" si="54"/>
        <v>9.4425988799400162</v>
      </c>
      <c r="Q83" s="24">
        <f t="shared" si="56"/>
        <v>7.8260549866398597</v>
      </c>
      <c r="R83" s="24">
        <f t="shared" si="57"/>
        <v>10.515049330377266</v>
      </c>
      <c r="S83" s="24">
        <f t="shared" si="58"/>
        <v>8.0189673501021197</v>
      </c>
      <c r="T83" s="24">
        <f t="shared" si="59"/>
        <v>9.4425988799400162</v>
      </c>
      <c r="U83" s="24">
        <f t="shared" si="60"/>
        <v>7.953118142791177</v>
      </c>
      <c r="V83" s="24">
        <f t="shared" si="61"/>
        <v>7.8205910711997024</v>
      </c>
      <c r="W83" s="24">
        <f t="shared" si="62"/>
        <v>10.819410336226616</v>
      </c>
    </row>
    <row r="84" spans="1:23">
      <c r="A84">
        <f t="shared" si="51"/>
        <v>2048</v>
      </c>
      <c r="F84" s="9">
        <f t="shared" si="14"/>
        <v>0.28163982459438708</v>
      </c>
      <c r="G84" s="24">
        <f t="shared" si="55"/>
        <v>8.4926510185818582</v>
      </c>
      <c r="L84" s="24">
        <f t="shared" si="52"/>
        <v>8.4512846454898316</v>
      </c>
      <c r="M84" s="24">
        <f t="shared" si="53"/>
        <v>8.0853376890869413</v>
      </c>
      <c r="N84" s="24">
        <f>N83*(1+S$215)</f>
        <v>8.2878528355329255</v>
      </c>
      <c r="O84" s="24">
        <f>O83*(1+R$236)</f>
        <v>8.2758905751159233</v>
      </c>
      <c r="P84" s="24">
        <f t="shared" si="54"/>
        <v>9.6413776497510035</v>
      </c>
      <c r="Q84" s="24">
        <f t="shared" si="56"/>
        <v>7.9555750480083942</v>
      </c>
      <c r="R84" s="24">
        <f t="shared" si="57"/>
        <v>10.778752986010085</v>
      </c>
      <c r="S84" s="24">
        <f t="shared" si="58"/>
        <v>8.156958079132087</v>
      </c>
      <c r="T84" s="24">
        <f t="shared" si="59"/>
        <v>9.6413776497510035</v>
      </c>
      <c r="U84" s="24">
        <f t="shared" si="60"/>
        <v>8.0874042590537485</v>
      </c>
      <c r="V84" s="24">
        <f t="shared" si="61"/>
        <v>7.9331857086539266</v>
      </c>
      <c r="W84" s="24">
        <f t="shared" si="62"/>
        <v>11.096613089344521</v>
      </c>
    </row>
    <row r="85" spans="1:23">
      <c r="A85">
        <f t="shared" si="51"/>
        <v>2049</v>
      </c>
      <c r="F85" s="9">
        <f t="shared" si="14"/>
        <v>0.27434296941727798</v>
      </c>
      <c r="G85" s="24">
        <f t="shared" si="55"/>
        <v>8.69546703271042</v>
      </c>
      <c r="L85" s="24">
        <f t="shared" si="52"/>
        <v>8.5963086900064383</v>
      </c>
      <c r="M85" s="24">
        <f t="shared" si="53"/>
        <v>8.2303886472291623</v>
      </c>
      <c r="N85" s="24">
        <f>N84*(1+S$215)</f>
        <v>8.4550307667641373</v>
      </c>
      <c r="O85" s="24">
        <f>O84*(1+R$236)</f>
        <v>8.4337995641717765</v>
      </c>
      <c r="P85" s="24">
        <f t="shared" si="54"/>
        <v>9.8443409666162456</v>
      </c>
      <c r="Q85" s="24">
        <f t="shared" si="56"/>
        <v>8.0872386473824172</v>
      </c>
      <c r="R85" s="24">
        <f t="shared" si="57"/>
        <v>11.049069983702385</v>
      </c>
      <c r="S85" s="24">
        <f t="shared" si="58"/>
        <v>8.2973233584584811</v>
      </c>
      <c r="T85" s="24">
        <f t="shared" si="59"/>
        <v>9.8443409666162456</v>
      </c>
      <c r="U85" s="24">
        <f t="shared" si="60"/>
        <v>8.2239577578318475</v>
      </c>
      <c r="V85" s="24">
        <f t="shared" si="61"/>
        <v>8.0474013939634901</v>
      </c>
      <c r="W85" s="24">
        <f t="shared" si="62"/>
        <v>11.38091801937856</v>
      </c>
    </row>
    <row r="86" spans="1:23">
      <c r="A86">
        <f t="shared" si="51"/>
        <v>2050</v>
      </c>
      <c r="F86" s="35">
        <f t="shared" si="14"/>
        <v>0.26723516454778212</v>
      </c>
      <c r="G86" s="24">
        <f t="shared" si="55"/>
        <v>8.9031265680783438</v>
      </c>
      <c r="L86" s="24">
        <f t="shared" si="52"/>
        <v>8.7438213471269499</v>
      </c>
      <c r="M86" s="24">
        <f t="shared" si="53"/>
        <v>8.3780418195604547</v>
      </c>
      <c r="N86" s="24">
        <f>N85*(1+S$215)</f>
        <v>8.6255809177059746</v>
      </c>
      <c r="O86" s="24">
        <f>O85*(1+R$236)</f>
        <v>8.594721552082353</v>
      </c>
      <c r="P86" s="24">
        <f>P85*(1+R$263)</f>
        <v>10.051576920597201</v>
      </c>
      <c r="Q86" s="24">
        <f t="shared" si="56"/>
        <v>8.2210812600013039</v>
      </c>
      <c r="R86" s="24">
        <f t="shared" si="57"/>
        <v>11.326166177405227</v>
      </c>
      <c r="S86" s="24">
        <f t="shared" si="58"/>
        <v>8.4401040494431481</v>
      </c>
      <c r="T86" s="24">
        <f t="shared" si="59"/>
        <v>10.051576920597201</v>
      </c>
      <c r="U86" s="24">
        <f t="shared" si="60"/>
        <v>8.3628169232282143</v>
      </c>
      <c r="V86" s="24">
        <f t="shared" si="61"/>
        <v>8.1632614656834832</v>
      </c>
      <c r="W86" s="24">
        <f t="shared" si="62"/>
        <v>11.672507090311347</v>
      </c>
    </row>
    <row r="87" spans="1:23">
      <c r="P87" s="187"/>
      <c r="Q87" s="185"/>
      <c r="R87" s="185"/>
      <c r="S87" s="185"/>
      <c r="T87" s="185"/>
      <c r="U87" s="185"/>
      <c r="V87" s="185"/>
      <c r="W87" s="185"/>
    </row>
    <row r="88" spans="1:23">
      <c r="B88" s="2" t="s">
        <v>569</v>
      </c>
      <c r="P88" s="187"/>
      <c r="Q88" s="185"/>
      <c r="R88" s="185"/>
      <c r="S88" s="185"/>
      <c r="T88" s="185"/>
      <c r="U88" s="185"/>
      <c r="V88" s="185"/>
      <c r="W88" s="185"/>
    </row>
    <row r="89" spans="1:23">
      <c r="C89" t="s">
        <v>375</v>
      </c>
      <c r="D89" t="s">
        <v>711</v>
      </c>
      <c r="E89" t="s">
        <v>509</v>
      </c>
      <c r="F89" t="s">
        <v>376</v>
      </c>
      <c r="G89" t="s">
        <v>377</v>
      </c>
      <c r="H89" t="s">
        <v>510</v>
      </c>
      <c r="P89" s="52"/>
      <c r="Q89" s="52"/>
      <c r="R89" s="52"/>
      <c r="S89" s="52"/>
      <c r="T89" s="52"/>
      <c r="U89" s="52"/>
      <c r="V89" s="52"/>
      <c r="W89" s="52"/>
    </row>
    <row r="90" spans="1:23">
      <c r="B90" s="30" t="s">
        <v>709</v>
      </c>
      <c r="C90" s="8">
        <f>F147</f>
        <v>3.6999999999999998E-2</v>
      </c>
      <c r="F90" s="8">
        <f>F148</f>
        <v>3.5999999999999997E-2</v>
      </c>
      <c r="G90" s="8">
        <f>F149</f>
        <v>3.1E-2</v>
      </c>
    </row>
    <row r="91" spans="1:23">
      <c r="B91" s="30" t="s">
        <v>716</v>
      </c>
      <c r="C91" s="41">
        <f>C90*$C94/$C90</f>
        <v>2.8581510957901072E-2</v>
      </c>
      <c r="F91" s="41">
        <f>F90*$C94/$C90</f>
        <v>2.7809037688768606E-2</v>
      </c>
      <c r="G91" s="41">
        <f>G90*$C94/$C90</f>
        <v>2.39466713431063E-2</v>
      </c>
    </row>
    <row r="92" spans="1:23">
      <c r="B92" s="30" t="s">
        <v>717</v>
      </c>
      <c r="C92" s="8"/>
      <c r="D92" s="8">
        <f>F154</f>
        <v>2.7E-2</v>
      </c>
      <c r="E92" s="8">
        <f>F155</f>
        <v>3.1E-2</v>
      </c>
      <c r="F92" s="8">
        <f>F150</f>
        <v>0</v>
      </c>
      <c r="G92" s="8">
        <f>F151</f>
        <v>0</v>
      </c>
    </row>
    <row r="93" spans="1:23">
      <c r="B93" s="30" t="s">
        <v>716</v>
      </c>
      <c r="C93" s="41"/>
      <c r="D93" s="41">
        <f>G154</f>
        <v>2.1059999999999999E-2</v>
      </c>
      <c r="E93" s="41">
        <f>G155</f>
        <v>2.418E-2</v>
      </c>
      <c r="F93" s="41" t="e">
        <f>F92*$C96/$C92</f>
        <v>#DIV/0!</v>
      </c>
      <c r="G93" s="41" t="e">
        <f>G92*$C96/$C92</f>
        <v>#DIV/0!</v>
      </c>
      <c r="M93" s="163" t="s">
        <v>687</v>
      </c>
      <c r="N93" s="2">
        <v>2019</v>
      </c>
      <c r="O93" s="2">
        <v>2030</v>
      </c>
      <c r="P93" s="2">
        <v>2050</v>
      </c>
    </row>
    <row r="94" spans="1:23">
      <c r="B94" s="30" t="s">
        <v>378</v>
      </c>
      <c r="C94" s="7">
        <f>(B54/B36)^(1/18)-1</f>
        <v>2.8581510957901068E-2</v>
      </c>
      <c r="M94" s="30" t="s">
        <v>686</v>
      </c>
      <c r="N94" s="21">
        <v>85247810</v>
      </c>
      <c r="O94" s="21">
        <v>120011802</v>
      </c>
      <c r="P94" s="21">
        <v>219366861</v>
      </c>
    </row>
    <row r="95" spans="1:23">
      <c r="A95" s="1"/>
      <c r="B95" s="43" t="s">
        <v>399</v>
      </c>
      <c r="C95" s="44">
        <v>3.3000000000000002E-2</v>
      </c>
      <c r="F95" s="44">
        <v>2.92E-2</v>
      </c>
      <c r="G95" s="44">
        <v>2.4899999999999999E-2</v>
      </c>
      <c r="M95" s="30" t="s">
        <v>685</v>
      </c>
      <c r="O95" s="7">
        <f>(O94/N94)^(1/11)-1</f>
        <v>3.1581873633024449E-2</v>
      </c>
      <c r="P95" s="7">
        <f>(P94/O94)^(1/20)-1</f>
        <v>3.0617121834528582E-2</v>
      </c>
    </row>
    <row r="96" spans="1:23">
      <c r="B96" s="30" t="s">
        <v>404</v>
      </c>
      <c r="C96" s="8">
        <v>3.5999999999999997E-2</v>
      </c>
      <c r="F96" s="8">
        <v>3.4000000000000002E-2</v>
      </c>
      <c r="G96" s="8">
        <v>2.8000000000000001E-2</v>
      </c>
    </row>
    <row r="97" spans="1:8">
      <c r="B97" s="30" t="s">
        <v>405</v>
      </c>
      <c r="C97" s="41">
        <f>C90*$C94/$C96</f>
        <v>2.9375441817842768E-2</v>
      </c>
      <c r="F97" s="41">
        <f>F90*$C94/$C96</f>
        <v>2.8581510957901068E-2</v>
      </c>
      <c r="G97" s="41">
        <f>G90*$C94/$C96</f>
        <v>2.4611856658192589E-2</v>
      </c>
    </row>
    <row r="98" spans="1:8">
      <c r="A98" s="151"/>
      <c r="B98" s="30" t="s">
        <v>684</v>
      </c>
      <c r="F98" s="41">
        <f>0.78*O95</f>
        <v>2.463386143375907E-2</v>
      </c>
      <c r="G98" s="41">
        <f>0.78*P95</f>
        <v>2.3881355030932295E-2</v>
      </c>
      <c r="H98" s="41">
        <f>0.78*P95</f>
        <v>2.3881355030932295E-2</v>
      </c>
    </row>
    <row r="100" spans="1:8" ht="12.75" customHeight="1">
      <c r="B100" s="192" t="s">
        <v>506</v>
      </c>
      <c r="C100" s="192"/>
      <c r="D100" s="192"/>
      <c r="E100" s="192"/>
      <c r="F100" s="192"/>
      <c r="G100" s="192"/>
    </row>
    <row r="101" spans="1:8">
      <c r="B101" s="192"/>
      <c r="C101" s="192"/>
      <c r="D101" s="192"/>
      <c r="E101" s="192"/>
      <c r="F101" s="192"/>
      <c r="G101" s="192"/>
    </row>
    <row r="102" spans="1:8">
      <c r="B102" s="192"/>
      <c r="C102" s="192"/>
      <c r="D102" s="192"/>
      <c r="E102" s="192"/>
      <c r="F102" s="192"/>
      <c r="G102" s="192"/>
    </row>
    <row r="103" spans="1:8">
      <c r="B103" s="192"/>
      <c r="C103" s="192"/>
      <c r="D103" s="192"/>
      <c r="E103" s="192"/>
      <c r="F103" s="192"/>
      <c r="G103" s="192"/>
    </row>
    <row r="104" spans="1:8">
      <c r="B104" s="192"/>
      <c r="C104" s="192"/>
      <c r="D104" s="192"/>
      <c r="E104" s="192"/>
      <c r="F104" s="192"/>
      <c r="G104" s="192"/>
    </row>
    <row r="105" spans="1:8">
      <c r="A105" t="s">
        <v>631</v>
      </c>
    </row>
    <row r="106" spans="1:8">
      <c r="A106" s="151" t="s">
        <v>523</v>
      </c>
    </row>
    <row r="107" spans="1:8">
      <c r="A107" s="151"/>
      <c r="B107" t="s">
        <v>628</v>
      </c>
      <c r="C107" s="8">
        <v>0.03</v>
      </c>
      <c r="D107" t="s">
        <v>630</v>
      </c>
    </row>
    <row r="108" spans="1:8">
      <c r="A108" s="151"/>
      <c r="C108" s="8">
        <v>2.4E-2</v>
      </c>
      <c r="D108" t="s">
        <v>629</v>
      </c>
    </row>
    <row r="109" spans="1:8">
      <c r="C109" s="39">
        <v>0.8</v>
      </c>
      <c r="D109" t="s">
        <v>632</v>
      </c>
    </row>
    <row r="112" spans="1:8">
      <c r="F112">
        <f>2.86/3.6</f>
        <v>0.7944444444444444</v>
      </c>
    </row>
    <row r="113" spans="1:10">
      <c r="A113" s="26" t="s">
        <v>570</v>
      </c>
    </row>
    <row r="114" spans="1:10">
      <c r="A114" s="26"/>
    </row>
    <row r="115" spans="1:10">
      <c r="A115" s="26" t="s">
        <v>392</v>
      </c>
    </row>
    <row r="116" spans="1:10">
      <c r="A116" s="26" t="s">
        <v>393</v>
      </c>
    </row>
    <row r="117" spans="1:10">
      <c r="A117" t="s">
        <v>394</v>
      </c>
    </row>
    <row r="118" spans="1:10">
      <c r="A118" t="s">
        <v>115</v>
      </c>
    </row>
    <row r="119" spans="1:10">
      <c r="A119" s="26" t="s">
        <v>395</v>
      </c>
      <c r="B119" s="42">
        <v>3.2994441083828097E-2</v>
      </c>
    </row>
    <row r="120" spans="1:10">
      <c r="A120" s="26" t="s">
        <v>396</v>
      </c>
      <c r="B120" s="42">
        <v>2.9237313370025664E-2</v>
      </c>
    </row>
    <row r="121" spans="1:10">
      <c r="A121" s="26" t="s">
        <v>377</v>
      </c>
      <c r="B121" s="42">
        <v>2.4878714811714664E-2</v>
      </c>
    </row>
    <row r="124" spans="1:10">
      <c r="A124" t="s">
        <v>571</v>
      </c>
    </row>
    <row r="125" spans="1:10">
      <c r="A125" t="s">
        <v>397</v>
      </c>
    </row>
    <row r="127" spans="1:10">
      <c r="A127" s="192" t="s">
        <v>398</v>
      </c>
      <c r="B127" s="192"/>
      <c r="C127" s="192"/>
      <c r="D127" s="192"/>
      <c r="E127" s="192"/>
      <c r="F127" s="192"/>
      <c r="G127" s="192"/>
      <c r="H127" s="192"/>
      <c r="I127" s="192"/>
      <c r="J127" s="192"/>
    </row>
    <row r="128" spans="1:10">
      <c r="A128" s="192"/>
      <c r="B128" s="192"/>
      <c r="C128" s="192"/>
      <c r="D128" s="192"/>
      <c r="E128" s="192"/>
      <c r="F128" s="192"/>
      <c r="G128" s="192"/>
      <c r="H128" s="192"/>
      <c r="I128" s="192"/>
      <c r="J128" s="192"/>
    </row>
    <row r="129" spans="1:10">
      <c r="A129" s="192"/>
      <c r="B129" s="192"/>
      <c r="C129" s="192"/>
      <c r="D129" s="192"/>
      <c r="E129" s="192"/>
      <c r="F129" s="192"/>
      <c r="G129" s="192"/>
      <c r="H129" s="192"/>
      <c r="I129" s="192"/>
      <c r="J129" s="192"/>
    </row>
    <row r="130" spans="1:10">
      <c r="A130" s="192"/>
      <c r="B130" s="192"/>
      <c r="C130" s="192"/>
      <c r="D130" s="192"/>
      <c r="E130" s="192"/>
      <c r="F130" s="192"/>
      <c r="G130" s="192"/>
      <c r="H130" s="192"/>
      <c r="I130" s="192"/>
      <c r="J130" s="192"/>
    </row>
    <row r="131" spans="1:10">
      <c r="A131" s="192"/>
      <c r="B131" s="192"/>
      <c r="C131" s="192"/>
      <c r="D131" s="192"/>
      <c r="E131" s="192"/>
      <c r="F131" s="192"/>
      <c r="G131" s="192"/>
      <c r="H131" s="192"/>
      <c r="I131" s="192"/>
      <c r="J131" s="192"/>
    </row>
    <row r="132" spans="1:10">
      <c r="A132" s="192"/>
      <c r="B132" s="192"/>
      <c r="C132" s="192"/>
      <c r="D132" s="192"/>
      <c r="E132" s="192"/>
      <c r="F132" s="192"/>
      <c r="G132" s="192"/>
      <c r="H132" s="192"/>
      <c r="I132" s="192"/>
      <c r="J132" s="192"/>
    </row>
    <row r="133" spans="1:10">
      <c r="A133" s="192"/>
      <c r="B133" s="192"/>
      <c r="C133" s="192"/>
      <c r="D133" s="192"/>
      <c r="E133" s="192"/>
      <c r="F133" s="192"/>
      <c r="G133" s="192"/>
      <c r="H133" s="192"/>
      <c r="I133" s="192"/>
      <c r="J133" s="192"/>
    </row>
    <row r="134" spans="1:10">
      <c r="A134" s="192"/>
      <c r="B134" s="192"/>
      <c r="C134" s="192"/>
      <c r="D134" s="192"/>
      <c r="E134" s="192"/>
      <c r="F134" s="192"/>
      <c r="G134" s="192"/>
      <c r="H134" s="192"/>
      <c r="I134" s="192"/>
      <c r="J134" s="192"/>
    </row>
    <row r="135" spans="1:10">
      <c r="A135" s="192"/>
      <c r="B135" s="192"/>
      <c r="C135" s="192"/>
      <c r="D135" s="192"/>
      <c r="E135" s="192"/>
      <c r="F135" s="192"/>
      <c r="G135" s="192"/>
      <c r="H135" s="192"/>
      <c r="I135" s="192"/>
      <c r="J135" s="192"/>
    </row>
    <row r="137" spans="1:10">
      <c r="A137" s="2" t="s">
        <v>368</v>
      </c>
    </row>
    <row r="138" spans="1:10">
      <c r="A138" t="s">
        <v>391</v>
      </c>
    </row>
    <row r="139" spans="1:10">
      <c r="H139" s="37" t="s">
        <v>642</v>
      </c>
      <c r="I139" s="37"/>
      <c r="J139" s="37"/>
    </row>
    <row r="145" spans="5:7" ht="45" customHeight="1">
      <c r="E145" s="3" t="s">
        <v>708</v>
      </c>
      <c r="F145" t="s">
        <v>714</v>
      </c>
      <c r="G145" t="s">
        <v>574</v>
      </c>
    </row>
    <row r="146" spans="5:7">
      <c r="E146" s="3" t="s">
        <v>713</v>
      </c>
      <c r="F146" t="s">
        <v>572</v>
      </c>
      <c r="G146" t="s">
        <v>573</v>
      </c>
    </row>
    <row r="147" spans="5:7">
      <c r="E147" s="26" t="s">
        <v>395</v>
      </c>
      <c r="F147" s="42">
        <v>3.6999999999999998E-2</v>
      </c>
      <c r="G147" s="114">
        <f>F147*0.78</f>
        <v>2.886E-2</v>
      </c>
    </row>
    <row r="148" spans="5:7">
      <c r="E148" s="26" t="s">
        <v>396</v>
      </c>
      <c r="F148" s="42">
        <v>3.5999999999999997E-2</v>
      </c>
      <c r="G148" s="114">
        <f t="shared" ref="G148:G149" si="63">F148*0.78</f>
        <v>2.8079999999999997E-2</v>
      </c>
    </row>
    <row r="149" spans="5:7">
      <c r="E149" s="26" t="s">
        <v>377</v>
      </c>
      <c r="F149" s="42">
        <v>3.1E-2</v>
      </c>
      <c r="G149" s="114">
        <f t="shared" si="63"/>
        <v>2.418E-2</v>
      </c>
    </row>
    <row r="152" spans="5:7" ht="38.25">
      <c r="E152" s="154" t="s">
        <v>710</v>
      </c>
      <c r="F152" t="s">
        <v>715</v>
      </c>
      <c r="G152" t="s">
        <v>574</v>
      </c>
    </row>
    <row r="153" spans="5:7">
      <c r="E153" s="154" t="s">
        <v>712</v>
      </c>
      <c r="F153" t="s">
        <v>572</v>
      </c>
      <c r="G153" t="s">
        <v>573</v>
      </c>
    </row>
    <row r="154" spans="5:7" ht="12.75" customHeight="1">
      <c r="E154" s="26" t="s">
        <v>711</v>
      </c>
      <c r="F154" s="42">
        <v>2.7E-2</v>
      </c>
      <c r="G154" s="114">
        <f t="shared" ref="G154:G155" si="64">F154*0.78</f>
        <v>2.1059999999999999E-2</v>
      </c>
    </row>
    <row r="155" spans="5:7">
      <c r="E155" s="26" t="s">
        <v>509</v>
      </c>
      <c r="F155" s="42">
        <v>3.1E-2</v>
      </c>
      <c r="G155" s="114">
        <f t="shared" si="64"/>
        <v>2.418E-2</v>
      </c>
    </row>
    <row r="165" spans="2:7">
      <c r="B165" t="s">
        <v>507</v>
      </c>
    </row>
    <row r="171" spans="2:7">
      <c r="E171" s="191" t="s">
        <v>575</v>
      </c>
      <c r="F171" t="s">
        <v>574</v>
      </c>
      <c r="G171" t="s">
        <v>574</v>
      </c>
    </row>
    <row r="172" spans="2:7">
      <c r="E172" s="191"/>
      <c r="F172" t="s">
        <v>572</v>
      </c>
      <c r="G172" t="s">
        <v>573</v>
      </c>
    </row>
    <row r="173" spans="2:7">
      <c r="E173" t="s">
        <v>508</v>
      </c>
      <c r="F173" s="41">
        <v>3.4000000000000002E-2</v>
      </c>
      <c r="G173" s="36">
        <f>F173*0.78</f>
        <v>2.6520000000000002E-2</v>
      </c>
    </row>
    <row r="174" spans="2:7">
      <c r="E174" t="s">
        <v>509</v>
      </c>
      <c r="F174" s="41">
        <v>3.4000000000000002E-2</v>
      </c>
      <c r="G174" s="36">
        <f t="shared" ref="G174:G175" si="65">F174*0.78</f>
        <v>2.6520000000000002E-2</v>
      </c>
    </row>
    <row r="175" spans="2:7">
      <c r="E175" t="s">
        <v>510</v>
      </c>
      <c r="F175" s="41">
        <v>2.1999999999999999E-2</v>
      </c>
      <c r="G175" s="36">
        <f t="shared" si="65"/>
        <v>1.7159999999999998E-2</v>
      </c>
    </row>
    <row r="183" spans="1:5">
      <c r="E183" t="s">
        <v>703</v>
      </c>
    </row>
    <row r="184" spans="1:5">
      <c r="E184" s="134" t="s">
        <v>564</v>
      </c>
    </row>
    <row r="185" spans="1:5">
      <c r="A185" t="s">
        <v>517</v>
      </c>
      <c r="E185" s="134"/>
    </row>
    <row r="186" spans="1:5" ht="15.75">
      <c r="A186" s="56" t="s">
        <v>511</v>
      </c>
      <c r="E186" s="134" t="s">
        <v>565</v>
      </c>
    </row>
    <row r="187" spans="1:5">
      <c r="E187" s="134" t="s">
        <v>566</v>
      </c>
    </row>
    <row r="188" spans="1:5" ht="15">
      <c r="B188" s="57" t="s">
        <v>512</v>
      </c>
      <c r="E188" s="134"/>
    </row>
    <row r="189" spans="1:5">
      <c r="A189" t="s">
        <v>513</v>
      </c>
      <c r="B189" s="110">
        <v>113.9</v>
      </c>
      <c r="E189" s="134"/>
    </row>
    <row r="190" spans="1:5">
      <c r="B190" s="110"/>
    </row>
    <row r="191" spans="1:5" ht="15">
      <c r="A191" s="111" t="s">
        <v>514</v>
      </c>
      <c r="B191" s="112">
        <v>25.17</v>
      </c>
      <c r="E191" s="134"/>
    </row>
    <row r="192" spans="1:5" ht="15">
      <c r="A192" s="111" t="s">
        <v>515</v>
      </c>
      <c r="B192" s="112">
        <v>96.54</v>
      </c>
    </row>
    <row r="193" spans="1:10" ht="15">
      <c r="A193" s="111"/>
      <c r="B193" s="112"/>
    </row>
    <row r="194" spans="1:10">
      <c r="A194" t="s">
        <v>516</v>
      </c>
      <c r="B194" s="110">
        <v>235.6</v>
      </c>
    </row>
    <row r="196" spans="1:10" ht="15">
      <c r="A196" s="113" t="s">
        <v>430</v>
      </c>
      <c r="B196" s="114">
        <f>(B194/B189)^(1/23)-1</f>
        <v>3.2105235217574357E-2</v>
      </c>
      <c r="C196" t="s">
        <v>518</v>
      </c>
    </row>
    <row r="197" spans="1:10">
      <c r="B197" s="114">
        <f>B196*0.78</f>
        <v>2.5042083469707998E-2</v>
      </c>
      <c r="F197" t="s">
        <v>567</v>
      </c>
      <c r="G197" t="s">
        <v>568</v>
      </c>
      <c r="H197" t="s">
        <v>396</v>
      </c>
      <c r="I197" t="s">
        <v>377</v>
      </c>
      <c r="J197" t="s">
        <v>510</v>
      </c>
    </row>
    <row r="198" spans="1:10">
      <c r="F198" s="30" t="s">
        <v>576</v>
      </c>
      <c r="G198" s="8">
        <v>2.5999999999999999E-2</v>
      </c>
      <c r="H198" s="8">
        <v>3.6999999999999998E-2</v>
      </c>
      <c r="I198" s="8">
        <v>2.5999999999999999E-2</v>
      </c>
      <c r="J198" s="8">
        <v>2.3E-2</v>
      </c>
    </row>
    <row r="199" spans="1:10">
      <c r="F199" s="30" t="s">
        <v>577</v>
      </c>
      <c r="G199" s="42">
        <f>G198*0.78</f>
        <v>2.0279999999999999E-2</v>
      </c>
      <c r="H199" s="42">
        <f t="shared" ref="H199:J199" si="66">H198*0.78</f>
        <v>2.886E-2</v>
      </c>
      <c r="I199" s="42">
        <f t="shared" si="66"/>
        <v>2.0279999999999999E-2</v>
      </c>
      <c r="J199" s="42">
        <f t="shared" si="66"/>
        <v>1.7940000000000001E-2</v>
      </c>
    </row>
    <row r="207" spans="1:10">
      <c r="A207" s="2" t="s">
        <v>525</v>
      </c>
    </row>
    <row r="208" spans="1:10">
      <c r="A208" t="s">
        <v>522</v>
      </c>
    </row>
    <row r="209" spans="1:29">
      <c r="A209" s="151" t="s">
        <v>523</v>
      </c>
    </row>
    <row r="210" spans="1:29">
      <c r="A210" t="s">
        <v>524</v>
      </c>
    </row>
    <row r="211" spans="1:29">
      <c r="A211" t="s">
        <v>435</v>
      </c>
    </row>
    <row r="212" spans="1:29">
      <c r="B212" t="s">
        <v>436</v>
      </c>
      <c r="C212" t="s">
        <v>437</v>
      </c>
      <c r="D212" t="s">
        <v>438</v>
      </c>
      <c r="E212">
        <v>2010</v>
      </c>
      <c r="F212">
        <v>2011</v>
      </c>
      <c r="G212">
        <v>2012</v>
      </c>
      <c r="H212">
        <v>2013</v>
      </c>
      <c r="I212">
        <v>2014</v>
      </c>
      <c r="J212">
        <v>2015</v>
      </c>
      <c r="K212">
        <v>2016</v>
      </c>
      <c r="L212">
        <v>2017</v>
      </c>
      <c r="M212">
        <v>2020</v>
      </c>
      <c r="N212">
        <v>2025</v>
      </c>
      <c r="O212">
        <v>2030</v>
      </c>
      <c r="P212">
        <v>2035</v>
      </c>
      <c r="Q212">
        <v>2040</v>
      </c>
      <c r="R212">
        <v>2045</v>
      </c>
      <c r="S212">
        <v>2050</v>
      </c>
      <c r="T212" t="s">
        <v>439</v>
      </c>
    </row>
    <row r="213" spans="1:29">
      <c r="A213" t="s">
        <v>445</v>
      </c>
      <c r="B213" t="s">
        <v>519</v>
      </c>
      <c r="C213" t="s">
        <v>520</v>
      </c>
      <c r="D213" t="s">
        <v>521</v>
      </c>
      <c r="E213">
        <v>89230.265599999999</v>
      </c>
      <c r="F213">
        <v>93005.820300000007</v>
      </c>
      <c r="G213">
        <v>95963.4375</v>
      </c>
      <c r="H213">
        <v>99270.804699999993</v>
      </c>
      <c r="I213">
        <v>102737.7969</v>
      </c>
      <c r="J213">
        <v>106164.5469</v>
      </c>
      <c r="K213">
        <v>109620.38280000001</v>
      </c>
      <c r="L213">
        <v>113621.44530000001</v>
      </c>
      <c r="M213">
        <v>125840.64840000001</v>
      </c>
      <c r="N213">
        <v>148169.0938</v>
      </c>
      <c r="O213">
        <v>173138.2188</v>
      </c>
      <c r="P213">
        <v>200247.60939999999</v>
      </c>
      <c r="Q213">
        <v>230116.2812</v>
      </c>
      <c r="R213">
        <v>263795.3125</v>
      </c>
      <c r="S213">
        <v>299715.5625</v>
      </c>
      <c r="T213" s="8">
        <v>0.03</v>
      </c>
    </row>
    <row r="214" spans="1:29">
      <c r="A214" t="s">
        <v>627</v>
      </c>
      <c r="F214" s="36">
        <f>F213/E213-1</f>
        <v>4.2312489765804484E-2</v>
      </c>
      <c r="G214" s="36">
        <f t="shared" ref="G214:L214" si="67">G213/F213-1</f>
        <v>3.180034529516429E-2</v>
      </c>
      <c r="H214" s="36">
        <f t="shared" si="67"/>
        <v>3.4464867934727694E-2</v>
      </c>
      <c r="I214" s="36">
        <f t="shared" si="67"/>
        <v>3.4924590472268147E-2</v>
      </c>
      <c r="J214" s="36">
        <f t="shared" si="67"/>
        <v>3.3354326288848046E-2</v>
      </c>
      <c r="K214" s="36">
        <f t="shared" si="67"/>
        <v>3.2551694524304509E-2</v>
      </c>
      <c r="L214" s="36">
        <f t="shared" si="67"/>
        <v>3.6499256778731226E-2</v>
      </c>
      <c r="M214" s="36">
        <f>(M213/L213)^(1/3)-1</f>
        <v>3.4634317571682338E-2</v>
      </c>
      <c r="N214" s="36">
        <f>(N213/M213)^(1/5)-1</f>
        <v>3.3206989568918877E-2</v>
      </c>
      <c r="O214" s="36">
        <f t="shared" ref="O214:S214" si="68">(O213/N213)^(1/5)-1</f>
        <v>3.1637366410296019E-2</v>
      </c>
      <c r="P214" s="36">
        <f t="shared" si="68"/>
        <v>2.9520215926861715E-2</v>
      </c>
      <c r="Q214" s="36">
        <f t="shared" si="68"/>
        <v>2.8196216355201642E-2</v>
      </c>
      <c r="R214" s="36">
        <f t="shared" si="68"/>
        <v>2.7694294459197577E-2</v>
      </c>
      <c r="S214" s="36">
        <f t="shared" si="68"/>
        <v>2.5860821290979663E-2</v>
      </c>
    </row>
    <row r="215" spans="1:29">
      <c r="F215" s="36">
        <f>F214*0.78</f>
        <v>3.3003742017327496E-2</v>
      </c>
      <c r="G215" s="36">
        <f t="shared" ref="G215:S215" si="69">G214*0.78</f>
        <v>2.4804269330228147E-2</v>
      </c>
      <c r="H215" s="36">
        <f t="shared" si="69"/>
        <v>2.6882596989087602E-2</v>
      </c>
      <c r="I215" s="36">
        <f t="shared" si="69"/>
        <v>2.7241180568369154E-2</v>
      </c>
      <c r="J215" s="36">
        <f t="shared" si="69"/>
        <v>2.6016374505301476E-2</v>
      </c>
      <c r="K215" s="36">
        <f t="shared" si="69"/>
        <v>2.5390321728957516E-2</v>
      </c>
      <c r="L215" s="36">
        <f t="shared" si="69"/>
        <v>2.8469420287410358E-2</v>
      </c>
      <c r="M215" s="36">
        <f t="shared" si="69"/>
        <v>2.7014767705912223E-2</v>
      </c>
      <c r="N215" s="36">
        <f t="shared" si="69"/>
        <v>2.5901451863756725E-2</v>
      </c>
      <c r="O215" s="36">
        <f t="shared" si="69"/>
        <v>2.4677145800030897E-2</v>
      </c>
      <c r="P215" s="36">
        <f t="shared" si="69"/>
        <v>2.3025768422952137E-2</v>
      </c>
      <c r="Q215" s="36">
        <f t="shared" si="69"/>
        <v>2.1993048757057283E-2</v>
      </c>
      <c r="R215" s="36">
        <f t="shared" si="69"/>
        <v>2.1601549678174112E-2</v>
      </c>
      <c r="S215" s="36">
        <f t="shared" si="69"/>
        <v>2.0171440606964137E-2</v>
      </c>
    </row>
    <row r="219" spans="1:29">
      <c r="A219" t="s">
        <v>579</v>
      </c>
    </row>
    <row r="220" spans="1:29" ht="13.5" thickBot="1"/>
    <row r="221" spans="1:29" s="58" customFormat="1" ht="22.5" customHeight="1" thickTop="1" thickBot="1">
      <c r="B221" s="59"/>
      <c r="C221" s="60" t="s">
        <v>0</v>
      </c>
      <c r="D221" s="61">
        <v>1980</v>
      </c>
      <c r="E221" s="61">
        <v>1985</v>
      </c>
      <c r="F221" s="61">
        <v>1990</v>
      </c>
      <c r="G221" s="61">
        <v>1995</v>
      </c>
      <c r="H221" s="61">
        <v>2000</v>
      </c>
      <c r="I221" s="61">
        <v>2005</v>
      </c>
      <c r="J221" s="61">
        <v>2010</v>
      </c>
      <c r="K221" s="61">
        <v>2015</v>
      </c>
      <c r="L221" s="62">
        <v>2020</v>
      </c>
      <c r="M221" s="62">
        <v>2025</v>
      </c>
      <c r="N221" s="62">
        <v>2030</v>
      </c>
      <c r="O221" s="62">
        <v>2035</v>
      </c>
      <c r="P221" s="63">
        <v>2040</v>
      </c>
      <c r="Q221" s="63">
        <v>2045</v>
      </c>
      <c r="R221" s="63">
        <v>2050</v>
      </c>
      <c r="S221" s="63">
        <v>2055</v>
      </c>
      <c r="T221" s="63">
        <v>2060</v>
      </c>
      <c r="U221" s="63">
        <v>2065</v>
      </c>
      <c r="V221" s="63">
        <v>2070</v>
      </c>
      <c r="W221" s="64">
        <v>2075</v>
      </c>
      <c r="X221" s="64">
        <v>2080</v>
      </c>
      <c r="Y221" s="64">
        <v>2085</v>
      </c>
      <c r="Z221" s="64">
        <v>2090</v>
      </c>
      <c r="AA221" s="64">
        <v>2095</v>
      </c>
      <c r="AB221" s="64">
        <v>2100</v>
      </c>
      <c r="AC221"/>
    </row>
    <row r="222" spans="1:29" ht="13.5" thickTop="1">
      <c r="A222" s="58"/>
      <c r="B222" s="72">
        <v>2</v>
      </c>
      <c r="C222" s="73" t="s">
        <v>460</v>
      </c>
      <c r="D222" s="190" t="s">
        <v>461</v>
      </c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</row>
    <row r="223" spans="1:29">
      <c r="A223" s="65"/>
      <c r="B223" s="66">
        <v>1</v>
      </c>
      <c r="C223" s="67" t="s">
        <v>452</v>
      </c>
      <c r="D223" s="74">
        <v>7193.1488735665998</v>
      </c>
      <c r="E223" s="74">
        <v>8443.1047232869951</v>
      </c>
      <c r="F223" s="74">
        <v>9925.5514207628203</v>
      </c>
      <c r="G223" s="74">
        <v>11235.247141081938</v>
      </c>
      <c r="H223" s="74">
        <v>13853.121149537174</v>
      </c>
      <c r="I223" s="74">
        <v>15702.501144406979</v>
      </c>
      <c r="J223" s="74">
        <v>16334.078285421707</v>
      </c>
      <c r="K223" s="75">
        <v>18069.094835158656</v>
      </c>
      <c r="L223" s="76">
        <v>20001.87540415784</v>
      </c>
      <c r="M223" s="74">
        <v>22059.321468362028</v>
      </c>
      <c r="N223" s="74">
        <v>24307.415641937092</v>
      </c>
      <c r="O223" s="75">
        <v>27045.7102769183</v>
      </c>
      <c r="P223" s="76">
        <v>30183.623108034957</v>
      </c>
      <c r="Q223" s="74">
        <v>33665.032150763691</v>
      </c>
      <c r="R223" s="74">
        <v>37274.986030883716</v>
      </c>
      <c r="S223" s="74">
        <v>41014.419838949005</v>
      </c>
      <c r="T223" s="74">
        <v>44869.597260117589</v>
      </c>
      <c r="U223" s="74">
        <v>49075.273770903208</v>
      </c>
      <c r="V223" s="75">
        <v>53641.767737776536</v>
      </c>
      <c r="W223" s="76">
        <v>58426.404550956264</v>
      </c>
      <c r="X223" s="74">
        <v>63433.495894160602</v>
      </c>
      <c r="Y223" s="74">
        <v>68603.550317178728</v>
      </c>
      <c r="Z223" s="74">
        <v>73853.622236671392</v>
      </c>
      <c r="AA223" s="74">
        <v>79230.02487197025</v>
      </c>
      <c r="AB223" s="74">
        <v>84777.596355181391</v>
      </c>
    </row>
    <row r="224" spans="1:29">
      <c r="A224" s="65"/>
      <c r="B224" s="66">
        <v>2</v>
      </c>
      <c r="C224" s="67" t="s">
        <v>453</v>
      </c>
      <c r="D224" s="77">
        <v>9955.6137769748329</v>
      </c>
      <c r="E224" s="77">
        <v>10757.18479716862</v>
      </c>
      <c r="F224" s="77">
        <v>12419.390150614538</v>
      </c>
      <c r="G224" s="77">
        <v>13126.7305507169</v>
      </c>
      <c r="H224" s="77">
        <v>15186.887680868776</v>
      </c>
      <c r="I224" s="77">
        <v>16823.258944039517</v>
      </c>
      <c r="J224" s="77">
        <v>17731.307618118481</v>
      </c>
      <c r="K224" s="78">
        <v>18664.837740957086</v>
      </c>
      <c r="L224" s="79">
        <v>20329.921621540445</v>
      </c>
      <c r="M224" s="77">
        <v>22061.211277812479</v>
      </c>
      <c r="N224" s="77">
        <v>23873.328142546419</v>
      </c>
      <c r="O224" s="78">
        <v>26002.528065850442</v>
      </c>
      <c r="P224" s="79">
        <v>28433.083510602144</v>
      </c>
      <c r="Q224" s="77">
        <v>31100.488930140546</v>
      </c>
      <c r="R224" s="77">
        <v>33943.942636612985</v>
      </c>
      <c r="S224" s="77">
        <v>36991.371005823632</v>
      </c>
      <c r="T224" s="77">
        <v>40341.916997117849</v>
      </c>
      <c r="U224" s="77">
        <v>44041.270161097127</v>
      </c>
      <c r="V224" s="78">
        <v>47989.262663549962</v>
      </c>
      <c r="W224" s="79">
        <v>52000.577006859021</v>
      </c>
      <c r="X224" s="77">
        <v>56047.039436068815</v>
      </c>
      <c r="Y224" s="77">
        <v>60225.837378932818</v>
      </c>
      <c r="Z224" s="77">
        <v>64576.083997759612</v>
      </c>
      <c r="AA224" s="77">
        <v>69125.299192212537</v>
      </c>
      <c r="AB224" s="77">
        <v>73839.302108670265</v>
      </c>
    </row>
    <row r="225" spans="1:28">
      <c r="A225" s="65"/>
      <c r="B225" s="66">
        <v>3</v>
      </c>
      <c r="C225" s="67" t="s">
        <v>454</v>
      </c>
      <c r="D225" s="77">
        <v>3487.2447529938568</v>
      </c>
      <c r="E225" s="77">
        <v>3930.3577186771727</v>
      </c>
      <c r="F225" s="77">
        <v>4325.8589535427182</v>
      </c>
      <c r="G225" s="77">
        <v>2921.6475128644711</v>
      </c>
      <c r="H225" s="77">
        <v>3243.1145047306704</v>
      </c>
      <c r="I225" s="77">
        <v>4385.6350739969075</v>
      </c>
      <c r="J225" s="77">
        <v>5335.444474589377</v>
      </c>
      <c r="K225" s="78">
        <v>5983.3735733032818</v>
      </c>
      <c r="L225" s="79">
        <v>6586.7637502435582</v>
      </c>
      <c r="M225" s="77">
        <v>7451.2666885032368</v>
      </c>
      <c r="N225" s="77">
        <v>8455.3680005024398</v>
      </c>
      <c r="O225" s="78">
        <v>9679.8591709837565</v>
      </c>
      <c r="P225" s="79">
        <v>10945.768514919411</v>
      </c>
      <c r="Q225" s="77">
        <v>12190.519739011284</v>
      </c>
      <c r="R225" s="77">
        <v>13403.34216211497</v>
      </c>
      <c r="S225" s="77">
        <v>14670.054285557984</v>
      </c>
      <c r="T225" s="77">
        <v>16242.214074237232</v>
      </c>
      <c r="U225" s="77">
        <v>18149.859599071176</v>
      </c>
      <c r="V225" s="78">
        <v>20160.546954062458</v>
      </c>
      <c r="W225" s="79">
        <v>22063.718200563515</v>
      </c>
      <c r="X225" s="77">
        <v>23811.425892551502</v>
      </c>
      <c r="Y225" s="77">
        <v>25601.745647764194</v>
      </c>
      <c r="Z225" s="77">
        <v>27604.410325995395</v>
      </c>
      <c r="AA225" s="77">
        <v>29845.140276811188</v>
      </c>
      <c r="AB225" s="77">
        <v>32224.168207021419</v>
      </c>
    </row>
    <row r="226" spans="1:28" ht="20.25">
      <c r="A226" s="68"/>
      <c r="B226" s="66">
        <v>4</v>
      </c>
      <c r="C226" s="67" t="s">
        <v>455</v>
      </c>
      <c r="D226" s="77">
        <v>3079.6981086035789</v>
      </c>
      <c r="E226" s="77">
        <v>3831.4648230699277</v>
      </c>
      <c r="F226" s="77">
        <v>5031.7606596404339</v>
      </c>
      <c r="G226" s="77">
        <v>5782.1674939567147</v>
      </c>
      <c r="H226" s="77">
        <v>6485.7950373757749</v>
      </c>
      <c r="I226" s="77">
        <v>7294.9193368888755</v>
      </c>
      <c r="J226" s="77">
        <v>8021.3153142150359</v>
      </c>
      <c r="K226" s="78">
        <v>8719.3081939548811</v>
      </c>
      <c r="L226" s="79">
        <v>9444.6147679693622</v>
      </c>
      <c r="M226" s="77">
        <v>10261.630770649404</v>
      </c>
      <c r="N226" s="77">
        <v>11070.615960459972</v>
      </c>
      <c r="O226" s="78">
        <v>11937.345669872397</v>
      </c>
      <c r="P226" s="79">
        <v>12785.285470424904</v>
      </c>
      <c r="Q226" s="77">
        <v>13679.863373933589</v>
      </c>
      <c r="R226" s="77">
        <v>14647.081829987954</v>
      </c>
      <c r="S226" s="77">
        <v>15685.548246069309</v>
      </c>
      <c r="T226" s="77">
        <v>16792.012826073013</v>
      </c>
      <c r="U226" s="77">
        <v>17959.053570902568</v>
      </c>
      <c r="V226" s="78">
        <v>19239.274197162438</v>
      </c>
      <c r="W226" s="79">
        <v>20663.468205010751</v>
      </c>
      <c r="X226" s="77">
        <v>22160.602720078554</v>
      </c>
      <c r="Y226" s="77">
        <v>23669.06614595899</v>
      </c>
      <c r="Z226" s="77">
        <v>25188.661097604167</v>
      </c>
      <c r="AA226" s="77">
        <v>26731.967360034541</v>
      </c>
      <c r="AB226" s="77">
        <v>28287.576711260423</v>
      </c>
    </row>
    <row r="227" spans="1:28">
      <c r="A227" s="69"/>
      <c r="B227" s="66">
        <v>5</v>
      </c>
      <c r="C227" s="67" t="s">
        <v>441</v>
      </c>
      <c r="D227" s="77">
        <v>691.96475406009461</v>
      </c>
      <c r="E227" s="77">
        <v>1149.496621601626</v>
      </c>
      <c r="F227" s="77">
        <v>1686.365827338693</v>
      </c>
      <c r="G227" s="77">
        <v>3011.2397228150357</v>
      </c>
      <c r="H227" s="77">
        <v>4550.2647792582529</v>
      </c>
      <c r="I227" s="77">
        <v>7249.5238414160121</v>
      </c>
      <c r="J227" s="77">
        <v>12358.729118026453</v>
      </c>
      <c r="K227" s="78">
        <v>18003.018801904796</v>
      </c>
      <c r="L227" s="79">
        <v>24303.923925317136</v>
      </c>
      <c r="M227" s="77">
        <v>31485.596941328095</v>
      </c>
      <c r="N227" s="77">
        <v>38592.955362689667</v>
      </c>
      <c r="O227" s="78">
        <v>44242.1565419947</v>
      </c>
      <c r="P227" s="79">
        <v>49073.889781058679</v>
      </c>
      <c r="Q227" s="77">
        <v>54183.953600850749</v>
      </c>
      <c r="R227" s="77">
        <v>59261.028352204477</v>
      </c>
      <c r="S227" s="77">
        <v>63210.344730019606</v>
      </c>
      <c r="T227" s="77">
        <v>67297.322244505252</v>
      </c>
      <c r="U227" s="77">
        <v>72881.790135688861</v>
      </c>
      <c r="V227" s="78">
        <v>79377.259075072492</v>
      </c>
      <c r="W227" s="79">
        <v>85641.834616894237</v>
      </c>
      <c r="X227" s="77">
        <v>91256.812851740935</v>
      </c>
      <c r="Y227" s="77">
        <v>96696.427149551731</v>
      </c>
      <c r="Z227" s="77">
        <v>102826.14959661037</v>
      </c>
      <c r="AA227" s="77">
        <v>109873.53630520465</v>
      </c>
      <c r="AB227" s="77">
        <v>117312.92861168177</v>
      </c>
    </row>
    <row r="228" spans="1:28">
      <c r="A228" s="65"/>
      <c r="B228" s="66">
        <v>6</v>
      </c>
      <c r="C228" s="67" t="s">
        <v>442</v>
      </c>
      <c r="D228" s="77">
        <v>880.80746701944133</v>
      </c>
      <c r="E228" s="77">
        <v>1132.7380802386228</v>
      </c>
      <c r="F228" s="77">
        <v>1512.4574107370527</v>
      </c>
      <c r="G228" s="77">
        <v>1937.7269030372902</v>
      </c>
      <c r="H228" s="77">
        <v>2602.4566051672159</v>
      </c>
      <c r="I228" s="77">
        <v>3602.4143474414846</v>
      </c>
      <c r="J228" s="77">
        <v>5312.2398249508515</v>
      </c>
      <c r="K228" s="78">
        <v>7360.5322255898591</v>
      </c>
      <c r="L228" s="79">
        <v>10464.053388068829</v>
      </c>
      <c r="M228" s="77">
        <v>14256.863708458206</v>
      </c>
      <c r="N228" s="77">
        <v>18518.327569383382</v>
      </c>
      <c r="O228" s="78">
        <v>23451.968371212217</v>
      </c>
      <c r="P228" s="79">
        <v>29107.665788338949</v>
      </c>
      <c r="Q228" s="77">
        <v>35466.5676246027</v>
      </c>
      <c r="R228" s="77">
        <v>42409.428074274176</v>
      </c>
      <c r="S228" s="77">
        <v>49889.554706852279</v>
      </c>
      <c r="T228" s="77">
        <v>57921.23491368346</v>
      </c>
      <c r="U228" s="77">
        <v>66451.561055004087</v>
      </c>
      <c r="V228" s="78">
        <v>75414.620234619098</v>
      </c>
      <c r="W228" s="79">
        <v>84794.252904922032</v>
      </c>
      <c r="X228" s="77">
        <v>94656.29316384955</v>
      </c>
      <c r="Y228" s="77">
        <v>104828.65478471486</v>
      </c>
      <c r="Z228" s="77">
        <v>115190.90631438426</v>
      </c>
      <c r="AA228" s="77">
        <v>125732.46966617202</v>
      </c>
      <c r="AB228" s="77">
        <v>136468.99263932559</v>
      </c>
    </row>
    <row r="229" spans="1:28">
      <c r="A229" s="65"/>
      <c r="B229" s="66">
        <v>7</v>
      </c>
      <c r="C229" s="67" t="s">
        <v>456</v>
      </c>
      <c r="D229" s="77">
        <v>1539.9013755870265</v>
      </c>
      <c r="E229" s="77">
        <v>1958.5344306927127</v>
      </c>
      <c r="F229" s="77">
        <v>2653.3589197472797</v>
      </c>
      <c r="G229" s="77">
        <v>3555.075204461828</v>
      </c>
      <c r="H229" s="77">
        <v>3991.6674271525289</v>
      </c>
      <c r="I229" s="77">
        <v>5088.6602203105704</v>
      </c>
      <c r="J229" s="77">
        <v>6460.4986366537405</v>
      </c>
      <c r="K229" s="78">
        <v>8251.6025668741058</v>
      </c>
      <c r="L229" s="79">
        <v>10521.056393747302</v>
      </c>
      <c r="M229" s="77">
        <v>13270.138955324066</v>
      </c>
      <c r="N229" s="77">
        <v>16333.022487127908</v>
      </c>
      <c r="O229" s="78">
        <v>19591.030591394552</v>
      </c>
      <c r="P229" s="79">
        <v>23085.210671215551</v>
      </c>
      <c r="Q229" s="77">
        <v>26845.06813273023</v>
      </c>
      <c r="R229" s="77">
        <v>30867.151176951418</v>
      </c>
      <c r="S229" s="77">
        <v>35222.646971179951</v>
      </c>
      <c r="T229" s="77">
        <v>39891.130775927682</v>
      </c>
      <c r="U229" s="77">
        <v>44860.8594201343</v>
      </c>
      <c r="V229" s="78">
        <v>50153.720034766731</v>
      </c>
      <c r="W229" s="79">
        <v>55725.744349428205</v>
      </c>
      <c r="X229" s="77">
        <v>61430.978888677368</v>
      </c>
      <c r="Y229" s="77">
        <v>67278.23826963047</v>
      </c>
      <c r="Z229" s="77">
        <v>73381.769384518018</v>
      </c>
      <c r="AA229" s="77">
        <v>79761.488160999317</v>
      </c>
      <c r="AB229" s="77">
        <v>86366.328729065368</v>
      </c>
    </row>
    <row r="230" spans="1:28">
      <c r="A230" s="65"/>
      <c r="B230" s="66">
        <v>8</v>
      </c>
      <c r="C230" s="67" t="s">
        <v>457</v>
      </c>
      <c r="D230" s="77">
        <v>3696.5614148131144</v>
      </c>
      <c r="E230" s="77">
        <v>3872.1795622788668</v>
      </c>
      <c r="F230" s="77">
        <v>4275.6233410463719</v>
      </c>
      <c r="G230" s="77">
        <v>5017.6476598115223</v>
      </c>
      <c r="H230" s="77">
        <v>5814.867543539357</v>
      </c>
      <c r="I230" s="77">
        <v>6652.3361056524245</v>
      </c>
      <c r="J230" s="77">
        <v>8011.1738026173352</v>
      </c>
      <c r="K230" s="78">
        <v>8946.3349090743468</v>
      </c>
      <c r="L230" s="79">
        <v>9786.0799945806793</v>
      </c>
      <c r="M230" s="77">
        <v>11373.655153061765</v>
      </c>
      <c r="N230" s="77">
        <v>13228.288017900923</v>
      </c>
      <c r="O230" s="78">
        <v>15517.143739726502</v>
      </c>
      <c r="P230" s="79">
        <v>18134.664837698267</v>
      </c>
      <c r="Q230" s="77">
        <v>20973.965123947226</v>
      </c>
      <c r="R230" s="77">
        <v>23971.405972586297</v>
      </c>
      <c r="S230" s="77">
        <v>27100.279679058396</v>
      </c>
      <c r="T230" s="77">
        <v>30353.765154998968</v>
      </c>
      <c r="U230" s="77">
        <v>33706.777156609482</v>
      </c>
      <c r="V230" s="78">
        <v>37138.706973144814</v>
      </c>
      <c r="W230" s="79">
        <v>40692.893230414993</v>
      </c>
      <c r="X230" s="77">
        <v>44369.699231442828</v>
      </c>
      <c r="Y230" s="77">
        <v>48114.064224549904</v>
      </c>
      <c r="Z230" s="77">
        <v>51939.883837065237</v>
      </c>
      <c r="AA230" s="77">
        <v>55867.20190489239</v>
      </c>
      <c r="AB230" s="77">
        <v>59893.458594132127</v>
      </c>
    </row>
    <row r="231" spans="1:28">
      <c r="A231" s="65"/>
      <c r="B231" s="66">
        <v>9</v>
      </c>
      <c r="C231" s="67" t="s">
        <v>443</v>
      </c>
      <c r="D231" s="77">
        <v>1728.8609661942044</v>
      </c>
      <c r="E231" s="77">
        <v>1714.9115533125591</v>
      </c>
      <c r="F231" s="77">
        <v>1945.8870826190696</v>
      </c>
      <c r="G231" s="77">
        <v>2276.3395329801392</v>
      </c>
      <c r="H231" s="77">
        <v>2843.3778028564493</v>
      </c>
      <c r="I231" s="77">
        <v>3570.5416450966259</v>
      </c>
      <c r="J231" s="77">
        <v>4575.7020520332444</v>
      </c>
      <c r="K231" s="78">
        <v>5324.1574148123264</v>
      </c>
      <c r="L231" s="79">
        <v>6203.491615424351</v>
      </c>
      <c r="M231" s="77">
        <v>7505.2607945170439</v>
      </c>
      <c r="N231" s="77">
        <v>8869.7083797208397</v>
      </c>
      <c r="O231" s="78">
        <v>10334.928314163451</v>
      </c>
      <c r="P231" s="79">
        <v>11861.497568249284</v>
      </c>
      <c r="Q231" s="77">
        <v>13420.910117540441</v>
      </c>
      <c r="R231" s="77">
        <v>14991.540059234772</v>
      </c>
      <c r="S231" s="77">
        <v>16624.68613410079</v>
      </c>
      <c r="T231" s="77">
        <v>18426.122566288592</v>
      </c>
      <c r="U231" s="77">
        <v>20406.858914926604</v>
      </c>
      <c r="V231" s="78">
        <v>22497.984433767226</v>
      </c>
      <c r="W231" s="79">
        <v>24585.01098507331</v>
      </c>
      <c r="X231" s="77">
        <v>26624.948750204971</v>
      </c>
      <c r="Y231" s="77">
        <v>28710.564780710196</v>
      </c>
      <c r="Z231" s="77">
        <v>30944.471861080256</v>
      </c>
      <c r="AA231" s="77">
        <v>33317.256417522716</v>
      </c>
      <c r="AB231" s="77">
        <v>35749.945155669229</v>
      </c>
    </row>
    <row r="232" spans="1:28">
      <c r="A232" s="65"/>
      <c r="B232" s="66">
        <v>10</v>
      </c>
      <c r="C232" s="67" t="s">
        <v>444</v>
      </c>
      <c r="D232" s="77">
        <v>1780.3961475897945</v>
      </c>
      <c r="E232" s="77">
        <v>1911.5593446851653</v>
      </c>
      <c r="F232" s="77">
        <v>2124.8863975031877</v>
      </c>
      <c r="G232" s="77">
        <v>2255.6114504677471</v>
      </c>
      <c r="H232" s="77">
        <v>2715.8418819809781</v>
      </c>
      <c r="I232" s="77">
        <v>3510.5463104824034</v>
      </c>
      <c r="J232" s="77">
        <v>4549.810686385752</v>
      </c>
      <c r="K232" s="78">
        <v>5337.5931901658205</v>
      </c>
      <c r="L232" s="79">
        <v>6393.372492681011</v>
      </c>
      <c r="M232" s="77">
        <v>7949.4393725856935</v>
      </c>
      <c r="N232" s="77">
        <v>9892.784217376342</v>
      </c>
      <c r="O232" s="78">
        <v>12413.482824199313</v>
      </c>
      <c r="P232" s="79">
        <v>15486.260192409343</v>
      </c>
      <c r="Q232" s="77">
        <v>19105.418270084443</v>
      </c>
      <c r="R232" s="77">
        <v>23338.416058025552</v>
      </c>
      <c r="S232" s="77">
        <v>28261.988443004011</v>
      </c>
      <c r="T232" s="77">
        <v>33939.380635297086</v>
      </c>
      <c r="U232" s="77">
        <v>40363.343862647635</v>
      </c>
      <c r="V232" s="78">
        <v>47431.718379178215</v>
      </c>
      <c r="W232" s="79">
        <v>54978.940174364041</v>
      </c>
      <c r="X232" s="77">
        <v>62866.558326330261</v>
      </c>
      <c r="Y232" s="77">
        <v>71268.001429991651</v>
      </c>
      <c r="Z232" s="77">
        <v>80238.842672677958</v>
      </c>
      <c r="AA232" s="77">
        <v>89637.56058388087</v>
      </c>
      <c r="AB232" s="77">
        <v>99259.595651507174</v>
      </c>
    </row>
    <row r="233" spans="1:28">
      <c r="A233" s="65"/>
      <c r="B233" s="66">
        <v>11</v>
      </c>
      <c r="C233" s="67" t="s">
        <v>458</v>
      </c>
      <c r="D233" s="77">
        <v>0</v>
      </c>
      <c r="E233" s="77">
        <v>0</v>
      </c>
      <c r="F233" s="77">
        <v>0</v>
      </c>
      <c r="G233" s="77">
        <v>0</v>
      </c>
      <c r="H233" s="77">
        <v>0</v>
      </c>
      <c r="I233" s="77">
        <v>0</v>
      </c>
      <c r="J233" s="77">
        <v>0</v>
      </c>
      <c r="K233" s="78">
        <v>0</v>
      </c>
      <c r="L233" s="79">
        <v>0</v>
      </c>
      <c r="M233" s="77">
        <v>0</v>
      </c>
      <c r="N233" s="77">
        <v>0</v>
      </c>
      <c r="O233" s="78">
        <v>0</v>
      </c>
      <c r="P233" s="79">
        <v>0</v>
      </c>
      <c r="Q233" s="77">
        <v>0</v>
      </c>
      <c r="R233" s="77">
        <v>0</v>
      </c>
      <c r="S233" s="77">
        <v>0</v>
      </c>
      <c r="T233" s="77">
        <v>0</v>
      </c>
      <c r="U233" s="77">
        <v>0</v>
      </c>
      <c r="V233" s="78">
        <v>0</v>
      </c>
      <c r="W233" s="79">
        <v>0</v>
      </c>
      <c r="X233" s="77">
        <v>0</v>
      </c>
      <c r="Y233" s="77">
        <v>0</v>
      </c>
      <c r="Z233" s="77">
        <v>0</v>
      </c>
      <c r="AA233" s="77">
        <v>0</v>
      </c>
      <c r="AB233" s="77">
        <v>0</v>
      </c>
    </row>
    <row r="234" spans="1:28" ht="13.5" thickBot="1">
      <c r="A234" s="70"/>
      <c r="B234" s="70"/>
      <c r="C234" s="71" t="s">
        <v>459</v>
      </c>
      <c r="D234" s="80">
        <f t="shared" ref="D234:AB234" si="70">SUM(D223:D233)</f>
        <v>34034.19763740254</v>
      </c>
      <c r="E234" s="80">
        <f t="shared" si="70"/>
        <v>38701.531655012259</v>
      </c>
      <c r="F234" s="80">
        <f t="shared" si="70"/>
        <v>45901.140163552162</v>
      </c>
      <c r="G234" s="80">
        <f t="shared" si="70"/>
        <v>51119.433172193596</v>
      </c>
      <c r="H234" s="80">
        <f t="shared" si="70"/>
        <v>61287.394412467176</v>
      </c>
      <c r="I234" s="80">
        <f t="shared" si="70"/>
        <v>73880.336969731798</v>
      </c>
      <c r="J234" s="80">
        <f t="shared" si="70"/>
        <v>88690.299813011967</v>
      </c>
      <c r="K234" s="80">
        <f t="shared" si="70"/>
        <v>104659.85345179516</v>
      </c>
      <c r="L234" s="81">
        <f t="shared" si="70"/>
        <v>124035.15335373052</v>
      </c>
      <c r="M234" s="81">
        <f t="shared" si="70"/>
        <v>147674.38513060199</v>
      </c>
      <c r="N234" s="81">
        <f t="shared" si="70"/>
        <v>173141.81377964499</v>
      </c>
      <c r="O234" s="81">
        <f t="shared" si="70"/>
        <v>200216.15356631565</v>
      </c>
      <c r="P234" s="82">
        <f t="shared" si="70"/>
        <v>229096.9494429515</v>
      </c>
      <c r="Q234" s="82">
        <f t="shared" si="70"/>
        <v>260631.78706360492</v>
      </c>
      <c r="R234" s="82">
        <f t="shared" si="70"/>
        <v>294108.3223528763</v>
      </c>
      <c r="S234" s="82">
        <f t="shared" si="70"/>
        <v>328670.89404061495</v>
      </c>
      <c r="T234" s="82">
        <f t="shared" si="70"/>
        <v>366074.6974482467</v>
      </c>
      <c r="U234" s="82">
        <f t="shared" si="70"/>
        <v>407896.64764698502</v>
      </c>
      <c r="V234" s="82">
        <f t="shared" si="70"/>
        <v>453044.86068309989</v>
      </c>
      <c r="W234" s="83">
        <f t="shared" si="70"/>
        <v>499572.84422448633</v>
      </c>
      <c r="X234" s="83">
        <f t="shared" si="70"/>
        <v>546657.85515510535</v>
      </c>
      <c r="Y234" s="83">
        <f t="shared" si="70"/>
        <v>594996.15012898354</v>
      </c>
      <c r="Z234" s="83">
        <f t="shared" si="70"/>
        <v>645744.80132436671</v>
      </c>
      <c r="AA234" s="83">
        <f t="shared" si="70"/>
        <v>699121.94473970041</v>
      </c>
      <c r="AB234" s="83">
        <f t="shared" si="70"/>
        <v>754179.89276351465</v>
      </c>
    </row>
    <row r="235" spans="1:28" ht="13.5" thickTop="1">
      <c r="A235" s="70"/>
      <c r="C235" s="116" t="s">
        <v>578</v>
      </c>
      <c r="D235" s="70"/>
      <c r="E235" s="70"/>
      <c r="F235" s="70"/>
      <c r="G235" s="70"/>
      <c r="H235" s="84">
        <f>(L234/H234)^(1/20)-1</f>
        <v>3.5878171456441343E-2</v>
      </c>
      <c r="I235" s="70"/>
      <c r="J235" s="70"/>
      <c r="K235" s="70"/>
      <c r="L235" s="84">
        <f>(L234/K234)^(1/5)-1</f>
        <v>3.4553449544706183E-2</v>
      </c>
      <c r="M235" s="84">
        <f>(M234/L234)^(1/5)-1</f>
        <v>3.5504705329906905E-2</v>
      </c>
      <c r="N235" s="84">
        <f t="shared" ref="N235:R235" si="71">(N234/M234)^(1/5)-1</f>
        <v>3.2331925313670906E-2</v>
      </c>
      <c r="O235" s="84">
        <f t="shared" si="71"/>
        <v>2.9483594391674028E-2</v>
      </c>
      <c r="P235" s="84">
        <f t="shared" si="71"/>
        <v>2.7315967859869783E-2</v>
      </c>
      <c r="Q235" s="84">
        <f t="shared" si="71"/>
        <v>2.6128181258816108E-2</v>
      </c>
      <c r="R235" s="84">
        <f t="shared" si="71"/>
        <v>2.4462312548597431E-2</v>
      </c>
      <c r="S235" s="70"/>
      <c r="T235" s="70"/>
      <c r="U235" s="70"/>
      <c r="V235" s="70"/>
      <c r="W235" s="70"/>
      <c r="X235" s="70"/>
      <c r="Y235" s="70"/>
      <c r="Z235" s="70"/>
      <c r="AA235" s="70"/>
      <c r="AB235" s="70"/>
    </row>
    <row r="236" spans="1:28">
      <c r="C236" s="116" t="s">
        <v>526</v>
      </c>
      <c r="L236" s="114">
        <f>L235*0.78</f>
        <v>2.6951690644870824E-2</v>
      </c>
      <c r="M236" s="114">
        <f>M235*0.78</f>
        <v>2.7693670157327387E-2</v>
      </c>
      <c r="N236" s="114">
        <f t="shared" ref="N236:R236" si="72">N235*0.78</f>
        <v>2.5218901744663309E-2</v>
      </c>
      <c r="O236" s="114">
        <f t="shared" si="72"/>
        <v>2.2997203625505742E-2</v>
      </c>
      <c r="P236" s="114">
        <f t="shared" si="72"/>
        <v>2.130645493069843E-2</v>
      </c>
      <c r="Q236" s="114">
        <f t="shared" si="72"/>
        <v>2.0379981381876563E-2</v>
      </c>
      <c r="R236" s="114">
        <f t="shared" si="72"/>
        <v>1.9080603787905995E-2</v>
      </c>
    </row>
    <row r="244" spans="3:26">
      <c r="C244" t="s">
        <v>363</v>
      </c>
    </row>
    <row r="245" spans="3:26">
      <c r="C245" t="s">
        <v>345</v>
      </c>
    </row>
    <row r="246" spans="3:26">
      <c r="C246" t="s">
        <v>346</v>
      </c>
    </row>
    <row r="247" spans="3:26">
      <c r="C247" t="s">
        <v>133</v>
      </c>
      <c r="D247" t="s">
        <v>87</v>
      </c>
      <c r="E247" t="s">
        <v>134</v>
      </c>
      <c r="F247" t="s">
        <v>135</v>
      </c>
      <c r="G247" t="s">
        <v>136</v>
      </c>
      <c r="H247" t="s">
        <v>137</v>
      </c>
      <c r="I247">
        <v>2005</v>
      </c>
      <c r="J247">
        <v>2010</v>
      </c>
      <c r="K247">
        <v>2015</v>
      </c>
      <c r="L247">
        <v>2020</v>
      </c>
      <c r="M247">
        <v>2025</v>
      </c>
      <c r="N247">
        <v>2030</v>
      </c>
      <c r="O247">
        <v>2035</v>
      </c>
      <c r="P247">
        <v>2040</v>
      </c>
      <c r="Q247">
        <v>2045</v>
      </c>
      <c r="R247">
        <v>2050</v>
      </c>
    </row>
    <row r="248" spans="3:26">
      <c r="C248" t="s">
        <v>198</v>
      </c>
      <c r="D248" t="s">
        <v>247</v>
      </c>
      <c r="E248" t="s">
        <v>256</v>
      </c>
      <c r="F248" t="s">
        <v>58</v>
      </c>
      <c r="G248" s="117" t="s">
        <v>61</v>
      </c>
      <c r="H248" t="s">
        <v>62</v>
      </c>
      <c r="I248">
        <v>63148.666799999999</v>
      </c>
      <c r="J248">
        <v>75308.071089999998</v>
      </c>
      <c r="K248" t="s">
        <v>164</v>
      </c>
      <c r="L248">
        <v>111996.8266</v>
      </c>
      <c r="M248" t="s">
        <v>164</v>
      </c>
      <c r="N248">
        <v>171440.27660000001</v>
      </c>
      <c r="O248" t="s">
        <v>164</v>
      </c>
      <c r="P248">
        <v>245515.05</v>
      </c>
      <c r="Q248" t="s">
        <v>164</v>
      </c>
      <c r="R248">
        <v>320431.54690000002</v>
      </c>
    </row>
    <row r="249" spans="3:26">
      <c r="C249" t="s">
        <v>64</v>
      </c>
      <c r="D249" t="s">
        <v>234</v>
      </c>
      <c r="E249" t="s">
        <v>227</v>
      </c>
      <c r="F249" t="s">
        <v>58</v>
      </c>
      <c r="G249" s="117" t="s">
        <v>61</v>
      </c>
      <c r="H249" t="s">
        <v>62</v>
      </c>
      <c r="I249">
        <v>62186.080000000002</v>
      </c>
      <c r="J249">
        <v>74269.69</v>
      </c>
      <c r="K249" t="s">
        <v>164</v>
      </c>
      <c r="L249">
        <v>111189.65</v>
      </c>
      <c r="M249" t="s">
        <v>164</v>
      </c>
      <c r="N249">
        <v>156709.07999999999</v>
      </c>
      <c r="O249" t="s">
        <v>164</v>
      </c>
      <c r="P249">
        <v>202910.07</v>
      </c>
      <c r="Q249" t="s">
        <v>164</v>
      </c>
      <c r="R249">
        <v>251369.47</v>
      </c>
    </row>
    <row r="250" spans="3:26">
      <c r="C250" t="s">
        <v>196</v>
      </c>
      <c r="D250" t="s">
        <v>235</v>
      </c>
      <c r="E250" t="s">
        <v>227</v>
      </c>
      <c r="F250" t="s">
        <v>58</v>
      </c>
      <c r="G250" s="117" t="s">
        <v>61</v>
      </c>
      <c r="H250" t="s">
        <v>62</v>
      </c>
      <c r="I250" t="s">
        <v>164</v>
      </c>
      <c r="J250">
        <v>73630.725770000005</v>
      </c>
      <c r="K250" t="s">
        <v>164</v>
      </c>
      <c r="L250">
        <v>109821.96</v>
      </c>
      <c r="M250" t="s">
        <v>164</v>
      </c>
      <c r="N250">
        <v>155656.35190000001</v>
      </c>
      <c r="O250" t="s">
        <v>164</v>
      </c>
      <c r="P250">
        <v>200649.35389999999</v>
      </c>
      <c r="Q250" t="s">
        <v>164</v>
      </c>
      <c r="R250">
        <v>240917.75229999999</v>
      </c>
    </row>
    <row r="251" spans="3:26">
      <c r="C251" t="s">
        <v>66</v>
      </c>
      <c r="D251" t="s">
        <v>219</v>
      </c>
      <c r="E251" t="s">
        <v>139</v>
      </c>
      <c r="F251" t="s">
        <v>58</v>
      </c>
      <c r="G251" s="117" t="s">
        <v>61</v>
      </c>
      <c r="H251" t="s">
        <v>62</v>
      </c>
      <c r="I251">
        <v>62359</v>
      </c>
      <c r="J251">
        <v>74327</v>
      </c>
      <c r="K251" t="s">
        <v>164</v>
      </c>
      <c r="L251">
        <v>112090</v>
      </c>
      <c r="M251" t="s">
        <v>164</v>
      </c>
      <c r="N251">
        <v>181170</v>
      </c>
      <c r="O251" t="s">
        <v>164</v>
      </c>
      <c r="P251">
        <v>279950</v>
      </c>
      <c r="Q251" t="s">
        <v>164</v>
      </c>
      <c r="R251">
        <v>386760</v>
      </c>
    </row>
    <row r="252" spans="3:26">
      <c r="C252" t="s">
        <v>198</v>
      </c>
      <c r="D252" t="s">
        <v>57</v>
      </c>
      <c r="E252" t="s">
        <v>306</v>
      </c>
      <c r="F252" t="s">
        <v>58</v>
      </c>
      <c r="G252" s="117" t="s">
        <v>61</v>
      </c>
      <c r="H252" t="s">
        <v>62</v>
      </c>
      <c r="I252">
        <v>63148.666799999999</v>
      </c>
      <c r="J252">
        <v>75308.071089999998</v>
      </c>
      <c r="K252" t="s">
        <v>164</v>
      </c>
      <c r="L252">
        <v>111996.8266</v>
      </c>
      <c r="M252" t="s">
        <v>164</v>
      </c>
      <c r="N252">
        <v>171440.27660000001</v>
      </c>
      <c r="O252" t="s">
        <v>164</v>
      </c>
      <c r="P252">
        <v>245515.05</v>
      </c>
      <c r="Q252" t="s">
        <v>164</v>
      </c>
      <c r="R252">
        <v>320431.54690000002</v>
      </c>
    </row>
    <row r="253" spans="3:26">
      <c r="C253" t="s">
        <v>64</v>
      </c>
      <c r="D253" t="s">
        <v>65</v>
      </c>
      <c r="E253" t="s">
        <v>306</v>
      </c>
      <c r="F253" t="s">
        <v>58</v>
      </c>
      <c r="G253" s="117" t="s">
        <v>61</v>
      </c>
      <c r="H253" t="s">
        <v>62</v>
      </c>
      <c r="I253">
        <v>62186.080000000002</v>
      </c>
      <c r="J253">
        <v>74256.27</v>
      </c>
      <c r="K253" t="s">
        <v>164</v>
      </c>
      <c r="L253">
        <v>110987.14</v>
      </c>
      <c r="M253" t="s">
        <v>164</v>
      </c>
      <c r="N253">
        <v>155294.15</v>
      </c>
      <c r="O253" t="s">
        <v>164</v>
      </c>
      <c r="P253">
        <v>199076.24</v>
      </c>
      <c r="Q253" t="s">
        <v>164</v>
      </c>
      <c r="R253">
        <v>245585.67</v>
      </c>
    </row>
    <row r="254" spans="3:26">
      <c r="C254" t="s">
        <v>66</v>
      </c>
      <c r="D254" t="s">
        <v>67</v>
      </c>
      <c r="E254" t="s">
        <v>288</v>
      </c>
      <c r="F254" t="s">
        <v>58</v>
      </c>
      <c r="G254" s="117" t="s">
        <v>61</v>
      </c>
      <c r="H254" t="s">
        <v>62</v>
      </c>
      <c r="I254">
        <v>62359</v>
      </c>
      <c r="J254">
        <v>74327</v>
      </c>
      <c r="K254" t="s">
        <v>164</v>
      </c>
      <c r="L254">
        <v>112090</v>
      </c>
      <c r="M254" t="s">
        <v>164</v>
      </c>
      <c r="N254">
        <v>179080</v>
      </c>
      <c r="O254" t="s">
        <v>164</v>
      </c>
      <c r="P254">
        <v>271260</v>
      </c>
      <c r="Q254" t="s">
        <v>164</v>
      </c>
      <c r="R254">
        <v>372240</v>
      </c>
    </row>
    <row r="255" spans="3:26">
      <c r="C255" t="s">
        <v>211</v>
      </c>
      <c r="D255" t="s">
        <v>317</v>
      </c>
      <c r="E255" t="s">
        <v>306</v>
      </c>
      <c r="F255" t="s">
        <v>58</v>
      </c>
      <c r="G255" s="117" t="s">
        <v>61</v>
      </c>
      <c r="H255" t="s">
        <v>62</v>
      </c>
      <c r="I255">
        <v>0</v>
      </c>
      <c r="J255">
        <v>74825.651310000001</v>
      </c>
      <c r="K255" t="s">
        <v>164</v>
      </c>
      <c r="L255">
        <v>112042.3438</v>
      </c>
      <c r="M255" t="s">
        <v>164</v>
      </c>
      <c r="N255">
        <v>158514.76430000001</v>
      </c>
      <c r="O255" t="s">
        <v>164</v>
      </c>
      <c r="P255">
        <v>206032.4375</v>
      </c>
      <c r="Q255" t="s">
        <v>164</v>
      </c>
      <c r="R255">
        <v>256275.0258</v>
      </c>
    </row>
    <row r="256" spans="3:26" s="165" customFormat="1">
      <c r="C256" s="165" t="s">
        <v>211</v>
      </c>
      <c r="D256" s="165" t="s">
        <v>317</v>
      </c>
      <c r="E256" t="s">
        <v>306</v>
      </c>
      <c r="F256" s="165" t="s">
        <v>58</v>
      </c>
      <c r="G256" s="166" t="s">
        <v>679</v>
      </c>
      <c r="H256" s="165" t="s">
        <v>62</v>
      </c>
      <c r="I256" s="165">
        <v>0</v>
      </c>
      <c r="J256" s="165">
        <v>48829.84375</v>
      </c>
      <c r="K256" s="165" t="s">
        <v>677</v>
      </c>
      <c r="L256" s="165">
        <v>78904.430269999997</v>
      </c>
      <c r="M256" s="165" t="s">
        <v>677</v>
      </c>
      <c r="N256" s="165">
        <v>121261.197</v>
      </c>
      <c r="O256" s="165" t="s">
        <v>677</v>
      </c>
      <c r="P256" s="165">
        <v>166834.72659999999</v>
      </c>
      <c r="Q256" s="165" t="s">
        <v>677</v>
      </c>
      <c r="R256" s="165">
        <v>217991.37710000001</v>
      </c>
      <c r="S256" s="164"/>
      <c r="T256" s="164"/>
      <c r="U256" s="164"/>
      <c r="V256" s="164"/>
      <c r="W256" s="164"/>
      <c r="X256" s="164"/>
      <c r="Y256" s="164"/>
      <c r="Z256" s="164"/>
    </row>
    <row r="258" spans="2:18" ht="38.25">
      <c r="B258" s="119" t="s">
        <v>528</v>
      </c>
      <c r="C258" t="s">
        <v>133</v>
      </c>
      <c r="D258" t="s">
        <v>87</v>
      </c>
      <c r="E258" t="s">
        <v>134</v>
      </c>
      <c r="F258" t="s">
        <v>135</v>
      </c>
      <c r="G258" t="s">
        <v>136</v>
      </c>
      <c r="H258" t="s">
        <v>137</v>
      </c>
      <c r="I258">
        <v>2005</v>
      </c>
      <c r="J258">
        <v>2010</v>
      </c>
      <c r="K258">
        <v>2015</v>
      </c>
      <c r="L258">
        <v>2020</v>
      </c>
      <c r="M258">
        <v>2025</v>
      </c>
      <c r="N258">
        <v>2030</v>
      </c>
      <c r="O258">
        <v>2035</v>
      </c>
      <c r="P258">
        <v>2040</v>
      </c>
      <c r="Q258">
        <v>2045</v>
      </c>
      <c r="R258">
        <v>2050</v>
      </c>
    </row>
    <row r="259" spans="2:18">
      <c r="C259" t="s">
        <v>198</v>
      </c>
      <c r="D259" t="s">
        <v>247</v>
      </c>
      <c r="E259" t="s">
        <v>256</v>
      </c>
      <c r="F259" t="s">
        <v>58</v>
      </c>
      <c r="G259" s="107" t="s">
        <v>527</v>
      </c>
      <c r="H259" t="s">
        <v>62</v>
      </c>
      <c r="J259" s="30"/>
      <c r="L259" s="118">
        <f>((L248/J248)^(1/10)-1)*0.78</f>
        <v>3.1579413169474733E-2</v>
      </c>
      <c r="N259" s="118">
        <f>((N248/L248)^(1/10)-1)*0.78</f>
        <v>3.3926740399210974E-2</v>
      </c>
      <c r="P259" s="118">
        <f>((P248/N248)^(1/10)-1)*0.78</f>
        <v>2.8520672875676636E-2</v>
      </c>
      <c r="R259" s="118">
        <f>((R248/P248)^(1/10)-1)*0.78</f>
        <v>2.105127754958178E-2</v>
      </c>
    </row>
    <row r="260" spans="2:18">
      <c r="C260" t="s">
        <v>64</v>
      </c>
      <c r="D260" t="s">
        <v>234</v>
      </c>
      <c r="E260" t="s">
        <v>227</v>
      </c>
      <c r="F260" t="s">
        <v>58</v>
      </c>
      <c r="G260" s="107" t="s">
        <v>527</v>
      </c>
      <c r="H260" t="s">
        <v>62</v>
      </c>
      <c r="J260" s="30"/>
      <c r="L260" s="118">
        <f t="shared" ref="L260:R266" si="73">((L249/J249)^(1/10)-1)*0.78</f>
        <v>3.2119386535216864E-2</v>
      </c>
      <c r="N260" s="118">
        <f t="shared" si="73"/>
        <v>2.7230536735533231E-2</v>
      </c>
      <c r="P260" s="118">
        <f t="shared" si="73"/>
        <v>2.0415604182164735E-2</v>
      </c>
      <c r="R260" s="118">
        <f t="shared" si="73"/>
        <v>1.6884712870044682E-2</v>
      </c>
    </row>
    <row r="261" spans="2:18">
      <c r="C261" t="s">
        <v>196</v>
      </c>
      <c r="D261" t="s">
        <v>235</v>
      </c>
      <c r="E261" t="s">
        <v>227</v>
      </c>
      <c r="F261" t="s">
        <v>58</v>
      </c>
      <c r="G261" s="107" t="s">
        <v>527</v>
      </c>
      <c r="H261" t="s">
        <v>62</v>
      </c>
      <c r="J261" s="30"/>
      <c r="L261" s="118">
        <f t="shared" si="73"/>
        <v>3.1816013200862643E-2</v>
      </c>
      <c r="N261" s="118">
        <f t="shared" si="73"/>
        <v>2.7685652806679881E-2</v>
      </c>
      <c r="P261" s="118">
        <f t="shared" si="73"/>
        <v>2.0058409484904775E-2</v>
      </c>
      <c r="R261" s="118">
        <f t="shared" si="73"/>
        <v>1.4397203028408865E-2</v>
      </c>
    </row>
    <row r="262" spans="2:18">
      <c r="C262" t="s">
        <v>66</v>
      </c>
      <c r="D262" t="s">
        <v>219</v>
      </c>
      <c r="E262" t="s">
        <v>139</v>
      </c>
      <c r="F262" t="s">
        <v>58</v>
      </c>
      <c r="G262" s="107" t="s">
        <v>527</v>
      </c>
      <c r="H262" t="s">
        <v>62</v>
      </c>
      <c r="J262" s="30"/>
      <c r="L262" s="118">
        <f t="shared" si="73"/>
        <v>3.2711919300780379E-2</v>
      </c>
      <c r="N262" s="118">
        <f t="shared" si="73"/>
        <v>3.8364052358127836E-2</v>
      </c>
      <c r="P262" s="118">
        <f t="shared" si="73"/>
        <v>3.4693068763718186E-2</v>
      </c>
      <c r="R262" s="118">
        <f t="shared" si="73"/>
        <v>2.5620874382566623E-2</v>
      </c>
    </row>
    <row r="263" spans="2:18">
      <c r="C263" t="s">
        <v>198</v>
      </c>
      <c r="D263" t="s">
        <v>57</v>
      </c>
      <c r="E263" t="s">
        <v>306</v>
      </c>
      <c r="F263" t="s">
        <v>58</v>
      </c>
      <c r="G263" s="107" t="s">
        <v>527</v>
      </c>
      <c r="H263" t="s">
        <v>62</v>
      </c>
      <c r="J263" s="30"/>
      <c r="L263" s="118">
        <f t="shared" si="73"/>
        <v>3.1579413169474733E-2</v>
      </c>
      <c r="N263" s="118">
        <f t="shared" si="73"/>
        <v>3.3926740399210974E-2</v>
      </c>
      <c r="P263" s="118">
        <f t="shared" si="73"/>
        <v>2.8520672875676636E-2</v>
      </c>
      <c r="R263" s="118">
        <f t="shared" si="73"/>
        <v>2.105127754958178E-2</v>
      </c>
    </row>
    <row r="264" spans="2:18">
      <c r="C264" t="s">
        <v>64</v>
      </c>
      <c r="D264" t="s">
        <v>65</v>
      </c>
      <c r="E264" t="s">
        <v>306</v>
      </c>
      <c r="F264" t="s">
        <v>58</v>
      </c>
      <c r="G264" s="107" t="s">
        <v>527</v>
      </c>
      <c r="H264" t="s">
        <v>62</v>
      </c>
      <c r="J264" s="30"/>
      <c r="L264" s="118">
        <f t="shared" si="73"/>
        <v>3.1986026850890664E-2</v>
      </c>
      <c r="N264" s="118">
        <f t="shared" si="73"/>
        <v>2.6645743108455668E-2</v>
      </c>
      <c r="P264" s="118">
        <f t="shared" si="73"/>
        <v>1.9615190712315506E-2</v>
      </c>
      <c r="R264" s="118">
        <f t="shared" si="73"/>
        <v>1.6549853226132689E-2</v>
      </c>
    </row>
    <row r="265" spans="2:18">
      <c r="C265" t="s">
        <v>66</v>
      </c>
      <c r="D265" t="s">
        <v>67</v>
      </c>
      <c r="E265" t="s">
        <v>288</v>
      </c>
      <c r="F265" t="s">
        <v>58</v>
      </c>
      <c r="G265" s="107" t="s">
        <v>527</v>
      </c>
      <c r="H265" t="s">
        <v>62</v>
      </c>
      <c r="J265" s="30"/>
      <c r="L265" s="118">
        <f t="shared" si="73"/>
        <v>3.2711919300780379E-2</v>
      </c>
      <c r="N265" s="118">
        <f t="shared" si="73"/>
        <v>3.741504020635935E-2</v>
      </c>
      <c r="P265" s="118">
        <f t="shared" si="73"/>
        <v>3.3070997391519662E-2</v>
      </c>
      <c r="R265" s="118">
        <f t="shared" si="73"/>
        <v>2.5078689347751863E-2</v>
      </c>
    </row>
    <row r="266" spans="2:18">
      <c r="C266" t="s">
        <v>211</v>
      </c>
      <c r="D266" t="s">
        <v>317</v>
      </c>
      <c r="E266" t="s">
        <v>306</v>
      </c>
      <c r="F266" t="s">
        <v>58</v>
      </c>
      <c r="G266" s="107" t="s">
        <v>527</v>
      </c>
      <c r="H266" t="s">
        <v>62</v>
      </c>
      <c r="J266" s="30"/>
      <c r="L266" s="118">
        <f t="shared" si="73"/>
        <v>3.2134145892405867E-2</v>
      </c>
      <c r="N266" s="118">
        <f t="shared" ref="N266" si="74">((N255/L255)^(1/10)-1)*0.78</f>
        <v>2.7538721806414791E-2</v>
      </c>
      <c r="P266" s="118">
        <f t="shared" ref="P266" si="75">((P255/N255)^(1/10)-1)*0.78</f>
        <v>2.0720948739868249E-2</v>
      </c>
      <c r="R266" s="118">
        <f t="shared" ref="R266" si="76">((R255/P255)^(1/10)-1)*0.78</f>
        <v>1.7208042258484935E-2</v>
      </c>
    </row>
  </sheetData>
  <mergeCells count="27">
    <mergeCell ref="D222:AB222"/>
    <mergeCell ref="R1:R2"/>
    <mergeCell ref="S1:S2"/>
    <mergeCell ref="T1:T2"/>
    <mergeCell ref="G1:G2"/>
    <mergeCell ref="H1:J2"/>
    <mergeCell ref="K1:K2"/>
    <mergeCell ref="L1:L2"/>
    <mergeCell ref="M1:M2"/>
    <mergeCell ref="N1:N2"/>
    <mergeCell ref="O1:O2"/>
    <mergeCell ref="P1:P2"/>
    <mergeCell ref="Q1:Q2"/>
    <mergeCell ref="A127:J135"/>
    <mergeCell ref="B100:G104"/>
    <mergeCell ref="W87:W88"/>
    <mergeCell ref="U1:U2"/>
    <mergeCell ref="E171:E172"/>
    <mergeCell ref="V1:V2"/>
    <mergeCell ref="P87:P88"/>
    <mergeCell ref="Q87:Q88"/>
    <mergeCell ref="R87:R88"/>
    <mergeCell ref="S87:S88"/>
    <mergeCell ref="T87:T88"/>
    <mergeCell ref="U87:U88"/>
    <mergeCell ref="V87:V88"/>
    <mergeCell ref="W1:W2"/>
  </mergeCells>
  <hyperlinks>
    <hyperlink ref="B3" r:id="rId1"/>
    <hyperlink ref="D3" r:id="rId2"/>
    <hyperlink ref="A209" r:id="rId3" location="/?id=3-IEO2019&amp;region=0-0&amp;cases=Reference&amp;start=2010&amp;end=2050&amp;f=Q&amp;linechart=Reference-d080819.2-3-IEO2019&amp;sourcekey=0"/>
    <hyperlink ref="A106" r:id="rId4" location="/?id=3-IEO2019&amp;region=0-0&amp;cases=Reference&amp;start=2010&amp;end=2050&amp;f=Q&amp;linechart=Reference-d080819.2-3-IEO2019&amp;sourcekey=0"/>
  </hyperlinks>
  <pageMargins left="0.7" right="0.7" top="0.75" bottom="0.75" header="0.3" footer="0.3"/>
  <pageSetup orientation="portrait" r:id="rId5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</sheetPr>
  <dimension ref="A2:DJ178"/>
  <sheetViews>
    <sheetView zoomScale="80" zoomScaleNormal="80" workbookViewId="0">
      <selection activeCell="I6" sqref="I6"/>
    </sheetView>
  </sheetViews>
  <sheetFormatPr defaultColWidth="8.85546875" defaultRowHeight="12.75"/>
  <cols>
    <col min="2" max="2" width="37.42578125" customWidth="1"/>
    <col min="3" max="3" width="28.42578125" customWidth="1"/>
    <col min="4" max="4" width="13.140625" customWidth="1"/>
    <col min="5" max="5" width="17.42578125" customWidth="1"/>
    <col min="6" max="6" width="18.140625" bestFit="1" customWidth="1"/>
    <col min="7" max="8" width="19.140625" customWidth="1"/>
    <col min="9" max="9" width="16.42578125" bestFit="1" customWidth="1"/>
    <col min="10" max="25" width="16.42578125" customWidth="1"/>
    <col min="26" max="26" width="13" bestFit="1" customWidth="1"/>
    <col min="27" max="27" width="13.140625" bestFit="1" customWidth="1"/>
    <col min="28" max="28" width="12.42578125" bestFit="1" customWidth="1"/>
    <col min="29" max="29" width="13.140625" bestFit="1" customWidth="1"/>
    <col min="30" max="30" width="11.42578125" bestFit="1" customWidth="1"/>
    <col min="31" max="31" width="13.140625" bestFit="1" customWidth="1"/>
    <col min="32" max="32" width="20.42578125" bestFit="1" customWidth="1"/>
    <col min="33" max="33" width="9.85546875" bestFit="1" customWidth="1"/>
    <col min="34" max="34" width="13.140625" bestFit="1" customWidth="1"/>
    <col min="35" max="35" width="10.140625" bestFit="1" customWidth="1"/>
    <col min="36" max="36" width="19" bestFit="1" customWidth="1"/>
    <col min="37" max="37" width="9.85546875" bestFit="1" customWidth="1"/>
    <col min="43" max="43" width="11.140625" bestFit="1" customWidth="1"/>
    <col min="45" max="45" width="17.140625" bestFit="1" customWidth="1"/>
    <col min="46" max="46" width="14.140625" bestFit="1" customWidth="1"/>
    <col min="47" max="47" width="15.140625" bestFit="1" customWidth="1"/>
    <col min="51" max="51" width="17.140625" bestFit="1" customWidth="1"/>
    <col min="52" max="52" width="14.140625" bestFit="1" customWidth="1"/>
    <col min="53" max="53" width="15.140625" bestFit="1" customWidth="1"/>
    <col min="57" max="57" width="17.140625" bestFit="1" customWidth="1"/>
    <col min="58" max="58" width="14.140625" bestFit="1" customWidth="1"/>
    <col min="59" max="59" width="15.140625" bestFit="1" customWidth="1"/>
  </cols>
  <sheetData>
    <row r="2" spans="3:18">
      <c r="C2" t="s">
        <v>363</v>
      </c>
    </row>
    <row r="3" spans="3:18" ht="15.75">
      <c r="C3" s="18" t="s">
        <v>345</v>
      </c>
    </row>
    <row r="4" spans="3:18" ht="15.75">
      <c r="C4" s="18" t="s">
        <v>346</v>
      </c>
    </row>
    <row r="5" spans="3:18">
      <c r="C5" t="str">
        <f>'6_IAM_data'!A4</f>
        <v>Model</v>
      </c>
      <c r="D5" t="str">
        <f>'6_IAM_data'!B4</f>
        <v>Scenario</v>
      </c>
      <c r="E5" t="str">
        <f>'6_IAM_data'!C4</f>
        <v>Classification</v>
      </c>
      <c r="F5" t="str">
        <f>'6_IAM_data'!D4</f>
        <v>Region</v>
      </c>
      <c r="G5" t="str">
        <f>'6_IAM_data'!E4</f>
        <v>Variable</v>
      </c>
      <c r="H5" t="str">
        <f>'6_IAM_data'!F4</f>
        <v>Unit</v>
      </c>
      <c r="I5">
        <f>'6_IAM_data'!G4</f>
        <v>2005</v>
      </c>
      <c r="J5">
        <f>'6_IAM_data'!H4</f>
        <v>2010</v>
      </c>
      <c r="K5">
        <f>'6_IAM_data'!I4</f>
        <v>2015</v>
      </c>
      <c r="L5">
        <f>'6_IAM_data'!J4</f>
        <v>2020</v>
      </c>
      <c r="M5">
        <f>'6_IAM_data'!K4</f>
        <v>2025</v>
      </c>
      <c r="N5">
        <f>'6_IAM_data'!L4</f>
        <v>2030</v>
      </c>
      <c r="O5">
        <f>'6_IAM_data'!M4</f>
        <v>2035</v>
      </c>
      <c r="P5">
        <f>'6_IAM_data'!N4</f>
        <v>2040</v>
      </c>
      <c r="Q5">
        <f>'6_IAM_data'!O4</f>
        <v>2045</v>
      </c>
      <c r="R5">
        <f>'6_IAM_data'!P4</f>
        <v>2050</v>
      </c>
    </row>
    <row r="6" spans="3:18">
      <c r="C6" s="17" t="str">
        <f>'6_IAM_data'!A1368</f>
        <v>IMAGE 3.0.1</v>
      </c>
      <c r="D6" s="17" t="str">
        <f>'6_IAM_data'!B1368</f>
        <v>SSP1-26</v>
      </c>
      <c r="E6" s="17" t="str">
        <f>'6_IAM_data'!C1368</f>
        <v>low2</v>
      </c>
      <c r="F6" s="17" t="str">
        <f>'6_IAM_data'!D1368</f>
        <v>World</v>
      </c>
      <c r="G6" s="17" t="str">
        <f>'6_IAM_data'!E1368</f>
        <v>Final Energy</v>
      </c>
      <c r="H6" s="17" t="str">
        <f>'6_IAM_data'!F1368</f>
        <v>EJ/yr</v>
      </c>
      <c r="I6" s="17">
        <f>'6_IAM_data'!G1368</f>
        <v>340.77550000000002</v>
      </c>
      <c r="J6" s="17">
        <f>'6_IAM_data'!H1368</f>
        <v>367.28081250000002</v>
      </c>
      <c r="K6" s="17" t="str">
        <f>'6_IAM_data'!I1368</f>
        <v>NA</v>
      </c>
      <c r="L6" s="17">
        <f>'6_IAM_data'!J1368</f>
        <v>385.20881250000002</v>
      </c>
      <c r="M6" s="17" t="str">
        <f>'6_IAM_data'!K1368</f>
        <v>NA</v>
      </c>
      <c r="N6" s="17">
        <f>'6_IAM_data'!L1368</f>
        <v>398.71768750000001</v>
      </c>
      <c r="O6" s="17" t="str">
        <f>'6_IAM_data'!M1368</f>
        <v>NA</v>
      </c>
      <c r="P6" s="17">
        <f>'6_IAM_data'!N1368</f>
        <v>415.15949999999998</v>
      </c>
      <c r="Q6" s="17" t="str">
        <f>'6_IAM_data'!O1368</f>
        <v>NA</v>
      </c>
      <c r="R6" s="17">
        <f>'6_IAM_data'!P1368</f>
        <v>428.07350000000002</v>
      </c>
    </row>
    <row r="7" spans="3:18">
      <c r="C7" s="17" t="str">
        <f>'6_IAM_data'!A1369</f>
        <v>IMAGE 3.0.1</v>
      </c>
      <c r="D7" s="17" t="str">
        <f>'6_IAM_data'!B1369</f>
        <v>SSP1-26</v>
      </c>
      <c r="E7" s="17" t="str">
        <f>'6_IAM_data'!C1369</f>
        <v>low2</v>
      </c>
      <c r="F7" s="17" t="str">
        <f>'6_IAM_data'!D1369</f>
        <v>World</v>
      </c>
      <c r="G7" s="17" t="str">
        <f>'6_IAM_data'!E1369</f>
        <v>GDP|PPP</v>
      </c>
      <c r="H7" s="17" t="str">
        <f>'6_IAM_data'!F1369</f>
        <v>billion US$2010/yr</v>
      </c>
      <c r="I7" s="17">
        <f>'6_IAM_data'!G1369</f>
        <v>63148.666799999999</v>
      </c>
      <c r="J7" s="17">
        <f>'6_IAM_data'!H1369</f>
        <v>75308.071089999998</v>
      </c>
      <c r="K7" s="17" t="str">
        <f>'6_IAM_data'!I1369</f>
        <v>NA</v>
      </c>
      <c r="L7" s="17">
        <f>'6_IAM_data'!J1369</f>
        <v>111996.8266</v>
      </c>
      <c r="M7" s="17" t="str">
        <f>'6_IAM_data'!K1369</f>
        <v>NA</v>
      </c>
      <c r="N7" s="17">
        <f>'6_IAM_data'!L1369</f>
        <v>171440.27660000001</v>
      </c>
      <c r="O7" s="17" t="str">
        <f>'6_IAM_data'!M1369</f>
        <v>NA</v>
      </c>
      <c r="P7" s="17">
        <f>'6_IAM_data'!N1369</f>
        <v>245515.05</v>
      </c>
      <c r="Q7" s="17" t="str">
        <f>'6_IAM_data'!O1369</f>
        <v>NA</v>
      </c>
      <c r="R7" s="17">
        <f>'6_IAM_data'!P1369</f>
        <v>320431.54690000002</v>
      </c>
    </row>
    <row r="8" spans="3:18">
      <c r="C8" s="17" t="str">
        <f>'6_IAM_data'!A1371</f>
        <v>IMAGE 3.0.1</v>
      </c>
      <c r="D8" s="17" t="str">
        <f>'6_IAM_data'!B1371</f>
        <v>SSP1-26</v>
      </c>
      <c r="E8" s="17" t="str">
        <f>'6_IAM_data'!C1371</f>
        <v>low2</v>
      </c>
      <c r="F8" s="17" t="str">
        <f>'6_IAM_data'!D1371</f>
        <v>World</v>
      </c>
      <c r="G8" s="17" t="str">
        <f>'6_IAM_data'!E1371</f>
        <v>Primary Energy</v>
      </c>
      <c r="H8" s="17" t="str">
        <f>'6_IAM_data'!F1371</f>
        <v>EJ/yr</v>
      </c>
      <c r="I8" s="17">
        <f>'6_IAM_data'!G1371</f>
        <v>459.02309380000003</v>
      </c>
      <c r="J8" s="17">
        <f>'6_IAM_data'!H1371</f>
        <v>505.88209380000001</v>
      </c>
      <c r="K8" s="17" t="str">
        <f>'6_IAM_data'!I1371</f>
        <v>NA</v>
      </c>
      <c r="L8" s="17">
        <f>'6_IAM_data'!J1371</f>
        <v>544.59062500000005</v>
      </c>
      <c r="M8" s="17" t="str">
        <f>'6_IAM_data'!K1371</f>
        <v>NA</v>
      </c>
      <c r="N8" s="17">
        <f>'6_IAM_data'!L1371</f>
        <v>557.14700000000005</v>
      </c>
      <c r="O8" s="17" t="str">
        <f>'6_IAM_data'!M1371</f>
        <v>NA</v>
      </c>
      <c r="P8" s="17">
        <f>'6_IAM_data'!N1371</f>
        <v>553.19631249999998</v>
      </c>
      <c r="Q8" s="17" t="str">
        <f>'6_IAM_data'!O1371</f>
        <v>NA</v>
      </c>
      <c r="R8" s="17">
        <f>'6_IAM_data'!P1371</f>
        <v>552.200875</v>
      </c>
    </row>
    <row r="9" spans="3:18">
      <c r="C9" s="17" t="str">
        <f>'6_IAM_data'!A1116</f>
        <v>MESSAGE-GLOBIOM 1.0</v>
      </c>
      <c r="D9" s="17" t="str">
        <f>'6_IAM_data'!B1116</f>
        <v>SSP2-26</v>
      </c>
      <c r="E9" s="17" t="str">
        <f>'6_IAM_data'!C1116</f>
        <v>high2</v>
      </c>
      <c r="F9" s="17" t="str">
        <f>'6_IAM_data'!D1116</f>
        <v>World</v>
      </c>
      <c r="G9" s="17" t="str">
        <f>'6_IAM_data'!E1116</f>
        <v>Final Energy</v>
      </c>
      <c r="H9" s="17" t="str">
        <f>'6_IAM_data'!F1116</f>
        <v>EJ/yr</v>
      </c>
      <c r="I9" s="17">
        <f>'6_IAM_data'!G1116</f>
        <v>323.04000000000002</v>
      </c>
      <c r="J9" s="17">
        <f>'6_IAM_data'!H1116</f>
        <v>361.84399999999999</v>
      </c>
      <c r="K9" s="17" t="str">
        <f>'6_IAM_data'!I1116</f>
        <v>NA</v>
      </c>
      <c r="L9" s="17">
        <f>'6_IAM_data'!J1116</f>
        <v>438.54599999999999</v>
      </c>
      <c r="M9" s="17" t="str">
        <f>'6_IAM_data'!K1116</f>
        <v>NA</v>
      </c>
      <c r="N9" s="17">
        <f>'6_IAM_data'!L1116</f>
        <v>477.53399999999999</v>
      </c>
      <c r="O9" s="17" t="str">
        <f>'6_IAM_data'!M1116</f>
        <v>NA</v>
      </c>
      <c r="P9" s="17">
        <f>'6_IAM_data'!N1116</f>
        <v>504.33499999999998</v>
      </c>
      <c r="Q9" s="17" t="str">
        <f>'6_IAM_data'!O1116</f>
        <v>NA</v>
      </c>
      <c r="R9" s="17">
        <f>'6_IAM_data'!P1116</f>
        <v>525.28800000000001</v>
      </c>
    </row>
    <row r="10" spans="3:18">
      <c r="C10" s="17" t="str">
        <f>'6_IAM_data'!A1117</f>
        <v>MESSAGE-GLOBIOM 1.0</v>
      </c>
      <c r="D10" s="17" t="str">
        <f>'6_IAM_data'!B1117</f>
        <v>SSP2-26</v>
      </c>
      <c r="E10" s="17" t="str">
        <f>'6_IAM_data'!C1117</f>
        <v>high2</v>
      </c>
      <c r="F10" s="17" t="str">
        <f>'6_IAM_data'!D1117</f>
        <v>World</v>
      </c>
      <c r="G10" s="17" t="str">
        <f>'6_IAM_data'!E1117</f>
        <v>GDP|PPP</v>
      </c>
      <c r="H10" s="17" t="str">
        <f>'6_IAM_data'!F1117</f>
        <v>billion US$2010/yr</v>
      </c>
      <c r="I10" s="17">
        <f>'6_IAM_data'!G1117</f>
        <v>62186.080000000002</v>
      </c>
      <c r="J10" s="17">
        <f>'6_IAM_data'!H1117</f>
        <v>74269.69</v>
      </c>
      <c r="K10" s="17" t="str">
        <f>'6_IAM_data'!I1117</f>
        <v>NA</v>
      </c>
      <c r="L10" s="17">
        <f>'6_IAM_data'!J1117</f>
        <v>111189.65</v>
      </c>
      <c r="M10" s="17" t="str">
        <f>'6_IAM_data'!K1117</f>
        <v>NA</v>
      </c>
      <c r="N10" s="17">
        <f>'6_IAM_data'!L1117</f>
        <v>156709.07999999999</v>
      </c>
      <c r="O10" s="17" t="str">
        <f>'6_IAM_data'!M1117</f>
        <v>NA</v>
      </c>
      <c r="P10" s="17">
        <f>'6_IAM_data'!N1117</f>
        <v>202910.07</v>
      </c>
      <c r="Q10" s="17" t="str">
        <f>'6_IAM_data'!O1117</f>
        <v>NA</v>
      </c>
      <c r="R10" s="17">
        <f>'6_IAM_data'!P1117</f>
        <v>251369.47</v>
      </c>
    </row>
    <row r="11" spans="3:18" ht="12" customHeight="1">
      <c r="C11" s="17" t="str">
        <f>'6_IAM_data'!A1119</f>
        <v>MESSAGE-GLOBIOM 1.0</v>
      </c>
      <c r="D11" s="17" t="str">
        <f>'6_IAM_data'!B1119</f>
        <v>SSP2-26</v>
      </c>
      <c r="E11" s="17" t="str">
        <f>'6_IAM_data'!C1119</f>
        <v>high2</v>
      </c>
      <c r="F11" s="17" t="str">
        <f>'6_IAM_data'!D1119</f>
        <v>World</v>
      </c>
      <c r="G11" s="17" t="str">
        <f>'6_IAM_data'!E1119</f>
        <v>Primary Energy</v>
      </c>
      <c r="H11" s="17" t="str">
        <f>'6_IAM_data'!F1119</f>
        <v>EJ/yr</v>
      </c>
      <c r="I11" s="17">
        <f>'6_IAM_data'!G1119</f>
        <v>464.46199999999999</v>
      </c>
      <c r="J11" s="17">
        <f>'6_IAM_data'!H1119</f>
        <v>500.98200000000003</v>
      </c>
      <c r="K11" s="17" t="str">
        <f>'6_IAM_data'!I1119</f>
        <v>NA</v>
      </c>
      <c r="L11" s="17">
        <f>'6_IAM_data'!J1119</f>
        <v>574.01499999999999</v>
      </c>
      <c r="M11" s="17" t="str">
        <f>'6_IAM_data'!K1119</f>
        <v>NA</v>
      </c>
      <c r="N11" s="17">
        <f>'6_IAM_data'!L1119</f>
        <v>587.96699999999998</v>
      </c>
      <c r="O11" s="17" t="str">
        <f>'6_IAM_data'!M1119</f>
        <v>NA</v>
      </c>
      <c r="P11" s="17">
        <f>'6_IAM_data'!N1119</f>
        <v>618.42100000000005</v>
      </c>
      <c r="Q11" s="17" t="str">
        <f>'6_IAM_data'!O1119</f>
        <v>NA</v>
      </c>
      <c r="R11" s="17">
        <f>'6_IAM_data'!P1119</f>
        <v>660.03499999999997</v>
      </c>
    </row>
    <row r="12" spans="3:18">
      <c r="C12" s="17" t="str">
        <f>'6_IAM_data'!A1000</f>
        <v>GCAM 4.2</v>
      </c>
      <c r="D12" s="17" t="str">
        <f>'6_IAM_data'!B1000</f>
        <v>SSP4-26</v>
      </c>
      <c r="E12" s="17" t="str">
        <f>'6_IAM_data'!C1000</f>
        <v>high2</v>
      </c>
      <c r="F12" s="17" t="str">
        <f>'6_IAM_data'!D1000</f>
        <v>World</v>
      </c>
      <c r="G12" s="17" t="str">
        <f>'6_IAM_data'!E1000</f>
        <v>Final Energy</v>
      </c>
      <c r="H12" s="17" t="str">
        <f>'6_IAM_data'!F1000</f>
        <v>EJ/yr</v>
      </c>
      <c r="I12" s="17" t="str">
        <f>'6_IAM_data'!G1000</f>
        <v>NA</v>
      </c>
      <c r="J12" s="17">
        <f>'6_IAM_data'!H1000</f>
        <v>393.85139759999998</v>
      </c>
      <c r="K12" s="17" t="str">
        <f>'6_IAM_data'!I1000</f>
        <v>NA</v>
      </c>
      <c r="L12" s="17">
        <f>'6_IAM_data'!J1000</f>
        <v>473.83687099999997</v>
      </c>
      <c r="M12" s="17" t="str">
        <f>'6_IAM_data'!K1000</f>
        <v>NA</v>
      </c>
      <c r="N12" s="17">
        <f>'6_IAM_data'!L1000</f>
        <v>499.16217499999999</v>
      </c>
      <c r="O12" s="17" t="str">
        <f>'6_IAM_data'!M1000</f>
        <v>NA</v>
      </c>
      <c r="P12" s="17">
        <f>'6_IAM_data'!N1000</f>
        <v>535.90730229999997</v>
      </c>
      <c r="Q12" s="17" t="str">
        <f>'6_IAM_data'!O1000</f>
        <v>NA</v>
      </c>
      <c r="R12" s="17">
        <f>'6_IAM_data'!P1000</f>
        <v>554.74537750000002</v>
      </c>
    </row>
    <row r="13" spans="3:18">
      <c r="C13" s="17" t="str">
        <f>'6_IAM_data'!A1001</f>
        <v>GCAM 4.2</v>
      </c>
      <c r="D13" s="17" t="str">
        <f>'6_IAM_data'!B1001</f>
        <v>SSP4-26</v>
      </c>
      <c r="E13" s="17" t="str">
        <f>'6_IAM_data'!C1001</f>
        <v>high2</v>
      </c>
      <c r="F13" s="17" t="str">
        <f>'6_IAM_data'!D1001</f>
        <v>World</v>
      </c>
      <c r="G13" s="17" t="str">
        <f>'6_IAM_data'!E1001</f>
        <v>GDP|PPP</v>
      </c>
      <c r="H13" s="17" t="str">
        <f>'6_IAM_data'!F1001</f>
        <v>billion US$2010/yr</v>
      </c>
      <c r="I13" s="17" t="str">
        <f>'6_IAM_data'!G1001</f>
        <v>NA</v>
      </c>
      <c r="J13" s="17">
        <f>'6_IAM_data'!H1001</f>
        <v>73630.725770000005</v>
      </c>
      <c r="K13" s="17" t="str">
        <f>'6_IAM_data'!I1001</f>
        <v>NA</v>
      </c>
      <c r="L13" s="17">
        <f>'6_IAM_data'!J1001</f>
        <v>109821.96</v>
      </c>
      <c r="M13" s="17" t="str">
        <f>'6_IAM_data'!K1001</f>
        <v>NA</v>
      </c>
      <c r="N13" s="17">
        <f>'6_IAM_data'!L1001</f>
        <v>155656.35190000001</v>
      </c>
      <c r="O13" s="17" t="str">
        <f>'6_IAM_data'!M1001</f>
        <v>NA</v>
      </c>
      <c r="P13" s="17">
        <f>'6_IAM_data'!N1001</f>
        <v>200649.35389999999</v>
      </c>
      <c r="Q13" s="17" t="str">
        <f>'6_IAM_data'!O1001</f>
        <v>NA</v>
      </c>
      <c r="R13" s="17">
        <f>'6_IAM_data'!P1001</f>
        <v>240917.75229999999</v>
      </c>
    </row>
    <row r="14" spans="3:18">
      <c r="C14" s="17" t="str">
        <f>'6_IAM_data'!A1003</f>
        <v>GCAM 4.2</v>
      </c>
      <c r="D14" s="17" t="str">
        <f>'6_IAM_data'!B1003</f>
        <v>SSP4-26</v>
      </c>
      <c r="E14" s="17" t="str">
        <f>'6_IAM_data'!C1003</f>
        <v>high2</v>
      </c>
      <c r="F14" s="17" t="str">
        <f>'6_IAM_data'!D1003</f>
        <v>World</v>
      </c>
      <c r="G14" s="17" t="str">
        <f>'6_IAM_data'!E1003</f>
        <v>Primary Energy</v>
      </c>
      <c r="H14" s="17" t="str">
        <f>'6_IAM_data'!F1003</f>
        <v>EJ/yr</v>
      </c>
      <c r="I14" s="17" t="str">
        <f>'6_IAM_data'!G1003</f>
        <v>NA</v>
      </c>
      <c r="J14" s="17">
        <f>'6_IAM_data'!H1003</f>
        <v>508.62285229999998</v>
      </c>
      <c r="K14" s="17" t="str">
        <f>'6_IAM_data'!I1003</f>
        <v>NA</v>
      </c>
      <c r="L14" s="17">
        <f>'6_IAM_data'!J1003</f>
        <v>624.7170572</v>
      </c>
      <c r="M14" s="17" t="str">
        <f>'6_IAM_data'!K1003</f>
        <v>NA</v>
      </c>
      <c r="N14" s="17">
        <f>'6_IAM_data'!L1003</f>
        <v>660.99313240000004</v>
      </c>
      <c r="O14" s="17" t="str">
        <f>'6_IAM_data'!M1003</f>
        <v>NA</v>
      </c>
      <c r="P14" s="17">
        <f>'6_IAM_data'!N1003</f>
        <v>715.52702669999996</v>
      </c>
      <c r="Q14" s="17" t="str">
        <f>'6_IAM_data'!O1003</f>
        <v>NA</v>
      </c>
      <c r="R14" s="17">
        <f>'6_IAM_data'!P1003</f>
        <v>753.30949290000001</v>
      </c>
    </row>
    <row r="15" spans="3:18">
      <c r="C15" s="17" t="str">
        <f>'6_IAM_data'!A731</f>
        <v>REMIND-MAgPIE 1.5</v>
      </c>
      <c r="D15" s="17" t="str">
        <f>'6_IAM_data'!B731</f>
        <v>SSP5-26</v>
      </c>
      <c r="E15" s="17" t="str">
        <f>'6_IAM_data'!C731</f>
        <v>above2</v>
      </c>
      <c r="F15" s="17" t="str">
        <f>'6_IAM_data'!D731</f>
        <v>World</v>
      </c>
      <c r="G15" s="17" t="str">
        <f>'6_IAM_data'!E730</f>
        <v>Final Energy</v>
      </c>
      <c r="H15" s="17" t="str">
        <f>'6_IAM_data'!F730</f>
        <v>EJ/yr</v>
      </c>
      <c r="I15" s="17">
        <f>'6_IAM_data'!G730</f>
        <v>330.7</v>
      </c>
      <c r="J15" s="17">
        <f>'6_IAM_data'!H730</f>
        <v>356.4</v>
      </c>
      <c r="K15" s="17" t="str">
        <f>'6_IAM_data'!I730</f>
        <v>NA</v>
      </c>
      <c r="L15" s="17">
        <f>'6_IAM_data'!J730</f>
        <v>450.8</v>
      </c>
      <c r="M15" s="17" t="str">
        <f>'6_IAM_data'!K730</f>
        <v>NA</v>
      </c>
      <c r="N15" s="17">
        <f>'6_IAM_data'!L730</f>
        <v>538.9</v>
      </c>
      <c r="O15" s="17" t="str">
        <f>'6_IAM_data'!M730</f>
        <v>NA</v>
      </c>
      <c r="P15" s="17">
        <f>'6_IAM_data'!N730</f>
        <v>578.6</v>
      </c>
      <c r="Q15" s="17" t="str">
        <f>'6_IAM_data'!O730</f>
        <v>NA</v>
      </c>
      <c r="R15" s="17">
        <f>'6_IAM_data'!P730</f>
        <v>622</v>
      </c>
    </row>
    <row r="16" spans="3:18">
      <c r="C16" s="17" t="str">
        <f>'6_IAM_data'!A732</f>
        <v>REMIND-MAgPIE 1.5</v>
      </c>
      <c r="D16" s="17" t="str">
        <f>'6_IAM_data'!B732</f>
        <v>SSP5-26</v>
      </c>
      <c r="E16" s="17" t="str">
        <f>'6_IAM_data'!C732</f>
        <v>above2</v>
      </c>
      <c r="F16" s="17" t="str">
        <f>'6_IAM_data'!D732</f>
        <v>World</v>
      </c>
      <c r="G16" s="17" t="str">
        <f>'6_IAM_data'!E731</f>
        <v>GDP|PPP</v>
      </c>
      <c r="H16" s="17" t="str">
        <f>'6_IAM_data'!F731</f>
        <v>billion US$2010/yr</v>
      </c>
      <c r="I16" s="17">
        <f>'6_IAM_data'!G731</f>
        <v>62359</v>
      </c>
      <c r="J16" s="17">
        <f>'6_IAM_data'!H731</f>
        <v>74327</v>
      </c>
      <c r="K16" s="17" t="str">
        <f>'6_IAM_data'!I731</f>
        <v>NA</v>
      </c>
      <c r="L16" s="17">
        <f>'6_IAM_data'!J731</f>
        <v>112090</v>
      </c>
      <c r="M16" s="17" t="str">
        <f>'6_IAM_data'!K731</f>
        <v>NA</v>
      </c>
      <c r="N16" s="17">
        <f>'6_IAM_data'!L731</f>
        <v>181170</v>
      </c>
      <c r="O16" s="17" t="str">
        <f>'6_IAM_data'!M731</f>
        <v>NA</v>
      </c>
      <c r="P16" s="17">
        <f>'6_IAM_data'!N731</f>
        <v>279950</v>
      </c>
      <c r="Q16" s="17" t="str">
        <f>'6_IAM_data'!O731</f>
        <v>NA</v>
      </c>
      <c r="R16" s="17">
        <f>'6_IAM_data'!P731</f>
        <v>386760</v>
      </c>
    </row>
    <row r="17" spans="3:18">
      <c r="C17" s="17" t="str">
        <f>'6_IAM_data'!A733</f>
        <v>REMIND-MAgPIE 1.5</v>
      </c>
      <c r="D17" s="17" t="str">
        <f>'6_IAM_data'!B733</f>
        <v>SSP5-26</v>
      </c>
      <c r="E17" s="17" t="str">
        <f>'6_IAM_data'!C733</f>
        <v>above2</v>
      </c>
      <c r="F17" s="17" t="str">
        <f>'6_IAM_data'!D733</f>
        <v>World</v>
      </c>
      <c r="G17" s="17" t="str">
        <f>'6_IAM_data'!E733</f>
        <v>Primary Energy</v>
      </c>
      <c r="H17" s="17" t="str">
        <f>'6_IAM_data'!F733</f>
        <v>EJ/yr</v>
      </c>
      <c r="I17" s="17">
        <f>'6_IAM_data'!G733</f>
        <v>464.6</v>
      </c>
      <c r="J17" s="17">
        <f>'6_IAM_data'!H733</f>
        <v>502.7</v>
      </c>
      <c r="K17" s="17" t="str">
        <f>'6_IAM_data'!I733</f>
        <v>NA</v>
      </c>
      <c r="L17" s="17">
        <f>'6_IAM_data'!J733</f>
        <v>619.79999999999995</v>
      </c>
      <c r="M17" s="17" t="str">
        <f>'6_IAM_data'!K733</f>
        <v>NA</v>
      </c>
      <c r="N17" s="17">
        <f>'6_IAM_data'!L733</f>
        <v>707.4</v>
      </c>
      <c r="O17" s="17" t="str">
        <f>'6_IAM_data'!M733</f>
        <v>NA</v>
      </c>
      <c r="P17" s="17">
        <f>'6_IAM_data'!N733</f>
        <v>736.5</v>
      </c>
      <c r="Q17" s="17" t="str">
        <f>'6_IAM_data'!O733</f>
        <v>NA</v>
      </c>
      <c r="R17" s="17">
        <f>'6_IAM_data'!P733</f>
        <v>815.9</v>
      </c>
    </row>
    <row r="18" spans="3:18">
      <c r="C18" s="26" t="str">
        <f>'6_IAM_data'!A1843</f>
        <v>IMAGE 3.0.1</v>
      </c>
      <c r="D18" s="26" t="str">
        <f>'6_IAM_data'!B1843</f>
        <v>SSP1-19</v>
      </c>
      <c r="E18" s="26" t="str">
        <f>'6_IAM_data'!C1843</f>
        <v>lowover15</v>
      </c>
      <c r="F18" s="26" t="str">
        <f>'6_IAM_data'!D1843</f>
        <v>World</v>
      </c>
      <c r="G18" s="26" t="str">
        <f>'6_IAM_data'!E1843</f>
        <v>Final Energy</v>
      </c>
      <c r="H18" s="26" t="str">
        <f>'6_IAM_data'!F1843</f>
        <v>EJ/yr</v>
      </c>
      <c r="I18" s="26">
        <f>'6_IAM_data'!G1843</f>
        <v>340.77550000000002</v>
      </c>
      <c r="J18" s="26">
        <f>'6_IAM_data'!H1843</f>
        <v>367.28090630000003</v>
      </c>
      <c r="K18" s="26" t="str">
        <f>'6_IAM_data'!I1843</f>
        <v>NA</v>
      </c>
      <c r="L18" s="26">
        <f>'6_IAM_data'!J1843</f>
        <v>346.62018749999999</v>
      </c>
      <c r="M18" s="26" t="str">
        <f>'6_IAM_data'!K1843</f>
        <v>NA</v>
      </c>
      <c r="N18" s="26">
        <f>'6_IAM_data'!L1843</f>
        <v>274.8535</v>
      </c>
      <c r="O18" s="26" t="str">
        <f>'6_IAM_data'!M1843</f>
        <v>NA</v>
      </c>
      <c r="P18" s="26">
        <f>'6_IAM_data'!N1843</f>
        <v>288.98031250000003</v>
      </c>
      <c r="Q18" s="26" t="str">
        <f>'6_IAM_data'!O1843</f>
        <v>NA</v>
      </c>
      <c r="R18" s="26">
        <f>'6_IAM_data'!P1843</f>
        <v>320.61318749999998</v>
      </c>
    </row>
    <row r="19" spans="3:18">
      <c r="C19" s="26" t="str">
        <f>'6_IAM_data'!A1844</f>
        <v>IMAGE 3.0.1</v>
      </c>
      <c r="D19" s="26" t="str">
        <f>'6_IAM_data'!B1844</f>
        <v>SSP1-19</v>
      </c>
      <c r="E19" s="26" t="str">
        <f>'6_IAM_data'!C1844</f>
        <v>lowover15</v>
      </c>
      <c r="F19" s="26" t="str">
        <f>'6_IAM_data'!D1844</f>
        <v>World</v>
      </c>
      <c r="G19" s="26" t="str">
        <f>'6_IAM_data'!E1844</f>
        <v>GDP|PPP</v>
      </c>
      <c r="H19" s="26" t="str">
        <f>'6_IAM_data'!F1844</f>
        <v>billion US$2010/yr</v>
      </c>
      <c r="I19" s="26">
        <f>'6_IAM_data'!G1844</f>
        <v>63148.666799999999</v>
      </c>
      <c r="J19" s="26">
        <f>'6_IAM_data'!H1844</f>
        <v>75308.071089999998</v>
      </c>
      <c r="K19" s="26" t="str">
        <f>'6_IAM_data'!I1844</f>
        <v>NA</v>
      </c>
      <c r="L19" s="26">
        <f>'6_IAM_data'!J1844</f>
        <v>111996.8266</v>
      </c>
      <c r="M19" s="26" t="str">
        <f>'6_IAM_data'!K1844</f>
        <v>NA</v>
      </c>
      <c r="N19" s="26">
        <f>'6_IAM_data'!L1844</f>
        <v>171440.27660000001</v>
      </c>
      <c r="O19" s="26" t="str">
        <f>'6_IAM_data'!M1844</f>
        <v>NA</v>
      </c>
      <c r="P19" s="26">
        <f>'6_IAM_data'!N1844</f>
        <v>245515.05</v>
      </c>
      <c r="Q19" s="26" t="str">
        <f>'6_IAM_data'!O1844</f>
        <v>NA</v>
      </c>
      <c r="R19" s="26">
        <f>'6_IAM_data'!P1844</f>
        <v>320431.54690000002</v>
      </c>
    </row>
    <row r="20" spans="3:18">
      <c r="C20" s="26" t="str">
        <f>'6_IAM_data'!A1846</f>
        <v>IMAGE 3.0.1</v>
      </c>
      <c r="D20" s="26" t="str">
        <f>'6_IAM_data'!B1846</f>
        <v>SSP1-19</v>
      </c>
      <c r="E20" s="26" t="str">
        <f>'6_IAM_data'!C1846</f>
        <v>lowover15</v>
      </c>
      <c r="F20" s="26" t="str">
        <f>'6_IAM_data'!D1846</f>
        <v>World</v>
      </c>
      <c r="G20" s="26" t="str">
        <f>'6_IAM_data'!E1846</f>
        <v>Primary Energy</v>
      </c>
      <c r="H20" s="26" t="str">
        <f>'6_IAM_data'!F1846</f>
        <v>EJ/yr</v>
      </c>
      <c r="I20" s="26">
        <f>'6_IAM_data'!G1846</f>
        <v>459.02309380000003</v>
      </c>
      <c r="J20" s="26">
        <f>'6_IAM_data'!H1846</f>
        <v>505.88218749999999</v>
      </c>
      <c r="K20" s="26" t="str">
        <f>'6_IAM_data'!I1846</f>
        <v>NA</v>
      </c>
      <c r="L20" s="26">
        <f>'6_IAM_data'!J1846</f>
        <v>483.21768750000001</v>
      </c>
      <c r="M20" s="26" t="str">
        <f>'6_IAM_data'!K1846</f>
        <v>NA</v>
      </c>
      <c r="N20" s="26">
        <f>'6_IAM_data'!L1846</f>
        <v>396.56290630000001</v>
      </c>
      <c r="O20" s="26" t="str">
        <f>'6_IAM_data'!M1846</f>
        <v>NA</v>
      </c>
      <c r="P20" s="26">
        <f>'6_IAM_data'!N1846</f>
        <v>399.62</v>
      </c>
      <c r="Q20" s="26" t="str">
        <f>'6_IAM_data'!O1846</f>
        <v>NA</v>
      </c>
      <c r="R20" s="26">
        <f>'6_IAM_data'!P1846</f>
        <v>431.09550000000002</v>
      </c>
    </row>
    <row r="21" spans="3:18">
      <c r="C21" s="26" t="str">
        <f>'6_IAM_data'!A1872</f>
        <v>MESSAGE-GLOBIOM 1.0</v>
      </c>
      <c r="D21" s="26" t="str">
        <f>'6_IAM_data'!B1872</f>
        <v>SSP2-19</v>
      </c>
      <c r="E21" s="26" t="str">
        <f>'6_IAM_data'!C1872</f>
        <v>lowover15</v>
      </c>
      <c r="F21" s="26" t="str">
        <f>'6_IAM_data'!D1872</f>
        <v>World</v>
      </c>
      <c r="G21" s="26" t="str">
        <f>'6_IAM_data'!E1872</f>
        <v>Final Energy</v>
      </c>
      <c r="H21" s="26" t="str">
        <f>'6_IAM_data'!F1872</f>
        <v>EJ/yr</v>
      </c>
      <c r="I21" s="26">
        <f>'6_IAM_data'!G1872</f>
        <v>323.08199999999999</v>
      </c>
      <c r="J21" s="26">
        <f>'6_IAM_data'!H1872</f>
        <v>361.73099999999999</v>
      </c>
      <c r="K21" s="26" t="str">
        <f>'6_IAM_data'!I1872</f>
        <v>NA</v>
      </c>
      <c r="L21" s="26">
        <f>'6_IAM_data'!J1872</f>
        <v>438.76799999999997</v>
      </c>
      <c r="M21" s="26" t="str">
        <f>'6_IAM_data'!K1872</f>
        <v>NA</v>
      </c>
      <c r="N21" s="26">
        <f>'6_IAM_data'!L1872</f>
        <v>423.83800000000002</v>
      </c>
      <c r="O21" s="26" t="str">
        <f>'6_IAM_data'!M1872</f>
        <v>NA</v>
      </c>
      <c r="P21" s="26">
        <f>'6_IAM_data'!N1872</f>
        <v>420.18700000000001</v>
      </c>
      <c r="Q21" s="26" t="str">
        <f>'6_IAM_data'!O1872</f>
        <v>NA</v>
      </c>
      <c r="R21" s="26">
        <f>'6_IAM_data'!P1872</f>
        <v>438.11200000000002</v>
      </c>
    </row>
    <row r="22" spans="3:18">
      <c r="C22" s="26" t="str">
        <f>'6_IAM_data'!A1873</f>
        <v>MESSAGE-GLOBIOM 1.0</v>
      </c>
      <c r="D22" s="26" t="str">
        <f>'6_IAM_data'!B1873</f>
        <v>SSP2-19</v>
      </c>
      <c r="E22" s="26" t="str">
        <f>'6_IAM_data'!C1873</f>
        <v>lowover15</v>
      </c>
      <c r="F22" s="26" t="str">
        <f>'6_IAM_data'!D1873</f>
        <v>World</v>
      </c>
      <c r="G22" s="26" t="str">
        <f>'6_IAM_data'!E1873</f>
        <v>GDP|PPP</v>
      </c>
      <c r="H22" s="26" t="str">
        <f>'6_IAM_data'!F1873</f>
        <v>billion US$2010/yr</v>
      </c>
      <c r="I22" s="26">
        <f>'6_IAM_data'!G1873</f>
        <v>62186.080000000002</v>
      </c>
      <c r="J22" s="26">
        <f>'6_IAM_data'!H1873</f>
        <v>74256.27</v>
      </c>
      <c r="K22" s="26" t="str">
        <f>'6_IAM_data'!I1873</f>
        <v>NA</v>
      </c>
      <c r="L22" s="26">
        <f>'6_IAM_data'!J1873</f>
        <v>110987.14</v>
      </c>
      <c r="M22" s="26" t="str">
        <f>'6_IAM_data'!K1873</f>
        <v>NA</v>
      </c>
      <c r="N22" s="26">
        <f>'6_IAM_data'!L1873</f>
        <v>155294.15</v>
      </c>
      <c r="O22" s="26" t="str">
        <f>'6_IAM_data'!M1873</f>
        <v>NA</v>
      </c>
      <c r="P22" s="26">
        <f>'6_IAM_data'!N1873</f>
        <v>199076.24</v>
      </c>
      <c r="Q22" s="26" t="str">
        <f>'6_IAM_data'!O1873</f>
        <v>NA</v>
      </c>
      <c r="R22" s="26">
        <f>'6_IAM_data'!P1873</f>
        <v>245585.67</v>
      </c>
    </row>
    <row r="23" spans="3:18">
      <c r="C23" s="26" t="str">
        <f>'6_IAM_data'!A1875</f>
        <v>MESSAGE-GLOBIOM 1.0</v>
      </c>
      <c r="D23" s="26" t="str">
        <f>'6_IAM_data'!B1875</f>
        <v>SSP2-19</v>
      </c>
      <c r="E23" s="26" t="str">
        <f>'6_IAM_data'!C1875</f>
        <v>lowover15</v>
      </c>
      <c r="F23" s="26" t="str">
        <f>'6_IAM_data'!D1875</f>
        <v>World</v>
      </c>
      <c r="G23" s="26" t="str">
        <f>'6_IAM_data'!E1875</f>
        <v>Primary Energy</v>
      </c>
      <c r="H23" s="26" t="str">
        <f>'6_IAM_data'!F1875</f>
        <v>EJ/yr</v>
      </c>
      <c r="I23" s="26">
        <f>'6_IAM_data'!G1875</f>
        <v>464.423</v>
      </c>
      <c r="J23" s="26">
        <f>'6_IAM_data'!H1875</f>
        <v>500.03899999999999</v>
      </c>
      <c r="K23" s="26" t="str">
        <f>'6_IAM_data'!I1875</f>
        <v>NA</v>
      </c>
      <c r="L23" s="26">
        <f>'6_IAM_data'!J1875</f>
        <v>574.66700000000003</v>
      </c>
      <c r="M23" s="26" t="str">
        <f>'6_IAM_data'!K1875</f>
        <v>NA</v>
      </c>
      <c r="N23" s="26">
        <f>'6_IAM_data'!L1875</f>
        <v>509.161</v>
      </c>
      <c r="O23" s="26" t="str">
        <f>'6_IAM_data'!M1875</f>
        <v>NA</v>
      </c>
      <c r="P23" s="26">
        <f>'6_IAM_data'!N1875</f>
        <v>512.39800000000002</v>
      </c>
      <c r="Q23" s="26" t="str">
        <f>'6_IAM_data'!O1875</f>
        <v>NA</v>
      </c>
      <c r="R23" s="26">
        <f>'6_IAM_data'!P1875</f>
        <v>549.88800000000003</v>
      </c>
    </row>
    <row r="24" spans="3:18">
      <c r="C24" s="26" t="str">
        <f>'6_IAM_data'!A1720</f>
        <v>REMIND-MAgPIE 1.5</v>
      </c>
      <c r="D24" s="26" t="str">
        <f>'6_IAM_data'!B1720</f>
        <v>SSP5-19</v>
      </c>
      <c r="E24" s="26" t="str">
        <f>'6_IAM_data'!C1720</f>
        <v>highover15</v>
      </c>
      <c r="F24" s="26" t="str">
        <f>'6_IAM_data'!D1720</f>
        <v>World</v>
      </c>
      <c r="G24" s="26" t="str">
        <f>'6_IAM_data'!E1720</f>
        <v>Final Energy</v>
      </c>
      <c r="H24" s="26" t="str">
        <f>'6_IAM_data'!F1720</f>
        <v>EJ/yr</v>
      </c>
      <c r="I24" s="26">
        <f>'6_IAM_data'!G1720</f>
        <v>330.7</v>
      </c>
      <c r="J24" s="26">
        <f>'6_IAM_data'!H1720</f>
        <v>356.4</v>
      </c>
      <c r="K24" s="26" t="str">
        <f>'6_IAM_data'!I1720</f>
        <v>NA</v>
      </c>
      <c r="L24" s="26">
        <f>'6_IAM_data'!J1720</f>
        <v>450.8</v>
      </c>
      <c r="M24" s="26" t="str">
        <f>'6_IAM_data'!K1720</f>
        <v>NA</v>
      </c>
      <c r="N24" s="26">
        <f>'6_IAM_data'!L1720</f>
        <v>493.7</v>
      </c>
      <c r="O24" s="26" t="str">
        <f>'6_IAM_data'!M1720</f>
        <v>NA</v>
      </c>
      <c r="P24" s="26">
        <f>'6_IAM_data'!N1720</f>
        <v>478.1</v>
      </c>
      <c r="Q24" s="26" t="str">
        <f>'6_IAM_data'!O1720</f>
        <v>NA</v>
      </c>
      <c r="R24" s="26">
        <f>'6_IAM_data'!P1720</f>
        <v>511.8</v>
      </c>
    </row>
    <row r="25" spans="3:18">
      <c r="C25" s="26" t="str">
        <f>'6_IAM_data'!A1721</f>
        <v>REMIND-MAgPIE 1.5</v>
      </c>
      <c r="D25" s="26" t="str">
        <f>'6_IAM_data'!B1721</f>
        <v>SSP5-19</v>
      </c>
      <c r="E25" s="26" t="str">
        <f>'6_IAM_data'!C1721</f>
        <v>highover15</v>
      </c>
      <c r="F25" s="26" t="str">
        <f>'6_IAM_data'!D1721</f>
        <v>World</v>
      </c>
      <c r="G25" s="26" t="str">
        <f>'6_IAM_data'!E1721</f>
        <v>GDP|PPP</v>
      </c>
      <c r="H25" s="26" t="str">
        <f>'6_IAM_data'!F1721</f>
        <v>billion US$2010/yr</v>
      </c>
      <c r="I25" s="26">
        <f>'6_IAM_data'!G1721</f>
        <v>62359</v>
      </c>
      <c r="J25" s="26">
        <f>'6_IAM_data'!H1721</f>
        <v>74327</v>
      </c>
      <c r="K25" s="26" t="str">
        <f>'6_IAM_data'!I1721</f>
        <v>NA</v>
      </c>
      <c r="L25" s="26">
        <f>'6_IAM_data'!J1721</f>
        <v>112090</v>
      </c>
      <c r="M25" s="26" t="str">
        <f>'6_IAM_data'!K1721</f>
        <v>NA</v>
      </c>
      <c r="N25" s="26">
        <f>'6_IAM_data'!L1721</f>
        <v>179080</v>
      </c>
      <c r="O25" s="26" t="str">
        <f>'6_IAM_data'!M1721</f>
        <v>NA</v>
      </c>
      <c r="P25" s="26">
        <f>'6_IAM_data'!N1721</f>
        <v>271260</v>
      </c>
      <c r="Q25" s="26" t="str">
        <f>'6_IAM_data'!O1721</f>
        <v>NA</v>
      </c>
      <c r="R25" s="26">
        <f>'6_IAM_data'!P1721</f>
        <v>372240</v>
      </c>
    </row>
    <row r="26" spans="3:18">
      <c r="C26" s="26" t="str">
        <f>'6_IAM_data'!A1723</f>
        <v>REMIND-MAgPIE 1.5</v>
      </c>
      <c r="D26" s="26" t="str">
        <f>'6_IAM_data'!B1723</f>
        <v>SSP5-19</v>
      </c>
      <c r="E26" s="26" t="str">
        <f>'6_IAM_data'!C1723</f>
        <v>highover15</v>
      </c>
      <c r="F26" s="26" t="str">
        <f>'6_IAM_data'!D1723</f>
        <v>World</v>
      </c>
      <c r="G26" s="26" t="str">
        <f>'6_IAM_data'!E1723</f>
        <v>Primary Energy</v>
      </c>
      <c r="H26" s="26" t="str">
        <f>'6_IAM_data'!F1723</f>
        <v>EJ/yr</v>
      </c>
      <c r="I26" s="26">
        <f>'6_IAM_data'!G1723</f>
        <v>464.6</v>
      </c>
      <c r="J26" s="26">
        <f>'6_IAM_data'!H1723</f>
        <v>502.7</v>
      </c>
      <c r="K26" s="26" t="str">
        <f>'6_IAM_data'!I1723</f>
        <v>NA</v>
      </c>
      <c r="L26" s="26">
        <f>'6_IAM_data'!J1723</f>
        <v>619.79999999999995</v>
      </c>
      <c r="M26" s="26" t="str">
        <f>'6_IAM_data'!K1723</f>
        <v>NA</v>
      </c>
      <c r="N26" s="26">
        <f>'6_IAM_data'!L1723</f>
        <v>638.1</v>
      </c>
      <c r="O26" s="26" t="str">
        <f>'6_IAM_data'!M1723</f>
        <v>NA</v>
      </c>
      <c r="P26" s="26">
        <f>'6_IAM_data'!N1723</f>
        <v>618.5</v>
      </c>
      <c r="Q26" s="26" t="str">
        <f>'6_IAM_data'!O1723</f>
        <v>NA</v>
      </c>
      <c r="R26" s="26">
        <f>'6_IAM_data'!P1723</f>
        <v>714</v>
      </c>
    </row>
    <row r="27" spans="3:18">
      <c r="C27" s="26" t="str">
        <f>'6_IAM_data'!A1877</f>
        <v>MESSAGEix-GLOBIOM 1.0</v>
      </c>
      <c r="D27" s="26" t="str">
        <f>'6_IAM_data'!B1877</f>
        <v>LowEnergyDemand</v>
      </c>
      <c r="E27" s="26" t="str">
        <f>'6_IAM_data'!C1877</f>
        <v>lowover15</v>
      </c>
      <c r="F27" s="26" t="str">
        <f>'6_IAM_data'!D1877</f>
        <v>World</v>
      </c>
      <c r="G27" s="26" t="str">
        <f>'6_IAM_data'!E1877</f>
        <v>Final Energy</v>
      </c>
      <c r="H27" s="26" t="str">
        <f>'6_IAM_data'!F1877</f>
        <v>EJ/yr</v>
      </c>
      <c r="I27" s="26">
        <f>'6_IAM_data'!G1877</f>
        <v>323.04154369999998</v>
      </c>
      <c r="J27" s="26">
        <f>'6_IAM_data'!H1877</f>
        <v>361.84435259999998</v>
      </c>
      <c r="K27" s="26" t="str">
        <f>'6_IAM_data'!I1877</f>
        <v>NA</v>
      </c>
      <c r="L27" s="26">
        <f>'6_IAM_data'!J1877</f>
        <v>417.61872779999999</v>
      </c>
      <c r="M27" s="26" t="str">
        <f>'6_IAM_data'!K1877</f>
        <v>NA</v>
      </c>
      <c r="N27" s="26">
        <f>'6_IAM_data'!L1877</f>
        <v>309.32063260000001</v>
      </c>
      <c r="O27" s="26" t="str">
        <f>'6_IAM_data'!M1877</f>
        <v>NA</v>
      </c>
      <c r="P27" s="26">
        <f>'6_IAM_data'!N1877</f>
        <v>266.30870629999998</v>
      </c>
      <c r="Q27" s="26" t="str">
        <f>'6_IAM_data'!O1877</f>
        <v>NA</v>
      </c>
      <c r="R27" s="26">
        <f>'6_IAM_data'!P1877</f>
        <v>245.41767730000001</v>
      </c>
    </row>
    <row r="28" spans="3:18">
      <c r="C28" s="26" t="str">
        <f>'6_IAM_data'!A1878</f>
        <v>MESSAGEix-GLOBIOM 1.0</v>
      </c>
      <c r="D28" s="26" t="str">
        <f>'6_IAM_data'!B1878</f>
        <v>LowEnergyDemand</v>
      </c>
      <c r="E28" s="26" t="str">
        <f>'6_IAM_data'!C1878</f>
        <v>lowover15</v>
      </c>
      <c r="F28" s="26" t="str">
        <f>'6_IAM_data'!D1878</f>
        <v>World</v>
      </c>
      <c r="G28" s="26" t="str">
        <f>'6_IAM_data'!E1878</f>
        <v>GDP|PPP</v>
      </c>
      <c r="H28" s="26" t="str">
        <f>'6_IAM_data'!F1878</f>
        <v>billion US$2010/yr</v>
      </c>
      <c r="I28" s="26">
        <f>'6_IAM_data'!G1878</f>
        <v>0</v>
      </c>
      <c r="J28" s="26">
        <f>'6_IAM_data'!H1878</f>
        <v>74825.651310000001</v>
      </c>
      <c r="K28" s="26" t="str">
        <f>'6_IAM_data'!I1878</f>
        <v>NA</v>
      </c>
      <c r="L28" s="26">
        <f>'6_IAM_data'!J1878</f>
        <v>112042.3438</v>
      </c>
      <c r="M28" s="26" t="str">
        <f>'6_IAM_data'!K1878</f>
        <v>NA</v>
      </c>
      <c r="N28" s="26">
        <f>'6_IAM_data'!L1878</f>
        <v>158514.76430000001</v>
      </c>
      <c r="O28" s="26" t="str">
        <f>'6_IAM_data'!M1878</f>
        <v>NA</v>
      </c>
      <c r="P28" s="26">
        <f>'6_IAM_data'!N1878</f>
        <v>206032.4375</v>
      </c>
      <c r="Q28" s="26" t="str">
        <f>'6_IAM_data'!O1878</f>
        <v>NA</v>
      </c>
      <c r="R28" s="26">
        <f>'6_IAM_data'!P1878</f>
        <v>256275.0258</v>
      </c>
    </row>
    <row r="29" spans="3:18">
      <c r="C29" s="26" t="str">
        <f>'6_IAM_data'!A1880</f>
        <v>MESSAGEix-GLOBIOM 1.0</v>
      </c>
      <c r="D29" s="26" t="str">
        <f>'6_IAM_data'!B1880</f>
        <v>LowEnergyDemand</v>
      </c>
      <c r="E29" s="26" t="str">
        <f>'6_IAM_data'!C1880</f>
        <v>lowover15</v>
      </c>
      <c r="F29" s="26" t="str">
        <f>'6_IAM_data'!D1880</f>
        <v>World</v>
      </c>
      <c r="G29" s="26" t="str">
        <f>'6_IAM_data'!E1880</f>
        <v>Primary Energy</v>
      </c>
      <c r="H29" s="26" t="str">
        <f>'6_IAM_data'!F1880</f>
        <v>EJ/yr</v>
      </c>
      <c r="I29" s="26">
        <f>'6_IAM_data'!G1880</f>
        <v>462.50748490000001</v>
      </c>
      <c r="J29" s="26">
        <f>'6_IAM_data'!H1880</f>
        <v>500.73999500000002</v>
      </c>
      <c r="K29" s="26" t="str">
        <f>'6_IAM_data'!I1880</f>
        <v>NA</v>
      </c>
      <c r="L29" s="26">
        <f>'6_IAM_data'!J1880</f>
        <v>550.94492390000005</v>
      </c>
      <c r="M29" s="26" t="str">
        <f>'6_IAM_data'!K1880</f>
        <v>NA</v>
      </c>
      <c r="N29" s="26">
        <f>'6_IAM_data'!L1880</f>
        <v>377.75062120000001</v>
      </c>
      <c r="O29" s="26" t="str">
        <f>'6_IAM_data'!M1880</f>
        <v>NA</v>
      </c>
      <c r="P29" s="26">
        <f>'6_IAM_data'!N1880</f>
        <v>315.90502120000002</v>
      </c>
      <c r="Q29" s="26" t="str">
        <f>'6_IAM_data'!O1880</f>
        <v>NA</v>
      </c>
      <c r="R29" s="26">
        <f>'6_IAM_data'!P1880</f>
        <v>289.0225087</v>
      </c>
    </row>
    <row r="30" spans="3:18">
      <c r="C30" t="str">
        <f>'6_IAM_data'!A2033</f>
        <v>Shell World Energy Model 2018</v>
      </c>
      <c r="D30" t="str">
        <f>'6_IAM_data'!B2033</f>
        <v>Sky</v>
      </c>
      <c r="E30" t="str">
        <f>'6_IAM_data'!C2033</f>
        <v>noassessment</v>
      </c>
      <c r="F30" t="str">
        <f>'6_IAM_data'!D2033</f>
        <v>World</v>
      </c>
      <c r="G30" t="str">
        <f>'6_IAM_data'!E2033</f>
        <v>Final Energy</v>
      </c>
      <c r="H30" t="str">
        <f>'6_IAM_data'!F2033</f>
        <v>EJ/yr</v>
      </c>
      <c r="I30">
        <f>'6_IAM_data'!G2033</f>
        <v>329.4456836</v>
      </c>
      <c r="J30">
        <f>'6_IAM_data'!H2033</f>
        <v>364.84629589999997</v>
      </c>
      <c r="K30">
        <f>'6_IAM_data'!I2033</f>
        <v>390.21371190000002</v>
      </c>
      <c r="L30">
        <f>'6_IAM_data'!J2033</f>
        <v>416.61300039999998</v>
      </c>
      <c r="M30">
        <f>'6_IAM_data'!K2033</f>
        <v>445.28268170000001</v>
      </c>
      <c r="N30">
        <f>'6_IAM_data'!L2033</f>
        <v>458.39486090000003</v>
      </c>
      <c r="O30">
        <f>'6_IAM_data'!M2033</f>
        <v>481.72848040000002</v>
      </c>
      <c r="P30">
        <f>'6_IAM_data'!N2033</f>
        <v>502.4382172</v>
      </c>
      <c r="Q30">
        <f>'6_IAM_data'!O2033</f>
        <v>524.74594579999996</v>
      </c>
      <c r="R30">
        <f>'6_IAM_data'!P2033</f>
        <v>548.79465040000002</v>
      </c>
    </row>
    <row r="31" spans="3:18">
      <c r="C31" t="str">
        <f>'6_IAM_data'!A2034</f>
        <v>Shell World Energy Model 2018</v>
      </c>
      <c r="D31" t="str">
        <f>'6_IAM_data'!B2034</f>
        <v>Sky</v>
      </c>
      <c r="E31" t="str">
        <f>'6_IAM_data'!C2034</f>
        <v>noassessment</v>
      </c>
      <c r="F31" t="str">
        <f>'6_IAM_data'!D2034</f>
        <v>World</v>
      </c>
      <c r="G31" t="str">
        <f>'6_IAM_data'!E2034</f>
        <v>GDP|PPP</v>
      </c>
      <c r="H31" t="str">
        <f>'6_IAM_data'!F2034</f>
        <v>billion US$2010/yr</v>
      </c>
      <c r="I31">
        <f>'6_IAM_data'!G2034</f>
        <v>73880.336970000004</v>
      </c>
      <c r="J31">
        <f>'6_IAM_data'!H2034</f>
        <v>88690.299809999997</v>
      </c>
      <c r="K31">
        <f>'6_IAM_data'!I2034</f>
        <v>104659.8535</v>
      </c>
      <c r="L31">
        <f>'6_IAM_data'!J2034</f>
        <v>124035.1534</v>
      </c>
      <c r="M31">
        <f>'6_IAM_data'!K2034</f>
        <v>147674.38510000001</v>
      </c>
      <c r="N31">
        <f>'6_IAM_data'!L2034</f>
        <v>173141.8138</v>
      </c>
      <c r="O31">
        <f>'6_IAM_data'!M2034</f>
        <v>200216.15359999999</v>
      </c>
      <c r="P31">
        <f>'6_IAM_data'!N2034</f>
        <v>229096.94940000001</v>
      </c>
      <c r="Q31">
        <f>'6_IAM_data'!O2034</f>
        <v>260631.78709999999</v>
      </c>
      <c r="R31">
        <f>'6_IAM_data'!P2034</f>
        <v>294108.3224</v>
      </c>
    </row>
    <row r="32" spans="3:18">
      <c r="C32" t="str">
        <f>'6_IAM_data'!A2036</f>
        <v>Shell World Energy Model 2018</v>
      </c>
      <c r="D32" t="str">
        <f>'6_IAM_data'!B2036</f>
        <v>Sky</v>
      </c>
      <c r="E32" t="str">
        <f>'6_IAM_data'!C2036</f>
        <v>noassessment</v>
      </c>
      <c r="F32" t="str">
        <f>'6_IAM_data'!D2036</f>
        <v>World</v>
      </c>
      <c r="G32" t="str">
        <f>'6_IAM_data'!E2036</f>
        <v>Primary Energy</v>
      </c>
      <c r="H32" t="str">
        <f>'6_IAM_data'!F2036</f>
        <v>EJ/yr</v>
      </c>
      <c r="I32">
        <f>'6_IAM_data'!G2036</f>
        <v>483.17787329999999</v>
      </c>
      <c r="J32">
        <f>'6_IAM_data'!H2036</f>
        <v>540.46705069999996</v>
      </c>
      <c r="K32">
        <f>'6_IAM_data'!I2036</f>
        <v>573.3371856</v>
      </c>
      <c r="L32">
        <f>'6_IAM_data'!J2036</f>
        <v>611.45837940000001</v>
      </c>
      <c r="M32">
        <f>'6_IAM_data'!K2036</f>
        <v>656.12961910000001</v>
      </c>
      <c r="N32">
        <f>'6_IAM_data'!L2036</f>
        <v>680.60429839999995</v>
      </c>
      <c r="O32">
        <f>'6_IAM_data'!M2036</f>
        <v>716.05760299999997</v>
      </c>
      <c r="P32">
        <f>'6_IAM_data'!N2036</f>
        <v>749.87447020000002</v>
      </c>
      <c r="Q32">
        <f>'6_IAM_data'!O2036</f>
        <v>787.58921640000005</v>
      </c>
      <c r="R32">
        <f>'6_IAM_data'!P2036</f>
        <v>828.32848990000002</v>
      </c>
    </row>
    <row r="35" spans="3:36">
      <c r="D35" s="2" t="s">
        <v>5</v>
      </c>
      <c r="AC35" t="s">
        <v>8</v>
      </c>
      <c r="AF35" t="s">
        <v>11</v>
      </c>
      <c r="AJ35" t="s">
        <v>12</v>
      </c>
    </row>
    <row r="36" spans="3:36">
      <c r="C36" s="15"/>
      <c r="D36" t="s">
        <v>0</v>
      </c>
      <c r="E36" t="s">
        <v>3</v>
      </c>
      <c r="F36" t="s">
        <v>4</v>
      </c>
      <c r="G36" t="s">
        <v>6</v>
      </c>
      <c r="H36" t="s">
        <v>7</v>
      </c>
      <c r="I36" t="s">
        <v>9</v>
      </c>
      <c r="Z36" t="s">
        <v>10</v>
      </c>
      <c r="AC36">
        <v>23.884589699999999</v>
      </c>
      <c r="AF36">
        <v>5523154</v>
      </c>
      <c r="AJ36">
        <v>4244049</v>
      </c>
    </row>
    <row r="37" spans="3:36">
      <c r="C37" s="15"/>
      <c r="D37">
        <v>2025</v>
      </c>
      <c r="E37" s="14">
        <f>G37*AC36</f>
        <v>14426.2921788</v>
      </c>
      <c r="F37" s="14">
        <f>H37*AC36</f>
        <v>10174.8352122</v>
      </c>
      <c r="G37">
        <v>604</v>
      </c>
      <c r="H37">
        <v>426</v>
      </c>
      <c r="I37">
        <f>E37/($AF$36/1000)</f>
        <v>2.611966311060673</v>
      </c>
      <c r="Z37">
        <f>F37/($AJ$36/1000)</f>
        <v>2.3974358477482234</v>
      </c>
    </row>
    <row r="38" spans="3:36">
      <c r="C38" s="15"/>
      <c r="D38">
        <v>2030</v>
      </c>
      <c r="E38">
        <v>14593</v>
      </c>
      <c r="F38">
        <v>10316</v>
      </c>
      <c r="I38">
        <f>E38/($AF$36/1000)</f>
        <v>2.6421497571858397</v>
      </c>
      <c r="Z38">
        <f>F38/($AJ$36/1000)</f>
        <v>2.4306976663087538</v>
      </c>
    </row>
    <row r="39" spans="3:36">
      <c r="C39" s="15"/>
      <c r="D39">
        <v>2040</v>
      </c>
      <c r="E39">
        <v>14921</v>
      </c>
      <c r="F39">
        <v>10463</v>
      </c>
      <c r="I39">
        <f t="shared" ref="I39" si="0">E39/($AF$36/1000)</f>
        <v>2.7015361150531016</v>
      </c>
      <c r="Z39">
        <f t="shared" ref="Z39" si="1">F39/($AJ$36/1000)</f>
        <v>2.4653344011815133</v>
      </c>
    </row>
    <row r="40" spans="3:36">
      <c r="C40" s="15"/>
      <c r="D40" s="4" t="s">
        <v>410</v>
      </c>
      <c r="E40" s="4"/>
      <c r="F40" s="4"/>
    </row>
    <row r="41" spans="3:36">
      <c r="C41" s="15"/>
      <c r="D41" s="4" t="s">
        <v>407</v>
      </c>
      <c r="E41" s="4"/>
      <c r="F41" s="4"/>
    </row>
    <row r="42" spans="3:36">
      <c r="C42" s="15"/>
      <c r="D42" s="47" t="s">
        <v>406</v>
      </c>
      <c r="E42" s="4"/>
      <c r="F42" s="4"/>
      <c r="H42" s="2" t="s">
        <v>42</v>
      </c>
    </row>
    <row r="43" spans="3:36">
      <c r="C43" s="15"/>
      <c r="E43" t="s">
        <v>408</v>
      </c>
      <c r="F43" t="s">
        <v>409</v>
      </c>
      <c r="G43" t="s">
        <v>48</v>
      </c>
      <c r="I43" t="s">
        <v>44</v>
      </c>
      <c r="J43" t="s">
        <v>43</v>
      </c>
      <c r="K43" t="s">
        <v>48</v>
      </c>
      <c r="Z43" t="s">
        <v>45</v>
      </c>
      <c r="AA43" t="s">
        <v>46</v>
      </c>
    </row>
    <row r="44" spans="3:36">
      <c r="C44" s="15"/>
      <c r="D44" s="4">
        <v>2017</v>
      </c>
      <c r="E44" s="4">
        <f>77.3+508.3</f>
        <v>585.6</v>
      </c>
      <c r="F44" s="4">
        <v>383.45</v>
      </c>
      <c r="H44" s="37">
        <v>2020</v>
      </c>
      <c r="I44" s="37">
        <v>14102</v>
      </c>
      <c r="J44" s="37">
        <v>10240</v>
      </c>
      <c r="Z44">
        <f>(E45*1000)/$AF$36</f>
        <v>0.10188994298436116</v>
      </c>
      <c r="AA44">
        <f>(F45*1000)/$AJ$36</f>
        <v>8.8069924952109871E-2</v>
      </c>
    </row>
    <row r="45" spans="3:36">
      <c r="C45" s="15"/>
      <c r="D45" s="4">
        <v>2020</v>
      </c>
      <c r="E45" s="46">
        <f>E44+(E46-E44)*10/13</f>
        <v>562.75384615384621</v>
      </c>
      <c r="F45" s="46">
        <v>373.77307692307693</v>
      </c>
      <c r="H45" s="37">
        <v>2030</v>
      </c>
      <c r="I45" s="37">
        <v>13885</v>
      </c>
      <c r="J45" s="37">
        <v>10208</v>
      </c>
      <c r="Z45">
        <f>(E46*1000)/$AF$36</f>
        <v>0.10064901322686279</v>
      </c>
      <c r="AA45">
        <f>(F46*1000)/$AJ$36</f>
        <v>8.7385890219457876E-2</v>
      </c>
    </row>
    <row r="46" spans="3:36">
      <c r="C46" s="15"/>
      <c r="D46" s="4">
        <v>2030</v>
      </c>
      <c r="E46" s="4">
        <f>161.8+394.1</f>
        <v>555.90000000000009</v>
      </c>
      <c r="F46" s="4">
        <v>370.87</v>
      </c>
      <c r="H46" s="37">
        <v>2040</v>
      </c>
      <c r="I46" s="37">
        <v>14064</v>
      </c>
      <c r="J46" s="37">
        <v>9955</v>
      </c>
      <c r="Z46">
        <f>(E47*1000)/$AF$36</f>
        <v>0.10019637330409401</v>
      </c>
      <c r="AA46">
        <f>(F47*1000)/$AJ$36</f>
        <v>8.6617755827041579E-2</v>
      </c>
    </row>
    <row r="47" spans="3:36">
      <c r="C47" s="15"/>
      <c r="D47" s="4">
        <v>2040</v>
      </c>
      <c r="E47" s="4">
        <f>258.9+294.5</f>
        <v>553.4</v>
      </c>
      <c r="F47" s="4">
        <v>367.61</v>
      </c>
      <c r="H47" s="37">
        <v>2050</v>
      </c>
      <c r="I47" s="37">
        <v>14204</v>
      </c>
      <c r="J47" s="37">
        <v>9741</v>
      </c>
      <c r="Z47">
        <f>(E48*1000)/$AF$36</f>
        <v>9.7408111379838402E-2</v>
      </c>
      <c r="AA47">
        <f>(F48*1000)/$AJ$36</f>
        <v>8.2835989876648461E-2</v>
      </c>
    </row>
    <row r="48" spans="3:36">
      <c r="C48" s="15"/>
      <c r="D48" s="4">
        <v>2050</v>
      </c>
      <c r="E48" s="4">
        <f>350.3+187.7</f>
        <v>538</v>
      </c>
      <c r="F48" s="4">
        <v>351.56</v>
      </c>
    </row>
    <row r="49" spans="1:114">
      <c r="C49" s="15"/>
      <c r="D49" s="4" t="s">
        <v>411</v>
      </c>
      <c r="E49" s="4"/>
      <c r="F49" s="4"/>
    </row>
    <row r="50" spans="1:114">
      <c r="C50" s="15"/>
      <c r="E50" s="36">
        <f>(E48/E44)^(1/33)-1</f>
        <v>-2.5657453339966718E-3</v>
      </c>
    </row>
    <row r="51" spans="1:114">
      <c r="C51" s="16"/>
      <c r="D51" t="s">
        <v>412</v>
      </c>
      <c r="Z51" s="30" t="s">
        <v>403</v>
      </c>
    </row>
    <row r="52" spans="1:114">
      <c r="C52" s="16"/>
      <c r="D52" s="2"/>
      <c r="Z52" s="30" t="s">
        <v>401</v>
      </c>
      <c r="AA52" s="8">
        <f>'3. GDP data for plots'!F91</f>
        <v>2.7809037688768606E-2</v>
      </c>
    </row>
    <row r="53" spans="1:114">
      <c r="C53" s="16"/>
      <c r="Z53" s="30" t="s">
        <v>402</v>
      </c>
      <c r="AA53" s="8">
        <f>'3. GDP data for plots'!G91</f>
        <v>2.39466713431063E-2</v>
      </c>
    </row>
    <row r="54" spans="1:114" ht="51">
      <c r="B54" s="185" t="s">
        <v>620</v>
      </c>
      <c r="C54" s="185" t="s">
        <v>620</v>
      </c>
      <c r="E54" s="29" t="s">
        <v>362</v>
      </c>
      <c r="F54" s="185" t="s">
        <v>620</v>
      </c>
      <c r="G54" s="185" t="s">
        <v>620</v>
      </c>
      <c r="I54" t="s">
        <v>117</v>
      </c>
      <c r="AA54" s="194" t="s">
        <v>400</v>
      </c>
      <c r="AH54" t="s">
        <v>390</v>
      </c>
    </row>
    <row r="55" spans="1:114">
      <c r="B55" s="185"/>
      <c r="C55" s="185"/>
      <c r="D55" s="2"/>
      <c r="E55" s="3"/>
      <c r="F55" s="185"/>
      <c r="G55" s="185"/>
      <c r="I55" t="s">
        <v>416</v>
      </c>
      <c r="AA55" s="194"/>
      <c r="AH55" t="s">
        <v>389</v>
      </c>
    </row>
    <row r="56" spans="1:114">
      <c r="B56" t="s">
        <v>612</v>
      </c>
      <c r="C56" t="s">
        <v>358</v>
      </c>
      <c r="D56" t="s">
        <v>13</v>
      </c>
      <c r="E56" t="s">
        <v>14</v>
      </c>
      <c r="F56" t="s">
        <v>15</v>
      </c>
      <c r="G56" t="s">
        <v>16</v>
      </c>
      <c r="H56" t="s">
        <v>117</v>
      </c>
      <c r="I56" t="s">
        <v>103</v>
      </c>
      <c r="Y56" s="11" t="s">
        <v>121</v>
      </c>
      <c r="AA56" s="194"/>
      <c r="AB56" s="2" t="s">
        <v>384</v>
      </c>
      <c r="AC56" s="2"/>
      <c r="AD56" s="2"/>
      <c r="AH56" s="2" t="s">
        <v>388</v>
      </c>
      <c r="AI56" s="2"/>
      <c r="AJ56" s="2"/>
      <c r="CW56" s="2">
        <v>1.9</v>
      </c>
      <c r="DC56" s="2">
        <v>2.5</v>
      </c>
      <c r="DH56" s="2" t="s">
        <v>98</v>
      </c>
    </row>
    <row r="57" spans="1:114">
      <c r="A57">
        <v>1971</v>
      </c>
      <c r="B57" s="23">
        <v>5518626.0539999995</v>
      </c>
      <c r="C57" s="23">
        <v>4243491.8310000002</v>
      </c>
      <c r="D57">
        <v>1971</v>
      </c>
      <c r="E57" s="24">
        <f>'3. GDP data for plots'!C7</f>
        <v>1</v>
      </c>
      <c r="F57" s="24">
        <f>B57/B$57</f>
        <v>1</v>
      </c>
      <c r="G57" s="24">
        <f>C57/C$57</f>
        <v>1</v>
      </c>
      <c r="H57" s="27">
        <f>G57/E57</f>
        <v>1</v>
      </c>
      <c r="J57" s="11" t="s">
        <v>118</v>
      </c>
      <c r="K57" s="11" t="s">
        <v>119</v>
      </c>
      <c r="L57" s="11" t="s">
        <v>120</v>
      </c>
      <c r="M57" s="11" t="s">
        <v>121</v>
      </c>
      <c r="N57" s="11" t="str">
        <f>AD66</f>
        <v>LED</v>
      </c>
      <c r="O57" s="11" t="s">
        <v>123</v>
      </c>
      <c r="P57" s="11" t="s">
        <v>124</v>
      </c>
      <c r="Q57" s="11" t="s">
        <v>125</v>
      </c>
      <c r="R57" s="11" t="s">
        <v>126</v>
      </c>
      <c r="S57" s="11" t="s">
        <v>131</v>
      </c>
      <c r="T57" s="11" t="s">
        <v>127</v>
      </c>
      <c r="U57" s="11" t="s">
        <v>128</v>
      </c>
      <c r="V57" s="11" t="s">
        <v>129</v>
      </c>
      <c r="W57" s="11" t="s">
        <v>132</v>
      </c>
      <c r="Z57" t="s">
        <v>17</v>
      </c>
      <c r="AA57" t="s">
        <v>18</v>
      </c>
      <c r="AB57" t="s">
        <v>19</v>
      </c>
      <c r="AC57" t="s">
        <v>1</v>
      </c>
      <c r="AD57" t="s">
        <v>20</v>
      </c>
      <c r="AE57" t="s">
        <v>21</v>
      </c>
      <c r="AF57" t="s">
        <v>382</v>
      </c>
      <c r="AG57" t="s">
        <v>383</v>
      </c>
      <c r="AH57" t="s">
        <v>22</v>
      </c>
      <c r="AI57" t="s">
        <v>23</v>
      </c>
      <c r="AK57" t="s">
        <v>39</v>
      </c>
      <c r="AN57" s="11" t="s">
        <v>118</v>
      </c>
      <c r="AO57" s="11" t="s">
        <v>118</v>
      </c>
      <c r="AP57" s="11" t="s">
        <v>119</v>
      </c>
      <c r="AQ57" s="11" t="s">
        <v>119</v>
      </c>
      <c r="AR57" s="11" t="s">
        <v>120</v>
      </c>
      <c r="AS57" s="11" t="s">
        <v>120</v>
      </c>
      <c r="AT57" s="11" t="s">
        <v>121</v>
      </c>
      <c r="AU57" s="11" t="s">
        <v>121</v>
      </c>
      <c r="BX57" t="s">
        <v>77</v>
      </c>
      <c r="BZ57" t="s">
        <v>78</v>
      </c>
      <c r="CA57" t="s">
        <v>79</v>
      </c>
      <c r="CB57" t="s">
        <v>80</v>
      </c>
      <c r="CC57" t="s">
        <v>130</v>
      </c>
      <c r="CF57" t="s">
        <v>81</v>
      </c>
      <c r="CG57" t="s">
        <v>83</v>
      </c>
      <c r="CH57" t="s">
        <v>84</v>
      </c>
      <c r="CI57" t="s">
        <v>130</v>
      </c>
      <c r="CL57" t="s">
        <v>82</v>
      </c>
      <c r="CM57" t="s">
        <v>85</v>
      </c>
      <c r="CN57" t="s">
        <v>86</v>
      </c>
      <c r="CO57" t="s">
        <v>130</v>
      </c>
      <c r="CV57" t="s">
        <v>13</v>
      </c>
      <c r="CW57" t="s">
        <v>92</v>
      </c>
      <c r="CX57" t="s">
        <v>93</v>
      </c>
      <c r="CY57" t="s">
        <v>94</v>
      </c>
      <c r="DC57" t="s">
        <v>95</v>
      </c>
      <c r="DD57" t="s">
        <v>96</v>
      </c>
      <c r="DE57" t="s">
        <v>97</v>
      </c>
      <c r="DH57" t="s">
        <v>99</v>
      </c>
      <c r="DI57" t="s">
        <v>100</v>
      </c>
      <c r="DJ57" t="s">
        <v>101</v>
      </c>
    </row>
    <row r="58" spans="1:114">
      <c r="A58">
        <v>1972</v>
      </c>
      <c r="B58" s="23">
        <v>5787514.1069999998</v>
      </c>
      <c r="C58" s="23">
        <v>4445329.8880000003</v>
      </c>
      <c r="D58">
        <v>1972</v>
      </c>
      <c r="E58" s="24">
        <f>'3. GDP data for plots'!C8</f>
        <v>1.0572531066330542</v>
      </c>
      <c r="F58" s="24">
        <f t="shared" ref="F58:F102" si="2">B58/B$57</f>
        <v>1.0487237312999502</v>
      </c>
      <c r="G58" s="24">
        <f t="shared" ref="G58:G102" si="3">C58/C$57</f>
        <v>1.04756414411488</v>
      </c>
      <c r="H58" s="27">
        <f>G58/E58</f>
        <v>0.99083572092870942</v>
      </c>
      <c r="I58" s="28">
        <f>H58/H57-1</f>
        <v>-9.1642790712905819E-3</v>
      </c>
      <c r="J58" s="7"/>
      <c r="K58" s="7"/>
      <c r="L58" s="7"/>
      <c r="M58" s="7"/>
      <c r="N58" s="7"/>
      <c r="O58" s="7"/>
      <c r="P58" s="7"/>
      <c r="Q58" s="7"/>
      <c r="R58" s="7"/>
      <c r="T58" s="7"/>
      <c r="U58" s="7"/>
      <c r="V58" s="7"/>
      <c r="X58" s="7"/>
      <c r="Y58" s="7"/>
      <c r="Z58">
        <v>2018</v>
      </c>
      <c r="AA58" s="40">
        <f>E104</f>
        <v>4.1469176206650031</v>
      </c>
      <c r="AB58" s="22">
        <f>F104</f>
        <v>2.587942821320214</v>
      </c>
      <c r="AC58" s="24">
        <f>$G104</f>
        <v>2.3418692960363563</v>
      </c>
      <c r="AD58" s="24">
        <f>AB58</f>
        <v>2.587942821320214</v>
      </c>
      <c r="AE58" s="24">
        <f>$G104</f>
        <v>2.3418692960363563</v>
      </c>
      <c r="AF58" s="24">
        <f>AD58</f>
        <v>2.587942821320214</v>
      </c>
      <c r="AG58" s="24">
        <f>$G104</f>
        <v>2.3418692960363563</v>
      </c>
      <c r="AH58" s="24">
        <f>AF58</f>
        <v>2.587942821320214</v>
      </c>
      <c r="AI58" s="24">
        <f>AG58</f>
        <v>2.3418692960363563</v>
      </c>
      <c r="AK58">
        <v>3.8936201719999999</v>
      </c>
      <c r="AN58" s="11">
        <f>AC58/$AA58</f>
        <v>0.56472529966988161</v>
      </c>
      <c r="AO58" s="11"/>
      <c r="AP58" s="11">
        <f>AE58/$AA58</f>
        <v>0.56472529966988161</v>
      </c>
      <c r="AQ58" s="11"/>
      <c r="AR58" s="11">
        <f>AG58/$AA58</f>
        <v>0.56472529966988161</v>
      </c>
      <c r="AS58" s="11"/>
      <c r="AT58" s="11">
        <f>AI58/$AA58</f>
        <v>0.56472529966988161</v>
      </c>
      <c r="AU58" s="11"/>
      <c r="BX58">
        <v>2016</v>
      </c>
      <c r="BZ58">
        <v>2.491592485</v>
      </c>
      <c r="CA58">
        <v>2.2514638730000001</v>
      </c>
      <c r="CB58">
        <v>3.8936201719999999</v>
      </c>
      <c r="CC58" s="11">
        <f>CA58/CB58</f>
        <v>0.57824435192493662</v>
      </c>
      <c r="CF58">
        <v>2.491592485</v>
      </c>
      <c r="CG58">
        <v>2.2514638730000001</v>
      </c>
      <c r="CH58">
        <v>3.8936201719999999</v>
      </c>
      <c r="CI58" s="11">
        <f>CG58/CH58</f>
        <v>0.57824435192493662</v>
      </c>
      <c r="CL58">
        <v>2.491592485</v>
      </c>
      <c r="CM58">
        <v>2.2514638730000001</v>
      </c>
      <c r="CN58">
        <v>3.8936201719999999</v>
      </c>
      <c r="CO58" s="11">
        <f>CM58/CN58</f>
        <v>0.57824435192493662</v>
      </c>
      <c r="CV58">
        <v>2016</v>
      </c>
      <c r="CW58">
        <v>2.491592485</v>
      </c>
      <c r="CX58">
        <v>2.2514638730000001</v>
      </c>
      <c r="CY58">
        <v>3.8936201719999999</v>
      </c>
      <c r="DC58">
        <v>2.491592485</v>
      </c>
      <c r="DD58">
        <v>2.2514638730000001</v>
      </c>
      <c r="DE58">
        <v>3.8936201719999999</v>
      </c>
      <c r="DH58">
        <v>2.491592485</v>
      </c>
      <c r="DI58">
        <v>2.2514638730000001</v>
      </c>
      <c r="DJ58">
        <v>3.8936201719999999</v>
      </c>
    </row>
    <row r="59" spans="1:114">
      <c r="A59">
        <v>1973</v>
      </c>
      <c r="B59" s="23">
        <v>6097938.0499999998</v>
      </c>
      <c r="C59" s="23">
        <v>4659650.8389999997</v>
      </c>
      <c r="D59">
        <v>1973</v>
      </c>
      <c r="E59" s="24">
        <f>'3. GDP data for plots'!C9</f>
        <v>1.1260239292141989</v>
      </c>
      <c r="F59" s="24">
        <f t="shared" si="2"/>
        <v>1.1049739537217067</v>
      </c>
      <c r="G59" s="24">
        <f t="shared" si="3"/>
        <v>1.0980699444169613</v>
      </c>
      <c r="H59" s="27">
        <f t="shared" ref="H59:H102" si="4">G59/E59</f>
        <v>0.97517460857448612</v>
      </c>
      <c r="I59" s="28">
        <f t="shared" ref="I59:I102" si="5">H59/H58-1</f>
        <v>-1.5805962606539992E-2</v>
      </c>
      <c r="J59" s="7"/>
      <c r="K59" s="7"/>
      <c r="L59" s="7"/>
      <c r="M59" s="7"/>
      <c r="N59" s="7"/>
      <c r="O59" s="7"/>
      <c r="P59" s="7"/>
      <c r="Q59" s="7"/>
      <c r="R59" s="7"/>
      <c r="T59" s="7"/>
      <c r="U59" s="7"/>
      <c r="V59" s="7"/>
      <c r="X59" s="7"/>
      <c r="Y59" s="7"/>
      <c r="Z59">
        <v>2025</v>
      </c>
      <c r="AA59" s="40">
        <f>AA58*(1+AA$52)^7</f>
        <v>5.02472656572494</v>
      </c>
      <c r="AB59" s="22">
        <f>AB$58*J168</f>
        <v>2.5284602735897157</v>
      </c>
      <c r="AC59" s="24">
        <f>AC$58*J175</f>
        <v>2.3350072786429075</v>
      </c>
      <c r="AD59" s="24">
        <f>AD$58*I168</f>
        <v>2.867004561204785</v>
      </c>
      <c r="AE59" s="24">
        <f>AE$58*I175</f>
        <v>2.6221140863848227</v>
      </c>
      <c r="AF59" s="24">
        <f>AF$58*H168</f>
        <v>2.8092395946397573</v>
      </c>
      <c r="AG59" s="24">
        <f>AG$58*H175</f>
        <v>2.5872550380261012</v>
      </c>
      <c r="AH59" s="24">
        <f>AH$58*K168</f>
        <v>2.6082898302004276</v>
      </c>
      <c r="AI59" s="24">
        <f>AI$58*K175</f>
        <v>2.3938661348063976</v>
      </c>
      <c r="AK59">
        <v>5.2132996179999997</v>
      </c>
      <c r="AN59" s="11">
        <f>AC59/$AA59</f>
        <v>0.46470335213275937</v>
      </c>
      <c r="AO59" s="12">
        <f>(AN59/AN58)^(1/9)-1</f>
        <v>-2.1427124990588631E-2</v>
      </c>
      <c r="AP59" s="11">
        <f>AE59/$AA59</f>
        <v>0.52184214446035604</v>
      </c>
      <c r="AQ59" s="12">
        <f>(AP59/AP58)^(1/9)-1</f>
        <v>-8.7365328347372984E-3</v>
      </c>
      <c r="AR59" s="11">
        <f>AG59/$AA59</f>
        <v>0.51490464290624061</v>
      </c>
      <c r="AS59" s="12">
        <f>(AR59/AR58)^(1/9)-1</f>
        <v>-1.0209491624788458E-2</v>
      </c>
      <c r="AT59" s="11">
        <f>AI59/$AA59</f>
        <v>0.47641719474560579</v>
      </c>
      <c r="AU59" s="12">
        <f>(AT59/AT58)^(1/9)-1</f>
        <v>-1.8716571378341929E-2</v>
      </c>
      <c r="BX59">
        <v>2020</v>
      </c>
      <c r="BZ59">
        <v>2.2168065117746902</v>
      </c>
      <c r="CA59">
        <v>2.0595195161215836</v>
      </c>
      <c r="CB59" t="e">
        <f>'3. GDP data for plots'!AH23</f>
        <v>#REF!</v>
      </c>
      <c r="CC59" s="11" t="e">
        <f t="shared" ref="CC59:CC62" si="6">CA59/CB59</f>
        <v>#REF!</v>
      </c>
      <c r="CD59" s="12" t="e">
        <f>(CC59/CC58)^(1/4)-1</f>
        <v>#REF!</v>
      </c>
      <c r="CF59">
        <v>2.4851172915203699</v>
      </c>
      <c r="CG59">
        <v>2.4692913897765081</v>
      </c>
      <c r="CH59" t="e">
        <f>'3. GDP data for plots'!AM23</f>
        <v>#REF!</v>
      </c>
      <c r="CI59" s="11" t="e">
        <f t="shared" ref="CI59:CI62" si="7">CG59/CH59</f>
        <v>#REF!</v>
      </c>
      <c r="CJ59" s="12" t="e">
        <f>(CI59/CI58)^(1/4)-1</f>
        <v>#REF!</v>
      </c>
      <c r="CL59">
        <v>2.6802925821115973</v>
      </c>
      <c r="CM59">
        <v>2.5370048830161949</v>
      </c>
      <c r="CN59" t="e">
        <f>'3. GDP data for plots'!AS23</f>
        <v>#REF!</v>
      </c>
      <c r="CO59" s="11" t="e">
        <f t="shared" ref="CO59:CO62" si="8">CM59/CN59</f>
        <v>#REF!</v>
      </c>
      <c r="CP59" s="12" t="e">
        <f>(CO59/CO58)^(1/4)-1</f>
        <v>#REF!</v>
      </c>
      <c r="CV59">
        <v>2020</v>
      </c>
      <c r="CW59">
        <f t="shared" ref="CW59:CX62" si="9">AVERAGE(BZ59,CF59,CL59,AB68)</f>
        <v>2.4411871998516643</v>
      </c>
      <c r="CX59">
        <f t="shared" si="9"/>
        <v>2.3439598412285716</v>
      </c>
      <c r="CY59" t="e">
        <f>AVERAGE(CB59,CH59,CN59,AA68)</f>
        <v>#REF!</v>
      </c>
      <c r="DC59">
        <f t="shared" ref="DC59:DD62" si="10">AVERAGE(AA75,AC75,AE75,AG75)</f>
        <v>2.5539391791008654</v>
      </c>
      <c r="DD59">
        <f t="shared" si="10"/>
        <v>2.4591613282251674</v>
      </c>
      <c r="DE59">
        <f>AVERAGE(AI75,AJ75,AK75,AL75)</f>
        <v>4.6643765086321149</v>
      </c>
    </row>
    <row r="60" spans="1:114">
      <c r="A60">
        <v>1974</v>
      </c>
      <c r="B60" s="23">
        <v>6134517.4809999997</v>
      </c>
      <c r="C60" s="23">
        <v>4653980.05</v>
      </c>
      <c r="D60">
        <v>1974</v>
      </c>
      <c r="E60" s="24">
        <f>'3. GDP data for plots'!C10</f>
        <v>1.1484694578677697</v>
      </c>
      <c r="F60" s="24">
        <f t="shared" si="2"/>
        <v>1.1116023120562031</v>
      </c>
      <c r="G60" s="24">
        <f t="shared" si="3"/>
        <v>1.0967335947252821</v>
      </c>
      <c r="H60" s="27">
        <f t="shared" si="4"/>
        <v>0.95495233870777929</v>
      </c>
      <c r="I60" s="28">
        <f t="shared" si="5"/>
        <v>-2.07370758927653E-2</v>
      </c>
      <c r="J60" s="7"/>
      <c r="K60" s="7"/>
      <c r="L60" s="7"/>
      <c r="M60" s="7"/>
      <c r="N60" s="7"/>
      <c r="O60" s="7"/>
      <c r="P60" s="7"/>
      <c r="Q60" s="7"/>
      <c r="R60" s="7"/>
      <c r="T60" s="7"/>
      <c r="U60" s="7"/>
      <c r="V60" s="7"/>
      <c r="X60" s="7"/>
      <c r="Y60" s="7"/>
      <c r="Z60">
        <v>2030</v>
      </c>
      <c r="AA60" s="40">
        <f>AA59*(1+AA$52)^5</f>
        <v>5.7633446901484344</v>
      </c>
      <c r="AB60" s="22">
        <f>AB$58*J169</f>
        <v>2.485972739496503</v>
      </c>
      <c r="AC60" s="24">
        <f>AC$58*J176</f>
        <v>2.3301058376475861</v>
      </c>
      <c r="AD60" s="24">
        <f>AD$58*I169</f>
        <v>3.0663343754080499</v>
      </c>
      <c r="AE60" s="24">
        <f>AE$58*I176</f>
        <v>2.8222889366337283</v>
      </c>
      <c r="AF60" s="24">
        <f>AF$58*H169</f>
        <v>2.9489964621038154</v>
      </c>
      <c r="AG60" s="24">
        <f>AG$58*H176</f>
        <v>2.7307692303690967</v>
      </c>
      <c r="AH60" s="24">
        <f>AH$58*K169</f>
        <v>2.6385183547226179</v>
      </c>
      <c r="AI60" s="24">
        <f>AI$58*K176</f>
        <v>2.4163437510956602</v>
      </c>
      <c r="AK60">
        <v>5.9860377380000003</v>
      </c>
      <c r="AN60" s="11">
        <f>AC60/$AA60</f>
        <v>0.40429749788010239</v>
      </c>
      <c r="AO60" s="12">
        <f>(AN60/AN59)^(1/5)-1</f>
        <v>-2.7465425902105323E-2</v>
      </c>
      <c r="AP60" s="11">
        <f>AE60/$AA60</f>
        <v>0.48969636354702228</v>
      </c>
      <c r="AQ60" s="12">
        <f>(AP60/AP59)^(1/5)-1</f>
        <v>-1.2635415094737978E-2</v>
      </c>
      <c r="AR60" s="11">
        <f>AG60/$AA60</f>
        <v>0.47381674655637612</v>
      </c>
      <c r="AS60" s="12">
        <f>(AR60/AR59)^(1/5)-1</f>
        <v>-1.6494665884334125E-2</v>
      </c>
      <c r="AT60" s="11">
        <f>AI60/$AA60</f>
        <v>0.41926066910869209</v>
      </c>
      <c r="AU60" s="12">
        <f>(AT60/AT59)^(1/5)-1</f>
        <v>-2.5236319454469247E-2</v>
      </c>
      <c r="BX60">
        <v>2030</v>
      </c>
      <c r="BZ60">
        <v>1.8187990637869975</v>
      </c>
      <c r="CA60">
        <v>1.8264713055910473</v>
      </c>
      <c r="CB60" t="e">
        <f>'3. GDP data for plots'!AH24</f>
        <v>#REF!</v>
      </c>
      <c r="CC60" s="11" t="e">
        <f t="shared" si="6"/>
        <v>#REF!</v>
      </c>
      <c r="CD60" s="12" t="e">
        <f>(CC60/CC59)^(1/10)-1</f>
        <v>#REF!</v>
      </c>
      <c r="CF60">
        <v>2.2018400313012636</v>
      </c>
      <c r="CG60">
        <v>2.3852685794317172</v>
      </c>
      <c r="CH60" t="e">
        <f>'3. GDP data for plots'!AM24</f>
        <v>#REF!</v>
      </c>
      <c r="CI60" s="11" t="e">
        <f t="shared" si="7"/>
        <v>#REF!</v>
      </c>
      <c r="CJ60" s="12" t="e">
        <f>(CI60/CI59)^(1/10)-1</f>
        <v>#REF!</v>
      </c>
      <c r="CL60">
        <v>2.759429971999694</v>
      </c>
      <c r="CM60">
        <v>2.7784368028950657</v>
      </c>
      <c r="CN60" t="e">
        <f>'3. GDP data for plots'!AS24</f>
        <v>#REF!</v>
      </c>
      <c r="CO60" s="11" t="e">
        <f t="shared" si="8"/>
        <v>#REF!</v>
      </c>
      <c r="CP60" s="12" t="e">
        <f>(CO60/CO59)^(1/10)-1</f>
        <v>#REF!</v>
      </c>
      <c r="CV60">
        <v>2030</v>
      </c>
      <c r="CW60">
        <f t="shared" si="9"/>
        <v>2.1034079517719886</v>
      </c>
      <c r="CX60">
        <f t="shared" si="9"/>
        <v>2.1827415732294573</v>
      </c>
      <c r="CY60" t="e">
        <f>AVERAGE(CB60,CH60,CN60,AA69)</f>
        <v>#REF!</v>
      </c>
      <c r="DC60">
        <f t="shared" si="10"/>
        <v>2.7159247592362288</v>
      </c>
      <c r="DD60">
        <f t="shared" si="10"/>
        <v>2.6919673884676714</v>
      </c>
      <c r="DE60">
        <f>AVERAGE(AI76,AJ76,AK76,AL76)</f>
        <v>6.7011901304571726</v>
      </c>
    </row>
    <row r="61" spans="1:114">
      <c r="A61">
        <v>1975</v>
      </c>
      <c r="B61" s="23">
        <v>6179599.2149999999</v>
      </c>
      <c r="C61" s="23">
        <v>4698242.0219999999</v>
      </c>
      <c r="D61">
        <v>1975</v>
      </c>
      <c r="E61" s="24">
        <f>'3. GDP data for plots'!C11</f>
        <v>1.1553761619227598</v>
      </c>
      <c r="F61" s="24">
        <f t="shared" si="2"/>
        <v>1.1197713261475499</v>
      </c>
      <c r="G61" s="24">
        <f t="shared" si="3"/>
        <v>1.1071641490335651</v>
      </c>
      <c r="H61" s="27">
        <f t="shared" si="4"/>
        <v>0.95827158766287768</v>
      </c>
      <c r="I61" s="28">
        <f t="shared" si="5"/>
        <v>3.4758268246035673E-3</v>
      </c>
      <c r="J61" s="7"/>
      <c r="K61" s="7"/>
      <c r="L61" s="7"/>
      <c r="M61" s="7"/>
      <c r="N61" s="7"/>
      <c r="O61" s="7"/>
      <c r="P61" s="7"/>
      <c r="Q61" s="7"/>
      <c r="R61" s="7"/>
      <c r="T61" s="7"/>
      <c r="U61" s="7"/>
      <c r="V61" s="7"/>
      <c r="X61" s="7"/>
      <c r="Y61" s="7"/>
      <c r="Z61">
        <v>2035</v>
      </c>
      <c r="AA61" s="40">
        <f>AA60*(1+AA$53)^5</f>
        <v>6.4872597433600694</v>
      </c>
      <c r="AB61" s="22">
        <f>AB$58*J170</f>
        <v>2.443394806394581</v>
      </c>
      <c r="AC61" s="24">
        <f>AC$58*J177</f>
        <v>2.2825814657569548</v>
      </c>
      <c r="AD61" s="24">
        <f>AD$58*I170</f>
        <v>3.2667489777158227</v>
      </c>
      <c r="AE61" s="24">
        <f>AE$58*I177</f>
        <v>3.0039167341563391</v>
      </c>
      <c r="AF61" s="24">
        <f>AF$58*H170</f>
        <v>3.0755550742963647</v>
      </c>
      <c r="AG61" s="24">
        <f>AG$58*H177</f>
        <v>2.8573440426322634</v>
      </c>
      <c r="AH61" s="24">
        <f>AH$58*K170</f>
        <v>2.6687468792448086</v>
      </c>
      <c r="AI61" s="24">
        <f>AI$58*K177</f>
        <v>2.4388213673849219</v>
      </c>
      <c r="AN61" s="11">
        <f>AC62/$AA62</f>
        <v>0.30608400963836063</v>
      </c>
      <c r="AO61" s="12">
        <f>(AN61/AN60)^(1/10)-1</f>
        <v>-2.7445475004931663E-2</v>
      </c>
      <c r="AP61" s="11">
        <f>AE62/$AA62</f>
        <v>0.43625026215825297</v>
      </c>
      <c r="AQ61" s="12">
        <f>(AP61/AP60)^(1/10)-1</f>
        <v>-1.1490420858226824E-2</v>
      </c>
      <c r="AR61" s="11">
        <f>AG62/$AA62</f>
        <v>0.40828384948813745</v>
      </c>
      <c r="AS61" s="12">
        <f>(AR61/AR60)^(1/10)-1</f>
        <v>-1.4775553624045701E-2</v>
      </c>
      <c r="AT61" s="11">
        <f>AI62/$AA62</f>
        <v>0.33706712186873289</v>
      </c>
      <c r="AU61" s="12">
        <f>(AT61/AT60)^(1/10)-1</f>
        <v>-2.1584718952203596E-2</v>
      </c>
      <c r="BX61">
        <v>2040</v>
      </c>
      <c r="BZ61">
        <v>1.8332933145896164</v>
      </c>
      <c r="CA61">
        <v>1.8989982422123755</v>
      </c>
      <c r="CB61" t="e">
        <f>'3. GDP data for plots'!AH25</f>
        <v>#REF!</v>
      </c>
      <c r="CC61" s="11" t="e">
        <f t="shared" si="6"/>
        <v>#REF!</v>
      </c>
      <c r="CD61" s="12" t="e">
        <f>(CC61/CC60)^(1/10)-1</f>
        <v>#REF!</v>
      </c>
      <c r="CF61">
        <v>2.2158382679716335</v>
      </c>
      <c r="CG61">
        <v>2.3647215412154527</v>
      </c>
      <c r="CH61" t="e">
        <f>'3. GDP data for plots'!AM25</f>
        <v>#REF!</v>
      </c>
      <c r="CI61" s="11" t="e">
        <f t="shared" si="7"/>
        <v>#REF!</v>
      </c>
      <c r="CJ61" s="12" t="e">
        <f>(CI61/CI60)^(1/10)-1</f>
        <v>#REF!</v>
      </c>
      <c r="CL61">
        <v>2.6746708003162682</v>
      </c>
      <c r="CM61">
        <v>2.6906433774845673</v>
      </c>
      <c r="CN61" t="e">
        <f>'3. GDP data for plots'!AS25</f>
        <v>#REF!</v>
      </c>
      <c r="CO61" s="11" t="e">
        <f t="shared" si="8"/>
        <v>#REF!</v>
      </c>
      <c r="CP61" s="12" t="e">
        <f>(CO61/CO60)^(1/10)-1</f>
        <v>#REF!</v>
      </c>
      <c r="CV61">
        <v>2040</v>
      </c>
      <c r="CW61">
        <f t="shared" si="9"/>
        <v>2.0227356132193797</v>
      </c>
      <c r="CX61">
        <f t="shared" si="9"/>
        <v>2.1132727374780989</v>
      </c>
      <c r="CY61" t="e">
        <f>AVERAGE(CB61,CH61,CN61,AA70)</f>
        <v>#REF!</v>
      </c>
      <c r="DC61">
        <f t="shared" si="10"/>
        <v>2.8350951210423259</v>
      </c>
      <c r="DD61">
        <f t="shared" si="10"/>
        <v>2.8602549297176165</v>
      </c>
      <c r="DE61">
        <f>AVERAGE(AI77,AJ77,AK77,AL77)</f>
        <v>9.1523232265045955</v>
      </c>
    </row>
    <row r="62" spans="1:114">
      <c r="A62">
        <v>1976</v>
      </c>
      <c r="B62" s="23">
        <v>6517704.2340000002</v>
      </c>
      <c r="C62" s="23">
        <v>4904584.4220000003</v>
      </c>
      <c r="D62">
        <v>1976</v>
      </c>
      <c r="E62" s="24">
        <f>'3. GDP data for plots'!C12</f>
        <v>1.2162762652655077</v>
      </c>
      <c r="F62" s="24">
        <f t="shared" si="2"/>
        <v>1.1810374847333334</v>
      </c>
      <c r="G62" s="24">
        <f t="shared" si="3"/>
        <v>1.1557897640265304</v>
      </c>
      <c r="H62" s="27">
        <f t="shared" si="4"/>
        <v>0.95026910993303537</v>
      </c>
      <c r="I62" s="28">
        <f t="shared" si="5"/>
        <v>-8.3509495980773618E-3</v>
      </c>
      <c r="J62" s="7"/>
      <c r="K62" s="7"/>
      <c r="L62" s="7"/>
      <c r="M62" s="7"/>
      <c r="N62" s="7"/>
      <c r="O62" s="7"/>
      <c r="P62" s="7"/>
      <c r="Q62" s="7"/>
      <c r="R62" s="7"/>
      <c r="T62" s="7"/>
      <c r="U62" s="7"/>
      <c r="V62" s="7"/>
      <c r="X62" s="7"/>
      <c r="Y62" s="7"/>
      <c r="Z62">
        <v>2040</v>
      </c>
      <c r="AA62" s="40">
        <f>AA61*(1+AA$53)^5</f>
        <v>7.3021034209106563</v>
      </c>
      <c r="AB62" s="22">
        <f>AB$58*J171</f>
        <v>2.4008168732926594</v>
      </c>
      <c r="AC62" s="24">
        <f>AC$58*J178</f>
        <v>2.2350570938663235</v>
      </c>
      <c r="AD62" s="24">
        <f>AD$58*I171</f>
        <v>3.4671635800235951</v>
      </c>
      <c r="AE62" s="24">
        <f>AE$58*I178</f>
        <v>3.1855445316789495</v>
      </c>
      <c r="AF62" s="24">
        <f>AF$58*H171</f>
        <v>3.204283262697929</v>
      </c>
      <c r="AG62" s="24">
        <f>AG$58*H178</f>
        <v>2.9813308940499001</v>
      </c>
      <c r="AH62" s="24">
        <f>AH$58*K171</f>
        <v>2.6989754037669988</v>
      </c>
      <c r="AI62" s="24">
        <f>AI$58*K178</f>
        <v>2.4612989836741836</v>
      </c>
      <c r="AK62">
        <v>7.6535722499999999</v>
      </c>
      <c r="BX62">
        <v>2050</v>
      </c>
      <c r="BZ62">
        <v>1.9122140496562161</v>
      </c>
      <c r="CA62">
        <v>1.9614064237767754</v>
      </c>
      <c r="CB62" t="e">
        <f>'3. GDP data for plots'!AH26</f>
        <v>#REF!</v>
      </c>
      <c r="CC62" s="11" t="e">
        <f t="shared" si="6"/>
        <v>#REF!</v>
      </c>
      <c r="CD62" s="12" t="e">
        <f>(CC62/CC61)^(1/10)-1</f>
        <v>#REF!</v>
      </c>
      <c r="CF62">
        <v>2.3779618060538597</v>
      </c>
      <c r="CG62">
        <v>2.4655995636823231</v>
      </c>
      <c r="CH62" t="e">
        <f>'3. GDP data for plots'!AM26</f>
        <v>#REF!</v>
      </c>
      <c r="CI62" s="11" t="e">
        <f t="shared" si="7"/>
        <v>#REF!</v>
      </c>
      <c r="CJ62" s="12" t="e">
        <f>(CI62/CI61)^(1/10)-1</f>
        <v>#REF!</v>
      </c>
      <c r="CL62">
        <v>3.0876555398962258</v>
      </c>
      <c r="CM62">
        <v>2.8802996875059641</v>
      </c>
      <c r="CN62" t="e">
        <f>'3. GDP data for plots'!AS26</f>
        <v>#REF!</v>
      </c>
      <c r="CO62" s="11" t="e">
        <f t="shared" si="8"/>
        <v>#REF!</v>
      </c>
      <c r="CP62" s="12" t="e">
        <f>(CO62/CO61)^(1/10)-1</f>
        <v>#REF!</v>
      </c>
      <c r="CV62">
        <v>2050</v>
      </c>
      <c r="CW62">
        <f t="shared" si="9"/>
        <v>2.1569235171515757</v>
      </c>
      <c r="CX62">
        <f t="shared" si="9"/>
        <v>2.1721158179912656</v>
      </c>
      <c r="CY62" t="e">
        <f>AVERAGE(CB62,CH62,CN62,AA71)</f>
        <v>#REF!</v>
      </c>
      <c r="DC62">
        <f t="shared" si="10"/>
        <v>3.0062135890306818</v>
      </c>
      <c r="DD62">
        <f t="shared" si="10"/>
        <v>2.9957803883053025</v>
      </c>
      <c r="DE62">
        <f>AVERAGE(AI78,AJ78,AK78,AL78)</f>
        <v>11.661119878180159</v>
      </c>
    </row>
    <row r="63" spans="1:114">
      <c r="A63">
        <v>1977</v>
      </c>
      <c r="B63" s="23">
        <v>6750542.3039999995</v>
      </c>
      <c r="C63" s="23">
        <v>5077006.6710000001</v>
      </c>
      <c r="D63">
        <v>1977</v>
      </c>
      <c r="E63" s="24">
        <f>'3. GDP data for plots'!C13</f>
        <v>1.2641275807144343</v>
      </c>
      <c r="F63" s="24">
        <f t="shared" si="2"/>
        <v>1.2232287960709143</v>
      </c>
      <c r="G63" s="24">
        <f t="shared" si="3"/>
        <v>1.1964219263746239</v>
      </c>
      <c r="H63" s="27">
        <f t="shared" si="4"/>
        <v>0.94644080599717162</v>
      </c>
      <c r="I63" s="28">
        <f t="shared" si="5"/>
        <v>-4.0286524057733253E-3</v>
      </c>
      <c r="J63" s="7"/>
      <c r="K63" s="7"/>
      <c r="L63" s="7"/>
      <c r="M63" s="7"/>
      <c r="N63" s="7"/>
      <c r="O63" s="7"/>
      <c r="P63" s="7"/>
      <c r="Q63" s="7"/>
      <c r="R63" s="7"/>
      <c r="T63" s="7"/>
      <c r="U63" s="7"/>
      <c r="V63" s="7"/>
      <c r="X63" s="7"/>
      <c r="Y63" s="7"/>
      <c r="AO63" s="8"/>
    </row>
    <row r="64" spans="1:114">
      <c r="A64">
        <v>1978</v>
      </c>
      <c r="B64" s="23">
        <v>7013320.7800000003</v>
      </c>
      <c r="C64" s="23">
        <v>5262214.5480000004</v>
      </c>
      <c r="D64">
        <v>1978</v>
      </c>
      <c r="E64" s="24">
        <f>'3. GDP data for plots'!C14</f>
        <v>1.3133393601619527</v>
      </c>
      <c r="F64" s="24">
        <f t="shared" si="2"/>
        <v>1.2708454443867634</v>
      </c>
      <c r="G64" s="24">
        <f t="shared" si="3"/>
        <v>1.240067085685878</v>
      </c>
      <c r="H64" s="27">
        <f t="shared" si="4"/>
        <v>0.94420918408549082</v>
      </c>
      <c r="I64" s="28">
        <f t="shared" si="5"/>
        <v>-2.3579096521831877E-3</v>
      </c>
      <c r="J64" s="7"/>
      <c r="K64" s="7"/>
      <c r="L64" s="7"/>
      <c r="M64" s="7"/>
      <c r="N64" s="7"/>
      <c r="O64" s="7"/>
      <c r="P64" s="7"/>
      <c r="Q64" s="7"/>
      <c r="R64" s="7"/>
      <c r="T64" s="7"/>
      <c r="U64" s="7"/>
      <c r="V64" s="7"/>
      <c r="X64" s="7"/>
      <c r="Y64" s="7"/>
      <c r="AH64">
        <v>3.0428266169999998</v>
      </c>
      <c r="AI64">
        <v>2.8029836600000002</v>
      </c>
    </row>
    <row r="65" spans="1:60">
      <c r="A65">
        <v>1979</v>
      </c>
      <c r="B65" s="23">
        <v>7225587.9100000001</v>
      </c>
      <c r="C65" s="23">
        <v>5419393.574</v>
      </c>
      <c r="D65">
        <v>1979</v>
      </c>
      <c r="E65" s="24">
        <f>'3. GDP data for plots'!C15</f>
        <v>1.3675146044214037</v>
      </c>
      <c r="F65" s="24">
        <f t="shared" si="2"/>
        <v>1.3093092083604332</v>
      </c>
      <c r="G65" s="24">
        <f t="shared" si="3"/>
        <v>1.2771071065601398</v>
      </c>
      <c r="H65" s="27">
        <f t="shared" si="4"/>
        <v>0.93388919023682726</v>
      </c>
      <c r="I65" s="28">
        <f t="shared" si="5"/>
        <v>-1.092977490857483E-2</v>
      </c>
      <c r="J65" s="7"/>
      <c r="K65" s="7"/>
      <c r="L65" s="7"/>
      <c r="M65" s="7"/>
      <c r="N65" s="7"/>
      <c r="O65" s="7"/>
      <c r="P65" s="7"/>
      <c r="Q65" s="7"/>
      <c r="R65" s="7"/>
      <c r="T65" s="7"/>
      <c r="U65" s="7"/>
      <c r="V65" s="7"/>
      <c r="X65" s="7"/>
      <c r="Y65" s="7"/>
      <c r="AL65" s="6"/>
    </row>
    <row r="66" spans="1:60">
      <c r="A66">
        <v>1980</v>
      </c>
      <c r="B66" s="23">
        <v>7202638.2240000004</v>
      </c>
      <c r="C66" s="23">
        <v>5369890.0549999997</v>
      </c>
      <c r="D66">
        <v>1980</v>
      </c>
      <c r="E66" s="24">
        <f>'3. GDP data for plots'!C16</f>
        <v>1.3935355880423723</v>
      </c>
      <c r="F66" s="24">
        <f t="shared" si="2"/>
        <v>1.3051506214629995</v>
      </c>
      <c r="G66" s="24">
        <f t="shared" si="3"/>
        <v>1.2654413555768664</v>
      </c>
      <c r="H66" s="27">
        <f t="shared" si="4"/>
        <v>0.90807968338616196</v>
      </c>
      <c r="I66" s="28">
        <f t="shared" si="5"/>
        <v>-2.7636583783693047E-2</v>
      </c>
      <c r="J66" s="7"/>
      <c r="K66" s="7"/>
      <c r="L66" s="7"/>
      <c r="M66" s="7"/>
      <c r="N66" s="7"/>
      <c r="O66" s="7"/>
      <c r="P66" s="7"/>
      <c r="Q66" s="7"/>
      <c r="R66" s="7"/>
      <c r="T66" s="7"/>
      <c r="U66" s="7"/>
      <c r="V66" s="7"/>
      <c r="X66" s="7"/>
      <c r="Y66" s="7"/>
      <c r="Z66" t="s">
        <v>25</v>
      </c>
      <c r="AA66" t="s">
        <v>55</v>
      </c>
      <c r="AB66" t="s">
        <v>24</v>
      </c>
      <c r="AC66" t="s">
        <v>2</v>
      </c>
      <c r="AD66" s="11" t="s">
        <v>91</v>
      </c>
      <c r="AE66" s="11" t="s">
        <v>91</v>
      </c>
      <c r="AG66" t="s">
        <v>40</v>
      </c>
      <c r="AH66" t="s">
        <v>41</v>
      </c>
      <c r="AK66" t="s">
        <v>47</v>
      </c>
    </row>
    <row r="67" spans="1:60">
      <c r="A67">
        <v>1981</v>
      </c>
      <c r="B67" s="23">
        <v>7143832.3480000002</v>
      </c>
      <c r="C67" s="23">
        <v>5337242.3219999997</v>
      </c>
      <c r="D67">
        <v>1981</v>
      </c>
      <c r="E67" s="24">
        <f>'3. GDP data for plots'!C17</f>
        <v>1.4203145153983763</v>
      </c>
      <c r="F67" s="24">
        <f t="shared" si="2"/>
        <v>1.2944947307712618</v>
      </c>
      <c r="G67" s="24">
        <f t="shared" si="3"/>
        <v>1.2577477545755642</v>
      </c>
      <c r="H67" s="27">
        <f t="shared" si="4"/>
        <v>0.88554171695047801</v>
      </c>
      <c r="I67" s="28">
        <f t="shared" si="5"/>
        <v>-2.4819370863624624E-2</v>
      </c>
      <c r="J67" s="7"/>
      <c r="K67" s="7"/>
      <c r="L67" s="7"/>
      <c r="M67" s="7"/>
      <c r="N67" s="7"/>
      <c r="O67" s="7"/>
      <c r="P67" s="7"/>
      <c r="Q67" s="7"/>
      <c r="R67" s="7"/>
      <c r="T67" s="7"/>
      <c r="U67" s="7"/>
      <c r="V67" s="7"/>
      <c r="X67" s="7"/>
      <c r="Y67" s="7"/>
      <c r="Z67">
        <v>2016</v>
      </c>
      <c r="AA67">
        <v>3.8936201719999999</v>
      </c>
      <c r="AB67">
        <v>2.491592485</v>
      </c>
      <c r="AC67">
        <v>2.2514638730000001</v>
      </c>
      <c r="AD67" s="11">
        <f>AC67/AA67</f>
        <v>0.57824435192493662</v>
      </c>
      <c r="AE67" s="11"/>
      <c r="AG67">
        <v>2.491592485</v>
      </c>
      <c r="AH67">
        <v>2.2514638730000001</v>
      </c>
      <c r="AK67">
        <f>E102</f>
        <v>3.895226845098033</v>
      </c>
    </row>
    <row r="68" spans="1:60">
      <c r="A68">
        <v>1982</v>
      </c>
      <c r="B68" s="23">
        <v>7148780.8279999997</v>
      </c>
      <c r="C68" s="23">
        <v>5281766.443</v>
      </c>
      <c r="D68">
        <v>1982</v>
      </c>
      <c r="E68" s="24">
        <f>'3. GDP data for plots'!C18</f>
        <v>1.4264533116911893</v>
      </c>
      <c r="F68" s="24">
        <f t="shared" si="2"/>
        <v>1.2953914177276851</v>
      </c>
      <c r="G68" s="24">
        <f t="shared" si="3"/>
        <v>1.2446745871913991</v>
      </c>
      <c r="H68" s="27">
        <f t="shared" si="4"/>
        <v>0.87256594869952309</v>
      </c>
      <c r="I68" s="28">
        <f t="shared" si="5"/>
        <v>-1.4652915839627911E-2</v>
      </c>
      <c r="J68" s="7"/>
      <c r="K68" s="7"/>
      <c r="L68" s="7"/>
      <c r="M68" s="7"/>
      <c r="N68" s="7"/>
      <c r="O68" s="7"/>
      <c r="P68" s="7"/>
      <c r="Q68" s="7"/>
      <c r="R68" s="7"/>
      <c r="T68" s="7"/>
      <c r="U68" s="7"/>
      <c r="V68" s="7"/>
      <c r="X68" s="7"/>
      <c r="Y68" s="7"/>
      <c r="Z68">
        <v>2020</v>
      </c>
      <c r="AA68">
        <v>4.6901481410919077</v>
      </c>
      <c r="AB68">
        <v>2.3825324139999999</v>
      </c>
      <c r="AC68">
        <v>2.3100235759999999</v>
      </c>
      <c r="AD68" s="11">
        <f t="shared" ref="AD68:AD71" si="11">AC68/AA68</f>
        <v>0.49252678305854236</v>
      </c>
      <c r="AE68" s="12">
        <f>(AD68/AD67)^(1/4)-1</f>
        <v>-3.9318089399597134E-2</v>
      </c>
      <c r="AG68">
        <f t="shared" ref="AG68:AH71" si="12">Z44</f>
        <v>0.10188994298436116</v>
      </c>
      <c r="AH68">
        <f t="shared" si="12"/>
        <v>8.8069924952109871E-2</v>
      </c>
      <c r="AK68">
        <f>'3. GDP data for plots'!AG8</f>
        <v>4.2486943232218071</v>
      </c>
    </row>
    <row r="69" spans="1:60">
      <c r="A69">
        <v>1983</v>
      </c>
      <c r="B69" s="23">
        <v>7228888.1799999997</v>
      </c>
      <c r="C69" s="23">
        <v>5331082.0180000002</v>
      </c>
      <c r="D69">
        <v>1983</v>
      </c>
      <c r="E69" s="24">
        <f>'3. GDP data for plots'!C19</f>
        <v>1.4608749699177539</v>
      </c>
      <c r="F69" s="24">
        <f t="shared" si="2"/>
        <v>1.3099072322105194</v>
      </c>
      <c r="G69" s="24">
        <f t="shared" si="3"/>
        <v>1.256296048234339</v>
      </c>
      <c r="H69" s="27">
        <f t="shared" si="4"/>
        <v>0.85996137527434502</v>
      </c>
      <c r="I69" s="28">
        <f t="shared" si="5"/>
        <v>-1.4445410623648569E-2</v>
      </c>
      <c r="J69" s="7"/>
      <c r="K69" s="7"/>
      <c r="L69" s="7"/>
      <c r="M69" s="7"/>
      <c r="N69" s="7"/>
      <c r="O69" s="7"/>
      <c r="P69" s="7"/>
      <c r="Q69" s="7"/>
      <c r="R69" s="7"/>
      <c r="T69" s="7"/>
      <c r="U69" s="7"/>
      <c r="V69" s="7"/>
      <c r="X69" s="7"/>
      <c r="Y69" s="7"/>
      <c r="Z69">
        <v>2030</v>
      </c>
      <c r="AA69">
        <v>6.4066339404827648</v>
      </c>
      <c r="AB69">
        <v>1.6335627399999999</v>
      </c>
      <c r="AC69">
        <v>1.740789605</v>
      </c>
      <c r="AD69" s="11">
        <f t="shared" si="11"/>
        <v>0.27171672693833115</v>
      </c>
      <c r="AE69" s="12">
        <f>(AD69/AD68)^(1/10)-1</f>
        <v>-5.7744562645294928E-2</v>
      </c>
      <c r="AG69">
        <f t="shared" si="12"/>
        <v>0.10064901322686279</v>
      </c>
      <c r="AH69">
        <f t="shared" si="12"/>
        <v>8.7385890219457876E-2</v>
      </c>
      <c r="AK69">
        <f>'3. GDP data for plots'!AG9</f>
        <v>5.2947420066000213</v>
      </c>
    </row>
    <row r="70" spans="1:60">
      <c r="A70">
        <v>1984</v>
      </c>
      <c r="B70" s="23">
        <v>7514091.5599999996</v>
      </c>
      <c r="C70" s="23">
        <v>5531013.8830000004</v>
      </c>
      <c r="D70">
        <v>1984</v>
      </c>
      <c r="E70" s="24">
        <f>'3. GDP data for plots'!C20</f>
        <v>1.526642032724294</v>
      </c>
      <c r="F70" s="24">
        <f t="shared" si="2"/>
        <v>1.3615873745519775</v>
      </c>
      <c r="G70" s="24">
        <f t="shared" si="3"/>
        <v>1.3034109887037508</v>
      </c>
      <c r="H70" s="27">
        <f t="shared" si="4"/>
        <v>0.85377643269641468</v>
      </c>
      <c r="I70" s="28">
        <f t="shared" si="5"/>
        <v>-7.192116711006058E-3</v>
      </c>
      <c r="J70" s="7"/>
      <c r="K70" s="7"/>
      <c r="L70" s="7"/>
      <c r="M70" s="7"/>
      <c r="N70" s="7"/>
      <c r="O70" s="7"/>
      <c r="P70" s="7"/>
      <c r="Q70" s="7"/>
      <c r="R70" s="7"/>
      <c r="T70" s="7"/>
      <c r="U70" s="7"/>
      <c r="V70" s="7"/>
      <c r="X70" s="7"/>
      <c r="Y70" s="7"/>
      <c r="Z70">
        <v>2040</v>
      </c>
      <c r="AA70">
        <v>8.1666093107929374</v>
      </c>
      <c r="AB70">
        <v>1.36714007</v>
      </c>
      <c r="AC70">
        <v>1.4987277889999999</v>
      </c>
      <c r="AD70" s="11">
        <f t="shared" si="11"/>
        <v>0.18351897733362743</v>
      </c>
      <c r="AE70" s="12">
        <f>(AD70/AD69)^(1/10)-1</f>
        <v>-3.8484121479379851E-2</v>
      </c>
      <c r="AG70">
        <f t="shared" si="12"/>
        <v>0.10019637330409401</v>
      </c>
      <c r="AH70">
        <f t="shared" si="12"/>
        <v>8.6617755827041579E-2</v>
      </c>
      <c r="AK70">
        <f>'3. GDP data for plots'!AG10</f>
        <v>6.7142509557590779</v>
      </c>
    </row>
    <row r="71" spans="1:60">
      <c r="A71">
        <v>1985</v>
      </c>
      <c r="B71" s="23">
        <v>7720073.8480000002</v>
      </c>
      <c r="C71" s="23">
        <v>5616499.8430000003</v>
      </c>
      <c r="D71">
        <v>1985</v>
      </c>
      <c r="E71" s="24">
        <f>'3. GDP data for plots'!C21</f>
        <v>1.5832917285684922</v>
      </c>
      <c r="F71" s="24">
        <f t="shared" si="2"/>
        <v>1.3989122967308778</v>
      </c>
      <c r="G71" s="24">
        <f t="shared" si="3"/>
        <v>1.3235561812490737</v>
      </c>
      <c r="H71" s="27">
        <f t="shared" si="4"/>
        <v>0.83595218579569397</v>
      </c>
      <c r="I71" s="28">
        <f t="shared" si="5"/>
        <v>-2.0876948833581377E-2</v>
      </c>
      <c r="J71" s="7"/>
      <c r="K71" s="7"/>
      <c r="L71" s="7"/>
      <c r="M71" s="7"/>
      <c r="N71" s="7"/>
      <c r="O71" s="7"/>
      <c r="P71" s="7"/>
      <c r="Q71" s="7"/>
      <c r="R71" s="7"/>
      <c r="T71" s="7"/>
      <c r="U71" s="7"/>
      <c r="V71" s="7"/>
      <c r="X71" s="7"/>
      <c r="Y71" s="7"/>
      <c r="Z71">
        <v>2050</v>
      </c>
      <c r="AA71">
        <v>10.027570608404378</v>
      </c>
      <c r="AB71">
        <v>1.249862673</v>
      </c>
      <c r="AC71">
        <v>1.3811575970000001</v>
      </c>
      <c r="AD71" s="11">
        <f t="shared" si="11"/>
        <v>0.13773601313187608</v>
      </c>
      <c r="AE71" s="12">
        <f>(AD71/AD70)^(1/10)-1</f>
        <v>-2.8290043393517594E-2</v>
      </c>
      <c r="AG71">
        <f t="shared" si="12"/>
        <v>9.7408111379838402E-2</v>
      </c>
      <c r="AH71">
        <f t="shared" si="12"/>
        <v>8.2835989876648461E-2</v>
      </c>
      <c r="AK71">
        <f>'3. GDP data for plots'!AG11</f>
        <v>8.6405547837405905</v>
      </c>
    </row>
    <row r="72" spans="1:60">
      <c r="A72">
        <v>1986</v>
      </c>
      <c r="B72" s="23">
        <v>7880561.9129999997</v>
      </c>
      <c r="C72" s="23">
        <v>5745565.193</v>
      </c>
      <c r="D72">
        <v>1986</v>
      </c>
      <c r="E72" s="24">
        <f>'3. GDP data for plots'!C22</f>
        <v>1.6371009191794856</v>
      </c>
      <c r="F72" s="24">
        <f t="shared" si="2"/>
        <v>1.4279934599460724</v>
      </c>
      <c r="G72" s="24">
        <f t="shared" si="3"/>
        <v>1.3539710742523166</v>
      </c>
      <c r="H72" s="27">
        <f t="shared" si="4"/>
        <v>0.82705412866723349</v>
      </c>
      <c r="I72" s="28">
        <f t="shared" si="5"/>
        <v>-1.0644217790986343E-2</v>
      </c>
      <c r="J72" s="7"/>
      <c r="K72" s="7"/>
      <c r="L72" s="7"/>
      <c r="M72" s="7"/>
      <c r="N72" s="7"/>
      <c r="O72" s="7"/>
      <c r="P72" s="7"/>
      <c r="Q72" s="7"/>
      <c r="R72" s="7"/>
      <c r="T72" s="7"/>
      <c r="U72" s="7"/>
      <c r="V72" s="7"/>
      <c r="X72" s="7"/>
      <c r="Y72" s="7"/>
    </row>
    <row r="73" spans="1:60">
      <c r="A73">
        <v>1987</v>
      </c>
      <c r="B73" s="23">
        <v>8174638.7719999999</v>
      </c>
      <c r="C73" s="23">
        <v>5923536.2439999999</v>
      </c>
      <c r="D73">
        <v>1987</v>
      </c>
      <c r="E73" s="24">
        <f>'3. GDP data for plots'!C23</f>
        <v>1.6978274203907779</v>
      </c>
      <c r="F73" s="24">
        <f t="shared" si="2"/>
        <v>1.4812815168142937</v>
      </c>
      <c r="G73" s="24">
        <f t="shared" si="3"/>
        <v>1.3959108394475426</v>
      </c>
      <c r="H73" s="27">
        <f t="shared" si="4"/>
        <v>0.82217475267672069</v>
      </c>
      <c r="I73" s="28">
        <f t="shared" si="5"/>
        <v>-5.8997057403917808E-3</v>
      </c>
      <c r="J73" s="7"/>
      <c r="K73" s="7"/>
      <c r="L73" s="7"/>
      <c r="M73" s="7"/>
      <c r="N73" s="7"/>
      <c r="O73" s="7"/>
      <c r="P73" s="7"/>
      <c r="Q73" s="7"/>
      <c r="R73" s="7"/>
      <c r="T73" s="7"/>
      <c r="U73" s="7"/>
      <c r="V73" s="7"/>
      <c r="X73" s="7"/>
      <c r="Y73" s="7"/>
      <c r="Z73" t="s">
        <v>26</v>
      </c>
      <c r="AA73" t="s">
        <v>27</v>
      </c>
      <c r="AB73" t="s">
        <v>28</v>
      </c>
      <c r="AC73" t="s">
        <v>29</v>
      </c>
      <c r="AD73" t="s">
        <v>30</v>
      </c>
      <c r="AE73" t="s">
        <v>31</v>
      </c>
      <c r="AF73" t="s">
        <v>32</v>
      </c>
      <c r="AG73" t="s">
        <v>33</v>
      </c>
      <c r="AH73" t="s">
        <v>34</v>
      </c>
      <c r="AI73" t="s">
        <v>35</v>
      </c>
      <c r="AJ73" t="s">
        <v>36</v>
      </c>
      <c r="AK73" t="s">
        <v>37</v>
      </c>
      <c r="AL73" t="s">
        <v>38</v>
      </c>
      <c r="AN73" t="s">
        <v>88</v>
      </c>
      <c r="AP73" t="s">
        <v>89</v>
      </c>
      <c r="AR73" t="s">
        <v>122</v>
      </c>
      <c r="AT73" t="s">
        <v>90</v>
      </c>
    </row>
    <row r="74" spans="1:60">
      <c r="A74">
        <v>1988</v>
      </c>
      <c r="B74" s="23">
        <v>8458260.2770000007</v>
      </c>
      <c r="C74" s="23">
        <v>6120930.2460000003</v>
      </c>
      <c r="D74">
        <v>1988</v>
      </c>
      <c r="E74" s="24">
        <f>'3. GDP data for plots'!C24</f>
        <v>1.7762508473111431</v>
      </c>
      <c r="F74" s="24">
        <f t="shared" si="2"/>
        <v>1.5326750162514275</v>
      </c>
      <c r="G74" s="24">
        <f t="shared" si="3"/>
        <v>1.4424277198520192</v>
      </c>
      <c r="H74" s="27">
        <f t="shared" si="4"/>
        <v>0.81206307207990391</v>
      </c>
      <c r="I74" s="28">
        <f t="shared" si="5"/>
        <v>-1.2298699958733339E-2</v>
      </c>
      <c r="J74" s="7"/>
      <c r="K74" s="7"/>
      <c r="L74" s="7"/>
      <c r="M74" s="7"/>
      <c r="N74" s="7"/>
      <c r="O74" s="7"/>
      <c r="P74" s="7"/>
      <c r="Q74" s="7"/>
      <c r="R74" s="7"/>
      <c r="T74" s="7"/>
      <c r="U74" s="7"/>
      <c r="V74" s="7"/>
      <c r="X74" s="7"/>
      <c r="Y74" s="7"/>
      <c r="Z74">
        <v>2016</v>
      </c>
      <c r="AA74">
        <v>2.491592485</v>
      </c>
      <c r="AB74">
        <v>2.2514638730000001</v>
      </c>
      <c r="AC74">
        <v>2.491592485</v>
      </c>
      <c r="AD74">
        <v>2.2514638730000001</v>
      </c>
      <c r="AE74">
        <v>2.491592485</v>
      </c>
      <c r="AF74">
        <v>2.2514638730000001</v>
      </c>
      <c r="AG74">
        <v>2.491592485</v>
      </c>
      <c r="AH74">
        <v>2.2514638730000001</v>
      </c>
      <c r="AI74">
        <v>3.8936201719999999</v>
      </c>
      <c r="AJ74">
        <v>3.8936201719999999</v>
      </c>
      <c r="AK74">
        <v>3.8936201719999999</v>
      </c>
      <c r="AL74">
        <v>3.8936201719999999</v>
      </c>
      <c r="AN74">
        <f>AD74/AI74</f>
        <v>0.57824435192493662</v>
      </c>
      <c r="AP74">
        <f>AD74/AJ74</f>
        <v>0.57824435192493662</v>
      </c>
      <c r="AR74">
        <f>AF74/AK74</f>
        <v>0.57824435192493662</v>
      </c>
      <c r="AT74">
        <f>AH74/AL74</f>
        <v>0.57824435192493662</v>
      </c>
    </row>
    <row r="75" spans="1:60">
      <c r="A75">
        <v>1989</v>
      </c>
      <c r="B75" s="23">
        <v>8601306.0810000002</v>
      </c>
      <c r="C75" s="23">
        <v>6161915.659</v>
      </c>
      <c r="D75">
        <v>1989</v>
      </c>
      <c r="E75" s="24">
        <f>'3. GDP data for plots'!C25</f>
        <v>1.8415730247962925</v>
      </c>
      <c r="F75" s="24">
        <f t="shared" si="2"/>
        <v>1.558595562887545</v>
      </c>
      <c r="G75" s="24">
        <f t="shared" si="3"/>
        <v>1.4520861367012254</v>
      </c>
      <c r="H75" s="27">
        <f t="shared" si="4"/>
        <v>0.78850315309209607</v>
      </c>
      <c r="I75" s="28">
        <f t="shared" si="5"/>
        <v>-2.9012425017018395E-2</v>
      </c>
      <c r="J75" s="7"/>
      <c r="K75" s="7"/>
      <c r="L75" s="7"/>
      <c r="M75" s="7"/>
      <c r="N75" s="7"/>
      <c r="O75" s="7"/>
      <c r="P75" s="7"/>
      <c r="Q75" s="7"/>
      <c r="R75" s="7"/>
      <c r="T75" s="7"/>
      <c r="U75" s="7"/>
      <c r="V75" s="7"/>
      <c r="X75" s="7"/>
      <c r="Y75" s="7"/>
      <c r="Z75">
        <v>2020</v>
      </c>
      <c r="AA75">
        <v>2.351610244444196</v>
      </c>
      <c r="AB75">
        <v>2.1649470037418475</v>
      </c>
      <c r="AC75">
        <v>2.4822977517276361</v>
      </c>
      <c r="AD75">
        <v>2.4680420217995134</v>
      </c>
      <c r="AE75">
        <v>2.701556138120031</v>
      </c>
      <c r="AF75">
        <v>2.666651404343114</v>
      </c>
      <c r="AG75">
        <v>2.6802925821115977</v>
      </c>
      <c r="AH75">
        <v>2.5370048830161953</v>
      </c>
      <c r="AI75">
        <v>4.6498804792894664</v>
      </c>
      <c r="AJ75">
        <v>4.6834587006277681</v>
      </c>
      <c r="AK75">
        <v>4.6187136938765656</v>
      </c>
      <c r="AL75">
        <v>4.7054531607346579</v>
      </c>
      <c r="AN75">
        <f t="shared" ref="AN75:AN77" si="13">AD75/AI75</f>
        <v>0.53077536783841106</v>
      </c>
      <c r="AO75" s="12">
        <f>(AN75/AN74)^(1/4)-1</f>
        <v>-2.1186748971410707E-2</v>
      </c>
      <c r="AP75">
        <f t="shared" ref="AP75:AP77" si="14">AD75/AJ75</f>
        <v>0.52696995523173895</v>
      </c>
      <c r="AQ75" s="12">
        <f>(AP75/AP74)^(1/4)-1</f>
        <v>-2.2945894636594244E-2</v>
      </c>
      <c r="AR75">
        <f t="shared" ref="AR75:AR77" si="15">AF75/AK75</f>
        <v>0.57735802240319156</v>
      </c>
      <c r="AS75" s="12">
        <f>(AR75/AR74)^(1/4)-1</f>
        <v>-3.8341897981353235E-4</v>
      </c>
      <c r="AT75">
        <f t="shared" ref="AT75:AT77" si="16">AH75/AL75</f>
        <v>0.53916271108309044</v>
      </c>
      <c r="AU75" s="12">
        <f>(AT75/AT74)^(1/4)-1</f>
        <v>-1.7342637905627956E-2</v>
      </c>
    </row>
    <row r="76" spans="1:60">
      <c r="A76">
        <v>1990</v>
      </c>
      <c r="B76" s="23">
        <v>8766628.8819999993</v>
      </c>
      <c r="C76" s="23">
        <v>6267176.5120000001</v>
      </c>
      <c r="D76">
        <v>1990</v>
      </c>
      <c r="E76" s="24">
        <f>'3. GDP data for plots'!C26</f>
        <v>1.895276894964649</v>
      </c>
      <c r="F76" s="24">
        <f t="shared" si="2"/>
        <v>1.5885528021319344</v>
      </c>
      <c r="G76" s="24">
        <f t="shared" si="3"/>
        <v>1.476891381342216</v>
      </c>
      <c r="H76" s="27">
        <f t="shared" si="4"/>
        <v>0.77924834374650209</v>
      </c>
      <c r="I76" s="28">
        <f t="shared" si="5"/>
        <v>-1.173718749164343E-2</v>
      </c>
      <c r="J76" s="7"/>
      <c r="K76" s="7"/>
      <c r="L76" s="7"/>
      <c r="M76" s="7"/>
      <c r="N76" s="7"/>
      <c r="O76" s="7"/>
      <c r="P76" s="7"/>
      <c r="Q76" s="7"/>
      <c r="R76" s="7"/>
      <c r="T76" s="7"/>
      <c r="U76" s="7"/>
      <c r="V76" s="7"/>
      <c r="X76" s="7"/>
      <c r="Y76" s="7"/>
      <c r="Z76">
        <v>2030</v>
      </c>
      <c r="AA76">
        <v>2.4035314534936254</v>
      </c>
      <c r="AB76">
        <v>2.2384228198652987</v>
      </c>
      <c r="AC76">
        <v>2.5426324437341239</v>
      </c>
      <c r="AD76">
        <v>2.6874580519215967</v>
      </c>
      <c r="AE76">
        <v>2.8584209535510734</v>
      </c>
      <c r="AF76">
        <v>2.809176056845486</v>
      </c>
      <c r="AG76">
        <v>3.0591141861660929</v>
      </c>
      <c r="AH76">
        <v>3.0328126252383041</v>
      </c>
      <c r="AI76">
        <v>6.833829545839075</v>
      </c>
      <c r="AJ76">
        <v>6.3817270606196601</v>
      </c>
      <c r="AK76">
        <v>6.313616136817811</v>
      </c>
      <c r="AL76">
        <v>7.2755877785521417</v>
      </c>
      <c r="AN76">
        <f t="shared" si="13"/>
        <v>0.39325798717907934</v>
      </c>
      <c r="AO76" s="12">
        <f>(AN76/AN75)^(1/10)-1</f>
        <v>-2.954214591008264E-2</v>
      </c>
      <c r="AP76">
        <f t="shared" si="14"/>
        <v>0.42111767338113748</v>
      </c>
      <c r="AQ76" s="12">
        <f>(AP76/AP75)^(1/10)-1</f>
        <v>-2.2173593543215464E-2</v>
      </c>
      <c r="AR76">
        <f t="shared" si="15"/>
        <v>0.44493931781246476</v>
      </c>
      <c r="AS76" s="12">
        <f>(AR76/AR75)^(1/10)-1</f>
        <v>-2.5716028039261762E-2</v>
      </c>
      <c r="AT76">
        <f t="shared" si="16"/>
        <v>0.41684778158801084</v>
      </c>
      <c r="AU76" s="12">
        <f>(AT76/AT75)^(1/10)-1</f>
        <v>-2.5401441674124947E-2</v>
      </c>
    </row>
    <row r="77" spans="1:60">
      <c r="A77">
        <v>1991</v>
      </c>
      <c r="B77" s="23">
        <v>8821713.0720000006</v>
      </c>
      <c r="C77" s="23">
        <v>6333489.6679999996</v>
      </c>
      <c r="D77">
        <v>1991</v>
      </c>
      <c r="E77" s="24">
        <f>'3. GDP data for plots'!C27</f>
        <v>1.9223418934624816</v>
      </c>
      <c r="F77" s="24">
        <f t="shared" si="2"/>
        <v>1.5985343064884536</v>
      </c>
      <c r="G77" s="24">
        <f t="shared" si="3"/>
        <v>1.4925184070655984</v>
      </c>
      <c r="H77" s="27">
        <f t="shared" si="4"/>
        <v>0.77640632612823401</v>
      </c>
      <c r="I77" s="28">
        <f t="shared" si="5"/>
        <v>-3.6471269282448704E-3</v>
      </c>
      <c r="J77" s="7"/>
      <c r="K77" s="7"/>
      <c r="L77" s="7"/>
      <c r="M77" s="7"/>
      <c r="N77" s="7"/>
      <c r="O77" s="7"/>
      <c r="P77" s="7"/>
      <c r="Q77" s="7"/>
      <c r="R77" s="7"/>
      <c r="T77" s="7"/>
      <c r="U77" s="7"/>
      <c r="V77" s="7"/>
      <c r="X77" s="7"/>
      <c r="Y77" s="7"/>
      <c r="Z77">
        <v>2040</v>
      </c>
      <c r="AA77">
        <v>2.3868480051820731</v>
      </c>
      <c r="AB77">
        <v>2.3305260723653598</v>
      </c>
      <c r="AC77">
        <v>2.6743291689610142</v>
      </c>
      <c r="AD77">
        <v>2.8382882823335689</v>
      </c>
      <c r="AE77">
        <v>3.094247700595445</v>
      </c>
      <c r="AF77">
        <v>3.0159697268308747</v>
      </c>
      <c r="AG77">
        <v>3.1849556094307707</v>
      </c>
      <c r="AH77">
        <v>3.2562356373406622</v>
      </c>
      <c r="AI77">
        <v>9.5553326265603662</v>
      </c>
      <c r="AJ77">
        <v>8.1054235022776915</v>
      </c>
      <c r="AK77">
        <v>7.9978201979910777</v>
      </c>
      <c r="AL77">
        <v>10.950716579189248</v>
      </c>
      <c r="AN77">
        <f t="shared" si="13"/>
        <v>0.29703709889116314</v>
      </c>
      <c r="AO77" s="12">
        <f>(AN77/AN76)^(1/10)-1</f>
        <v>-2.767083130767134E-2</v>
      </c>
      <c r="AP77">
        <f t="shared" si="14"/>
        <v>0.35017149708907697</v>
      </c>
      <c r="AQ77" s="12">
        <f>(AP77/AP76)^(1/10)-1</f>
        <v>-1.8279788046697831E-2</v>
      </c>
      <c r="AR77">
        <f t="shared" si="15"/>
        <v>0.37709896598931258</v>
      </c>
      <c r="AS77" s="12">
        <f>(AR77/AR76)^(1/10)-1</f>
        <v>-1.6406940232174594E-2</v>
      </c>
      <c r="AT77">
        <f t="shared" si="16"/>
        <v>0.29735365843809852</v>
      </c>
      <c r="AU77" s="12">
        <f>(AT77/AT76)^(1/10)-1</f>
        <v>-3.3215722158994487E-2</v>
      </c>
    </row>
    <row r="78" spans="1:60">
      <c r="A78">
        <v>1992</v>
      </c>
      <c r="B78" s="23">
        <v>8827962.4539999999</v>
      </c>
      <c r="C78" s="23">
        <v>6311525.7829999998</v>
      </c>
      <c r="D78">
        <v>1992</v>
      </c>
      <c r="E78" s="24">
        <f>'3. GDP data for plots'!C28</f>
        <v>1.9563324450962671</v>
      </c>
      <c r="F78" s="24">
        <f t="shared" si="2"/>
        <v>1.5996667227708488</v>
      </c>
      <c r="G78" s="24">
        <f t="shared" si="3"/>
        <v>1.4873425080949565</v>
      </c>
      <c r="H78" s="27">
        <f t="shared" si="4"/>
        <v>0.76027083833482478</v>
      </c>
      <c r="I78" s="28">
        <f t="shared" si="5"/>
        <v>-2.0782272439578531E-2</v>
      </c>
      <c r="J78" s="7"/>
      <c r="K78" s="7"/>
      <c r="L78" s="7"/>
      <c r="M78" s="7"/>
      <c r="N78" s="7"/>
      <c r="O78" s="7"/>
      <c r="P78" s="7"/>
      <c r="Q78" s="7"/>
      <c r="R78" s="7"/>
      <c r="T78" s="7"/>
      <c r="U78" s="7"/>
      <c r="V78" s="7"/>
      <c r="X78" s="7"/>
      <c r="Y78" s="7"/>
      <c r="Z78">
        <v>2050</v>
      </c>
      <c r="AA78">
        <v>2.3846401044375516</v>
      </c>
      <c r="AB78">
        <v>2.4044565078892233</v>
      </c>
      <c r="AC78">
        <v>2.8542867286770384</v>
      </c>
      <c r="AD78">
        <v>2.9562072337839642</v>
      </c>
      <c r="AE78">
        <v>3.2576107793087941</v>
      </c>
      <c r="AF78">
        <v>3.1219763624884096</v>
      </c>
      <c r="AG78">
        <v>3.5283167436993428</v>
      </c>
      <c r="AH78">
        <v>3.5004814490596128</v>
      </c>
      <c r="AI78">
        <v>12.307760579839035</v>
      </c>
      <c r="AJ78">
        <v>9.9133781661254403</v>
      </c>
      <c r="AK78">
        <v>9.4987377004637654</v>
      </c>
      <c r="AL78">
        <v>14.924603066292397</v>
      </c>
      <c r="AN78">
        <f t="shared" ref="AN78" si="17">AD78/AI78</f>
        <v>0.24019050538133122</v>
      </c>
      <c r="AO78" s="12">
        <f>(AN78/AN77)^(1/10)-1</f>
        <v>-2.1018434169662203E-2</v>
      </c>
      <c r="AP78">
        <f t="shared" ref="AP78" si="18">AD78/AJ78</f>
        <v>0.29820381955017988</v>
      </c>
      <c r="AQ78" s="12">
        <f>(AP78/AP77)^(1/10)-1</f>
        <v>-1.59362343331515E-2</v>
      </c>
      <c r="AR78">
        <f t="shared" ref="AR78" si="19">AF78/AK78</f>
        <v>0.3286727627330927</v>
      </c>
      <c r="AS78" s="12">
        <f>(AR78/AR77)^(1/10)-1</f>
        <v>-1.3650480421318001E-2</v>
      </c>
      <c r="AT78">
        <f t="shared" ref="AT78" si="20">AH78/AL78</f>
        <v>0.23454435829958795</v>
      </c>
      <c r="AU78" s="12">
        <f>(AT78/AT77)^(1/10)-1</f>
        <v>-2.3448457183472549E-2</v>
      </c>
    </row>
    <row r="79" spans="1:60">
      <c r="A79">
        <v>1993</v>
      </c>
      <c r="B79" s="23">
        <v>8917216.7699999996</v>
      </c>
      <c r="C79" s="23">
        <v>6349573.2149999999</v>
      </c>
      <c r="D79">
        <v>1993</v>
      </c>
      <c r="E79" s="24">
        <f>'3. GDP data for plots'!C29</f>
        <v>1.9862492032288412</v>
      </c>
      <c r="F79" s="24">
        <f t="shared" si="2"/>
        <v>1.615840008499333</v>
      </c>
      <c r="G79" s="24">
        <f t="shared" si="3"/>
        <v>1.4963085750782961</v>
      </c>
      <c r="H79" s="27">
        <f t="shared" si="4"/>
        <v>0.75333375723746088</v>
      </c>
      <c r="I79" s="28">
        <f t="shared" si="5"/>
        <v>-9.1244866271048553E-3</v>
      </c>
      <c r="J79" s="7"/>
      <c r="K79" s="7"/>
      <c r="L79" s="7"/>
      <c r="M79" s="7"/>
      <c r="N79" s="7"/>
      <c r="O79" s="7"/>
      <c r="P79" s="7"/>
      <c r="Q79" s="7"/>
      <c r="R79" s="7"/>
      <c r="T79" s="7"/>
      <c r="U79" s="7"/>
      <c r="V79" s="7"/>
      <c r="X79" s="7"/>
      <c r="Y79" s="7"/>
      <c r="BH79" s="2"/>
    </row>
    <row r="80" spans="1:60">
      <c r="A80">
        <v>1994</v>
      </c>
      <c r="B80" s="23">
        <v>8987659.7379999999</v>
      </c>
      <c r="C80" s="23">
        <v>6383283.1179999998</v>
      </c>
      <c r="D80">
        <v>1994</v>
      </c>
      <c r="E80" s="24">
        <f>'3. GDP data for plots'!C30</f>
        <v>2.045846295921963</v>
      </c>
      <c r="F80" s="24">
        <f t="shared" si="2"/>
        <v>1.6286045928923889</v>
      </c>
      <c r="G80" s="24">
        <f t="shared" si="3"/>
        <v>1.5042524817340692</v>
      </c>
      <c r="H80" s="27">
        <f t="shared" si="4"/>
        <v>0.7352715034030336</v>
      </c>
      <c r="I80" s="28">
        <f t="shared" si="5"/>
        <v>-2.3976429651397901E-2</v>
      </c>
      <c r="J80" s="7"/>
      <c r="K80" s="7"/>
      <c r="L80" s="7"/>
      <c r="M80" s="7"/>
      <c r="N80" s="7"/>
      <c r="O80" s="7"/>
      <c r="P80" s="7"/>
      <c r="Q80" s="7"/>
      <c r="R80" s="7"/>
      <c r="T80" s="7"/>
      <c r="U80" s="7"/>
      <c r="V80" s="7"/>
      <c r="X80" s="7"/>
      <c r="Y80" s="7"/>
    </row>
    <row r="81" spans="1:25">
      <c r="A81">
        <v>1995</v>
      </c>
      <c r="B81" s="23">
        <v>9218551.4240000006</v>
      </c>
      <c r="C81" s="23">
        <v>6536286.3870000001</v>
      </c>
      <c r="D81">
        <v>1995</v>
      </c>
      <c r="E81" s="24">
        <f>'3. GDP data for plots'!C31</f>
        <v>2.107669649617693</v>
      </c>
      <c r="F81" s="24">
        <f t="shared" si="2"/>
        <v>1.6704432106462854</v>
      </c>
      <c r="G81" s="24">
        <f t="shared" si="3"/>
        <v>1.5403084646588541</v>
      </c>
      <c r="H81" s="27">
        <f t="shared" si="4"/>
        <v>0.73081114250435231</v>
      </c>
      <c r="I81" s="28">
        <f t="shared" si="5"/>
        <v>-6.0662773928236158E-3</v>
      </c>
      <c r="J81" s="7"/>
      <c r="K81" s="7"/>
      <c r="L81" s="7"/>
      <c r="M81" s="7"/>
      <c r="N81" s="7"/>
      <c r="O81" s="7"/>
      <c r="P81" s="7"/>
      <c r="Q81" s="7"/>
      <c r="R81" s="7"/>
      <c r="T81" s="7"/>
      <c r="U81" s="7"/>
      <c r="V81" s="7"/>
      <c r="X81" s="7"/>
      <c r="Y81" s="7"/>
    </row>
    <row r="82" spans="1:25">
      <c r="A82">
        <v>1996</v>
      </c>
      <c r="B82" s="23">
        <v>9450567.25</v>
      </c>
      <c r="C82" s="23">
        <v>6645894.9359999998</v>
      </c>
      <c r="D82">
        <v>1996</v>
      </c>
      <c r="E82" s="24">
        <f>'3. GDP data for plots'!C32</f>
        <v>2.1790939703350602</v>
      </c>
      <c r="F82" s="24">
        <f t="shared" si="2"/>
        <v>1.7124855276523145</v>
      </c>
      <c r="G82" s="24">
        <f t="shared" si="3"/>
        <v>1.5661382655316345</v>
      </c>
      <c r="H82" s="27">
        <f t="shared" si="4"/>
        <v>0.71871075174001009</v>
      </c>
      <c r="I82" s="28">
        <f t="shared" si="5"/>
        <v>-1.6557479847497225E-2</v>
      </c>
      <c r="J82" s="7"/>
      <c r="K82" s="7"/>
      <c r="L82" s="7"/>
      <c r="M82" s="7"/>
      <c r="N82" s="7"/>
      <c r="O82" s="7"/>
      <c r="P82" s="7"/>
      <c r="Q82" s="7"/>
      <c r="R82" s="7"/>
      <c r="T82" s="7"/>
      <c r="U82" s="7"/>
      <c r="V82" s="7"/>
      <c r="X82" s="7"/>
      <c r="Y82" s="7"/>
    </row>
    <row r="83" spans="1:25">
      <c r="A83">
        <v>1997</v>
      </c>
      <c r="B83" s="23">
        <v>9547182.4149999991</v>
      </c>
      <c r="C83" s="23">
        <v>6729650.5149999997</v>
      </c>
      <c r="D83">
        <v>1997</v>
      </c>
      <c r="E83" s="24">
        <f>'3. GDP data for plots'!C33</f>
        <v>2.2591566057903152</v>
      </c>
      <c r="F83" s="24">
        <f t="shared" si="2"/>
        <v>1.7299926325104107</v>
      </c>
      <c r="G83" s="24">
        <f t="shared" si="3"/>
        <v>1.5858756851699003</v>
      </c>
      <c r="H83" s="27">
        <f t="shared" si="4"/>
        <v>0.70197687097265982</v>
      </c>
      <c r="I83" s="28">
        <f t="shared" si="5"/>
        <v>-2.3283192476023618E-2</v>
      </c>
      <c r="J83" s="7"/>
      <c r="K83" s="7"/>
      <c r="L83" s="7"/>
      <c r="M83" s="7"/>
      <c r="N83" s="7"/>
      <c r="O83" s="7"/>
      <c r="P83" s="7"/>
      <c r="Q83" s="7"/>
      <c r="R83" s="7"/>
      <c r="T83" s="7"/>
      <c r="U83" s="7"/>
      <c r="V83" s="7"/>
      <c r="X83" s="7"/>
      <c r="Y83" s="7"/>
    </row>
    <row r="84" spans="1:25">
      <c r="A84">
        <v>1998</v>
      </c>
      <c r="B84" s="23">
        <v>9594820.1429999992</v>
      </c>
      <c r="C84" s="23">
        <v>6743126.0099999998</v>
      </c>
      <c r="D84">
        <v>1998</v>
      </c>
      <c r="E84" s="24">
        <f>'3. GDP data for plots'!C34</f>
        <v>2.3169053270179858</v>
      </c>
      <c r="F84" s="24">
        <f t="shared" si="2"/>
        <v>1.7386248042745169</v>
      </c>
      <c r="G84" s="24">
        <f t="shared" si="3"/>
        <v>1.5890512527299829</v>
      </c>
      <c r="H84" s="27">
        <f t="shared" si="4"/>
        <v>0.68585074849614147</v>
      </c>
      <c r="I84" s="28">
        <f t="shared" si="5"/>
        <v>-2.2972441320144865E-2</v>
      </c>
      <c r="J84" s="7"/>
      <c r="K84" s="7"/>
      <c r="L84" s="7"/>
      <c r="M84" s="7"/>
      <c r="N84" s="7"/>
      <c r="O84" s="7"/>
      <c r="P84" s="7"/>
      <c r="Q84" s="7"/>
      <c r="R84" s="7"/>
      <c r="T84" s="7"/>
      <c r="U84" s="7"/>
      <c r="V84" s="7"/>
      <c r="X84" s="7"/>
      <c r="Y84" s="7"/>
    </row>
    <row r="85" spans="1:25">
      <c r="A85">
        <v>1999</v>
      </c>
      <c r="B85" s="23">
        <v>9809142.4600000009</v>
      </c>
      <c r="C85" s="23">
        <v>6872274.966</v>
      </c>
      <c r="D85">
        <v>1999</v>
      </c>
      <c r="E85" s="24">
        <f>'3. GDP data for plots'!C35</f>
        <v>2.3921687221862711</v>
      </c>
      <c r="F85" s="24">
        <f t="shared" si="2"/>
        <v>1.7774609774275534</v>
      </c>
      <c r="G85" s="24">
        <f t="shared" si="3"/>
        <v>1.6194858479038272</v>
      </c>
      <c r="H85" s="27">
        <f t="shared" si="4"/>
        <v>0.67699482602704253</v>
      </c>
      <c r="I85" s="28">
        <f t="shared" si="5"/>
        <v>-1.291231727677955E-2</v>
      </c>
      <c r="J85" s="7"/>
      <c r="K85" s="7"/>
      <c r="L85" s="7"/>
      <c r="M85" s="7"/>
      <c r="N85" s="7"/>
      <c r="O85" s="7"/>
      <c r="P85" s="7"/>
      <c r="Q85" s="7"/>
      <c r="R85" s="7"/>
      <c r="T85" s="7"/>
      <c r="U85" s="7"/>
      <c r="V85" s="7"/>
      <c r="X85" s="7"/>
      <c r="Y85" s="7"/>
    </row>
    <row r="86" spans="1:25">
      <c r="A86">
        <v>2000</v>
      </c>
      <c r="B86" s="23">
        <v>10034445.869999999</v>
      </c>
      <c r="C86" s="23">
        <v>7032031.3470000001</v>
      </c>
      <c r="D86">
        <v>2000</v>
      </c>
      <c r="E86" s="24">
        <f>'3. GDP data for plots'!C36</f>
        <v>2.4970576280989669</v>
      </c>
      <c r="F86" s="24">
        <f t="shared" si="2"/>
        <v>1.8182869742962293</v>
      </c>
      <c r="G86" s="24">
        <f t="shared" si="3"/>
        <v>1.6571332353296568</v>
      </c>
      <c r="H86" s="27">
        <f t="shared" si="4"/>
        <v>0.66363435776660373</v>
      </c>
      <c r="I86" s="28">
        <f t="shared" si="5"/>
        <v>-1.9734963616849122E-2</v>
      </c>
      <c r="J86" s="7"/>
      <c r="K86" s="7"/>
      <c r="L86" s="7"/>
      <c r="M86" s="7"/>
      <c r="N86" s="7"/>
      <c r="O86" s="7"/>
      <c r="P86" s="7"/>
      <c r="Q86" s="7"/>
      <c r="R86" s="7"/>
      <c r="T86" s="7"/>
      <c r="U86" s="7"/>
      <c r="V86" s="7"/>
      <c r="X86" s="7"/>
      <c r="Y86" s="7"/>
    </row>
    <row r="87" spans="1:25">
      <c r="A87">
        <v>2001</v>
      </c>
      <c r="B87" s="23">
        <v>10118379.85</v>
      </c>
      <c r="C87" s="23">
        <v>7069570.9879999999</v>
      </c>
      <c r="D87">
        <v>2001</v>
      </c>
      <c r="E87" s="24">
        <f>'3. GDP data for plots'!C37</f>
        <v>2.5460111976559863</v>
      </c>
      <c r="F87" s="24">
        <f t="shared" si="2"/>
        <v>1.8334961910793024</v>
      </c>
      <c r="G87" s="24">
        <f t="shared" si="3"/>
        <v>1.6659796388329609</v>
      </c>
      <c r="H87" s="27">
        <f t="shared" si="4"/>
        <v>0.65434890481501562</v>
      </c>
      <c r="I87" s="28">
        <f t="shared" si="5"/>
        <v>-1.3991820711087621E-2</v>
      </c>
      <c r="J87" s="7"/>
      <c r="K87" s="7"/>
      <c r="L87" s="7"/>
      <c r="M87" s="7"/>
      <c r="N87" s="7"/>
      <c r="O87" s="7"/>
      <c r="P87" s="7"/>
      <c r="Q87" s="7"/>
      <c r="R87" s="7"/>
      <c r="T87" s="7"/>
      <c r="U87" s="7"/>
      <c r="V87" s="7"/>
      <c r="X87" s="7"/>
      <c r="Y87" s="7"/>
    </row>
    <row r="88" spans="1:25">
      <c r="A88">
        <v>2002</v>
      </c>
      <c r="B88" s="23">
        <v>10343117.029999999</v>
      </c>
      <c r="C88" s="23">
        <v>7187911.0520000001</v>
      </c>
      <c r="D88">
        <v>2002</v>
      </c>
      <c r="E88" s="24">
        <f>'3. GDP data for plots'!C38</f>
        <v>2.6015670326945548</v>
      </c>
      <c r="F88" s="24">
        <f t="shared" si="2"/>
        <v>1.874219584511098</v>
      </c>
      <c r="G88" s="24">
        <f t="shared" si="3"/>
        <v>1.6938670647343117</v>
      </c>
      <c r="H88" s="27">
        <f t="shared" si="4"/>
        <v>0.65109491450616241</v>
      </c>
      <c r="I88" s="28">
        <f t="shared" si="5"/>
        <v>-4.9728673570151871E-3</v>
      </c>
      <c r="J88" s="7"/>
      <c r="K88" s="7"/>
      <c r="L88" s="7"/>
      <c r="M88" s="7"/>
      <c r="N88" s="7"/>
      <c r="O88" s="7"/>
      <c r="P88" s="7"/>
      <c r="Q88" s="7"/>
      <c r="R88" s="7"/>
      <c r="T88" s="7"/>
      <c r="U88" s="7"/>
      <c r="V88" s="7"/>
      <c r="X88" s="7"/>
      <c r="Y88" s="7"/>
    </row>
    <row r="89" spans="1:25">
      <c r="A89">
        <v>2003</v>
      </c>
      <c r="B89" s="23">
        <v>10709710.279999999</v>
      </c>
      <c r="C89" s="23">
        <v>7409527.4129999997</v>
      </c>
      <c r="D89">
        <v>2003</v>
      </c>
      <c r="E89" s="24">
        <f>'3. GDP data for plots'!C39</f>
        <v>2.6786700749239007</v>
      </c>
      <c r="F89" s="24">
        <f t="shared" si="2"/>
        <v>1.9406479393974174</v>
      </c>
      <c r="G89" s="24">
        <f t="shared" si="3"/>
        <v>1.7460920647640099</v>
      </c>
      <c r="H89" s="27">
        <f t="shared" si="4"/>
        <v>0.65185036451852518</v>
      </c>
      <c r="I89" s="28">
        <f t="shared" si="5"/>
        <v>1.1602763215188272E-3</v>
      </c>
      <c r="J89" s="7"/>
      <c r="K89" s="7"/>
      <c r="L89" s="7"/>
      <c r="M89" s="7"/>
      <c r="N89" s="7"/>
      <c r="O89" s="7"/>
      <c r="P89" s="7"/>
      <c r="Q89" s="7"/>
      <c r="R89" s="7"/>
      <c r="T89" s="7"/>
      <c r="U89" s="7"/>
      <c r="V89" s="7"/>
      <c r="X89" s="7"/>
      <c r="Y89" s="7"/>
    </row>
    <row r="90" spans="1:25">
      <c r="A90">
        <v>2004</v>
      </c>
      <c r="B90" s="23">
        <v>11181292.68</v>
      </c>
      <c r="C90" s="23">
        <v>7745071.5109999999</v>
      </c>
      <c r="D90">
        <v>2004</v>
      </c>
      <c r="E90" s="24">
        <f>'3. GDP data for plots'!C40</f>
        <v>2.7967314172384929</v>
      </c>
      <c r="F90" s="24">
        <f t="shared" si="2"/>
        <v>2.0261008030967411</v>
      </c>
      <c r="G90" s="24">
        <f t="shared" si="3"/>
        <v>1.8251647038459915</v>
      </c>
      <c r="H90" s="27">
        <f t="shared" si="4"/>
        <v>0.65260635776322362</v>
      </c>
      <c r="I90" s="28">
        <f t="shared" si="5"/>
        <v>1.1597650102670443E-3</v>
      </c>
      <c r="J90" s="7"/>
      <c r="K90" s="7"/>
      <c r="L90" s="7"/>
      <c r="M90" s="7"/>
      <c r="N90" s="7"/>
      <c r="O90" s="7"/>
      <c r="P90" s="7"/>
      <c r="Q90" s="7"/>
      <c r="R90" s="7"/>
      <c r="T90" s="7"/>
      <c r="U90" s="7"/>
      <c r="V90" s="7"/>
      <c r="X90" s="7"/>
      <c r="Y90" s="7"/>
    </row>
    <row r="91" spans="1:25">
      <c r="A91">
        <v>2005</v>
      </c>
      <c r="B91" s="23">
        <v>11494403.359999999</v>
      </c>
      <c r="C91" s="23">
        <v>7979850.9440000001</v>
      </c>
      <c r="D91">
        <v>2005</v>
      </c>
      <c r="E91" s="24">
        <f>'3. GDP data for plots'!C41</f>
        <v>2.9062228628584803</v>
      </c>
      <c r="F91" s="24">
        <f t="shared" si="2"/>
        <v>2.0828378744141669</v>
      </c>
      <c r="G91" s="24">
        <f t="shared" si="3"/>
        <v>1.8804916473986726</v>
      </c>
      <c r="H91" s="27">
        <f t="shared" si="4"/>
        <v>0.6470569313287533</v>
      </c>
      <c r="I91" s="28">
        <f t="shared" si="5"/>
        <v>-8.5034820278041545E-3</v>
      </c>
      <c r="J91" s="7"/>
      <c r="K91" s="7"/>
      <c r="L91" s="7"/>
      <c r="M91" s="7"/>
      <c r="N91" s="7"/>
      <c r="O91" s="7"/>
      <c r="P91" s="7"/>
      <c r="Q91" s="7"/>
      <c r="R91" s="7"/>
      <c r="T91" s="7"/>
      <c r="U91" s="7"/>
      <c r="V91" s="7"/>
      <c r="X91" s="7"/>
      <c r="Y91" s="7"/>
    </row>
    <row r="92" spans="1:25">
      <c r="A92">
        <v>2006</v>
      </c>
      <c r="B92" s="23">
        <v>11820139.16</v>
      </c>
      <c r="C92" s="23">
        <v>8180595.3509999998</v>
      </c>
      <c r="D92">
        <v>2006</v>
      </c>
      <c r="E92" s="24">
        <f>'3. GDP data for plots'!C42</f>
        <v>3.0335115008423932</v>
      </c>
      <c r="F92" s="24">
        <f t="shared" si="2"/>
        <v>2.1418626745750511</v>
      </c>
      <c r="G92" s="24">
        <f t="shared" si="3"/>
        <v>1.927798067440182</v>
      </c>
      <c r="H92" s="27">
        <f t="shared" si="4"/>
        <v>0.6355004973295274</v>
      </c>
      <c r="I92" s="28">
        <f t="shared" si="5"/>
        <v>-1.7859995681515084E-2</v>
      </c>
      <c r="J92" s="7"/>
      <c r="K92" s="7"/>
      <c r="L92" s="7"/>
      <c r="M92" s="7"/>
      <c r="N92" s="7"/>
      <c r="O92" s="7"/>
      <c r="P92" s="7"/>
      <c r="Q92" s="7"/>
      <c r="R92" s="7"/>
      <c r="T92" s="7"/>
      <c r="U92" s="7"/>
      <c r="V92" s="7"/>
      <c r="X92" s="7"/>
      <c r="Y92" s="7"/>
    </row>
    <row r="93" spans="1:25">
      <c r="A93">
        <v>2007</v>
      </c>
      <c r="B93" s="23">
        <v>12149340.310000001</v>
      </c>
      <c r="C93" s="23">
        <v>8408520.3389999997</v>
      </c>
      <c r="D93">
        <v>2007</v>
      </c>
      <c r="E93" s="24">
        <f>'3. GDP data for plots'!C43</f>
        <v>3.1646725485803766</v>
      </c>
      <c r="F93" s="24">
        <f t="shared" si="2"/>
        <v>2.2015154118286273</v>
      </c>
      <c r="G93" s="24">
        <f t="shared" si="3"/>
        <v>1.9815097268653135</v>
      </c>
      <c r="H93" s="27">
        <f t="shared" si="4"/>
        <v>0.62613420391761798</v>
      </c>
      <c r="I93" s="28">
        <f t="shared" si="5"/>
        <v>-1.4738451742001835E-2</v>
      </c>
      <c r="J93" s="7"/>
      <c r="K93" s="7"/>
      <c r="L93" s="7"/>
      <c r="M93" s="7"/>
      <c r="N93" s="7"/>
      <c r="O93" s="7"/>
      <c r="P93" s="7"/>
      <c r="Q93" s="7"/>
      <c r="R93" s="7"/>
      <c r="T93" s="7"/>
      <c r="U93" s="7"/>
      <c r="V93" s="7"/>
      <c r="X93" s="7"/>
      <c r="Y93" s="7"/>
    </row>
    <row r="94" spans="1:25">
      <c r="A94">
        <v>2008</v>
      </c>
      <c r="B94" s="23">
        <v>12291721.9</v>
      </c>
      <c r="C94" s="23">
        <v>8478564.7229999993</v>
      </c>
      <c r="D94">
        <v>2008</v>
      </c>
      <c r="E94" s="24">
        <f>'3. GDP data for plots'!C44</f>
        <v>3.2233285852453251</v>
      </c>
      <c r="F94" s="24">
        <f t="shared" si="2"/>
        <v>2.2273155998839131</v>
      </c>
      <c r="G94" s="24">
        <f t="shared" si="3"/>
        <v>1.9980160350637419</v>
      </c>
      <c r="H94" s="27">
        <f t="shared" si="4"/>
        <v>0.61986111009891798</v>
      </c>
      <c r="I94" s="28">
        <f t="shared" si="5"/>
        <v>-1.0018768787027232E-2</v>
      </c>
      <c r="J94" s="7"/>
      <c r="K94" s="7"/>
      <c r="L94" s="7"/>
      <c r="M94" s="7"/>
      <c r="N94" s="7"/>
      <c r="O94" s="7"/>
      <c r="P94" s="7"/>
      <c r="Q94" s="7"/>
      <c r="R94" s="7"/>
      <c r="T94" s="7"/>
      <c r="U94" s="7"/>
      <c r="V94" s="7"/>
      <c r="X94" s="7"/>
      <c r="Y94" s="7"/>
    </row>
    <row r="95" spans="1:25">
      <c r="A95">
        <v>2009</v>
      </c>
      <c r="B95" s="23">
        <v>12173619.1</v>
      </c>
      <c r="C95" s="23">
        <v>8378371.0630000001</v>
      </c>
      <c r="D95">
        <v>2009</v>
      </c>
      <c r="E95" s="24">
        <f>'3. GDP data for plots'!C45</f>
        <v>3.1693693987955158</v>
      </c>
      <c r="F95" s="24">
        <f t="shared" si="2"/>
        <v>2.2059148383819811</v>
      </c>
      <c r="G95" s="24">
        <f t="shared" si="3"/>
        <v>1.9744048997086427</v>
      </c>
      <c r="H95" s="27">
        <f t="shared" si="4"/>
        <v>0.62296458735892191</v>
      </c>
      <c r="I95" s="28">
        <f t="shared" si="5"/>
        <v>5.0067300713680929E-3</v>
      </c>
      <c r="J95" s="7"/>
      <c r="K95" s="7"/>
      <c r="L95" s="7"/>
      <c r="M95" s="7"/>
      <c r="N95" s="7"/>
      <c r="O95" s="7"/>
      <c r="P95" s="7"/>
      <c r="Q95" s="7"/>
      <c r="R95" s="7"/>
      <c r="T95" s="7"/>
      <c r="U95" s="7"/>
      <c r="V95" s="7"/>
      <c r="X95" s="7"/>
      <c r="Y95" s="7"/>
    </row>
    <row r="96" spans="1:25">
      <c r="A96">
        <v>2010</v>
      </c>
      <c r="B96" s="23">
        <v>12844687.33</v>
      </c>
      <c r="C96" s="23">
        <v>8837731.398</v>
      </c>
      <c r="D96">
        <v>2010</v>
      </c>
      <c r="E96" s="24">
        <f>'3. GDP data for plots'!C46</f>
        <v>3.3056729432219325</v>
      </c>
      <c r="F96" s="24">
        <f t="shared" si="2"/>
        <v>2.3275154366891626</v>
      </c>
      <c r="G96" s="24">
        <f t="shared" si="3"/>
        <v>2.0826554521532668</v>
      </c>
      <c r="H96" s="27">
        <f t="shared" si="4"/>
        <v>0.63002465395846752</v>
      </c>
      <c r="I96" s="28">
        <f t="shared" si="5"/>
        <v>1.1333014336299518E-2</v>
      </c>
      <c r="J96" s="7"/>
      <c r="K96" s="7"/>
      <c r="L96" s="7"/>
      <c r="M96" s="7"/>
      <c r="N96" s="7"/>
      <c r="O96" s="7"/>
      <c r="P96" s="7"/>
      <c r="Q96" s="7"/>
      <c r="R96" s="7"/>
      <c r="T96" s="7"/>
      <c r="U96" s="7"/>
      <c r="V96" s="7"/>
      <c r="X96" s="7"/>
      <c r="Y96" s="7"/>
    </row>
    <row r="97" spans="1:25">
      <c r="A97">
        <v>2011</v>
      </c>
      <c r="B97" s="23">
        <v>13047659.91</v>
      </c>
      <c r="C97" s="23">
        <v>8951916.5629999992</v>
      </c>
      <c r="D97">
        <v>2011</v>
      </c>
      <c r="E97" s="24">
        <f>'3. GDP data for plots'!C47</f>
        <v>3.4094802155973842</v>
      </c>
      <c r="F97" s="24">
        <f t="shared" si="2"/>
        <v>2.364294986166497</v>
      </c>
      <c r="G97" s="24">
        <f t="shared" si="3"/>
        <v>2.109563755396799</v>
      </c>
      <c r="H97" s="27">
        <f t="shared" si="4"/>
        <v>0.61873471086476939</v>
      </c>
      <c r="I97" s="28">
        <f t="shared" si="5"/>
        <v>-1.7919843331150598E-2</v>
      </c>
      <c r="J97" s="7"/>
      <c r="K97" s="7"/>
      <c r="L97" s="7"/>
      <c r="M97" s="7"/>
      <c r="N97" s="7"/>
      <c r="O97" s="7"/>
      <c r="P97" s="7"/>
      <c r="Q97" s="7"/>
      <c r="R97" s="7"/>
      <c r="T97" s="7"/>
      <c r="U97" s="7"/>
      <c r="V97" s="7"/>
      <c r="X97" s="7"/>
      <c r="Y97" s="7"/>
    </row>
    <row r="98" spans="1:25">
      <c r="A98">
        <v>2012</v>
      </c>
      <c r="B98" s="23">
        <v>13214684.949999999</v>
      </c>
      <c r="C98" s="23">
        <v>9052350.0040000007</v>
      </c>
      <c r="D98">
        <v>2012</v>
      </c>
      <c r="E98" s="24">
        <f>'3. GDP data for plots'!C48</f>
        <v>3.4952955660890228</v>
      </c>
      <c r="F98" s="24">
        <f t="shared" si="2"/>
        <v>2.3945606788163798</v>
      </c>
      <c r="G98" s="24">
        <f t="shared" si="3"/>
        <v>2.1332313963396432</v>
      </c>
      <c r="H98" s="27">
        <f t="shared" si="4"/>
        <v>0.6103150237238939</v>
      </c>
      <c r="I98" s="28">
        <f t="shared" si="5"/>
        <v>-1.3607911424765251E-2</v>
      </c>
      <c r="J98" s="7"/>
      <c r="K98" s="7"/>
      <c r="L98" s="7"/>
      <c r="M98" s="7"/>
      <c r="N98" s="7"/>
      <c r="O98" s="7"/>
      <c r="P98" s="7"/>
      <c r="Q98" s="7"/>
      <c r="R98" s="7"/>
      <c r="T98" s="7"/>
      <c r="U98" s="7"/>
      <c r="V98" s="7"/>
      <c r="X98" s="7"/>
      <c r="Y98" s="7"/>
    </row>
    <row r="99" spans="1:25">
      <c r="A99">
        <v>2013</v>
      </c>
      <c r="B99" s="23">
        <v>13401849.710000001</v>
      </c>
      <c r="C99" s="23">
        <v>9209878.3839999996</v>
      </c>
      <c r="D99">
        <v>2013</v>
      </c>
      <c r="E99" s="24">
        <f>'3. GDP data for plots'!C49</f>
        <v>3.5883730492756682</v>
      </c>
      <c r="F99" s="24">
        <f t="shared" si="2"/>
        <v>2.4284757798159018</v>
      </c>
      <c r="G99" s="24">
        <f t="shared" si="3"/>
        <v>2.1703537442252236</v>
      </c>
      <c r="H99" s="27">
        <f t="shared" si="4"/>
        <v>0.60482946294096174</v>
      </c>
      <c r="I99" s="28">
        <f t="shared" si="5"/>
        <v>-8.9880808593920669E-3</v>
      </c>
      <c r="J99" s="7"/>
      <c r="K99" s="7"/>
      <c r="L99" s="7"/>
      <c r="M99" s="7"/>
      <c r="N99" s="7"/>
      <c r="O99" s="7"/>
      <c r="P99" s="7"/>
      <c r="Q99" s="7"/>
      <c r="R99" s="7"/>
      <c r="T99" s="7"/>
      <c r="U99" s="7"/>
      <c r="V99" s="7"/>
      <c r="X99" s="7"/>
      <c r="Y99" s="7"/>
    </row>
    <row r="100" spans="1:25">
      <c r="A100">
        <v>2014</v>
      </c>
      <c r="B100" s="23">
        <v>13550381.1</v>
      </c>
      <c r="C100" s="23">
        <v>9304601.0240000002</v>
      </c>
      <c r="D100">
        <v>2014</v>
      </c>
      <c r="E100" s="24">
        <f>'3. GDP data for plots'!C50</f>
        <v>3.6905505110448376</v>
      </c>
      <c r="F100" s="24">
        <f t="shared" si="2"/>
        <v>2.4553903394448042</v>
      </c>
      <c r="G100" s="24">
        <f t="shared" si="3"/>
        <v>2.1926756064491641</v>
      </c>
      <c r="H100" s="27">
        <f t="shared" si="4"/>
        <v>0.59413239295521592</v>
      </c>
      <c r="I100" s="28">
        <f t="shared" si="5"/>
        <v>-1.7686092760315741E-2</v>
      </c>
      <c r="J100" s="7"/>
      <c r="K100" s="7"/>
      <c r="L100" s="7"/>
      <c r="M100" s="7"/>
      <c r="N100" s="7"/>
      <c r="O100" s="7"/>
      <c r="P100" s="7"/>
      <c r="Q100" s="7"/>
      <c r="R100" s="7"/>
      <c r="T100" s="7"/>
      <c r="U100" s="7"/>
      <c r="V100" s="7"/>
      <c r="X100" s="7"/>
      <c r="Y100" s="7"/>
    </row>
    <row r="101" spans="1:25">
      <c r="A101">
        <v>2015</v>
      </c>
      <c r="B101" s="23">
        <v>13583337.779999999</v>
      </c>
      <c r="C101" s="23">
        <v>9407985.5779999997</v>
      </c>
      <c r="D101">
        <v>2015</v>
      </c>
      <c r="E101" s="24">
        <f>'3. GDP data for plots'!C51</f>
        <v>3.7968070867367518</v>
      </c>
      <c r="F101" s="24">
        <f t="shared" si="2"/>
        <v>2.4613622389135337</v>
      </c>
      <c r="G101" s="24">
        <f t="shared" si="3"/>
        <v>2.2170386918791265</v>
      </c>
      <c r="H101" s="27">
        <f t="shared" si="4"/>
        <v>0.58392186941070223</v>
      </c>
      <c r="I101" s="28">
        <f t="shared" si="5"/>
        <v>-1.7185603184715292E-2</v>
      </c>
      <c r="J101" s="7"/>
      <c r="K101" s="7"/>
      <c r="L101" s="7"/>
      <c r="M101" s="7"/>
      <c r="N101" s="7"/>
      <c r="O101" s="7"/>
      <c r="P101" s="7"/>
      <c r="Q101" s="7"/>
      <c r="R101" s="7"/>
      <c r="T101" s="7"/>
      <c r="U101" s="7"/>
      <c r="V101" s="7"/>
      <c r="X101" s="7"/>
      <c r="Y101" s="7"/>
    </row>
    <row r="102" spans="1:25">
      <c r="A102">
        <v>2016</v>
      </c>
      <c r="B102" s="23">
        <v>13687032.67</v>
      </c>
      <c r="C102" s="23">
        <v>9529797.8399999999</v>
      </c>
      <c r="D102">
        <v>2016</v>
      </c>
      <c r="E102" s="24">
        <f>'3. GDP data for plots'!C52</f>
        <v>3.895226845098033</v>
      </c>
      <c r="F102" s="24">
        <f t="shared" si="2"/>
        <v>2.4801522219610064</v>
      </c>
      <c r="G102" s="24">
        <f t="shared" si="3"/>
        <v>2.2457443585449899</v>
      </c>
      <c r="H102" s="27">
        <f t="shared" si="4"/>
        <v>0.5765375029110712</v>
      </c>
      <c r="I102" s="28">
        <f t="shared" si="5"/>
        <v>-1.264615505338651E-2</v>
      </c>
      <c r="J102" s="7"/>
      <c r="K102" s="7"/>
      <c r="L102" s="7"/>
      <c r="M102" s="7"/>
      <c r="N102" s="7"/>
      <c r="O102" s="7"/>
      <c r="P102" s="7"/>
      <c r="Q102" s="7"/>
      <c r="R102" s="7"/>
      <c r="T102" s="7"/>
      <c r="U102" s="7"/>
      <c r="V102" s="7"/>
      <c r="X102" s="7"/>
      <c r="Y102" s="7"/>
    </row>
    <row r="103" spans="1:25">
      <c r="A103">
        <v>2017</v>
      </c>
      <c r="B103" s="23">
        <v>13950512.5</v>
      </c>
      <c r="C103" s="23">
        <v>9716499.9159999993</v>
      </c>
      <c r="D103">
        <v>2017</v>
      </c>
      <c r="E103" s="24">
        <f>'3. GDP data for plots'!C53</f>
        <v>4.0222880283798439</v>
      </c>
      <c r="F103" s="24">
        <f t="shared" ref="F103:F104" si="21">B103/B$57</f>
        <v>2.5278959587936596</v>
      </c>
      <c r="G103" s="24">
        <f t="shared" ref="G103:G104" si="22">C103/C$57</f>
        <v>2.2897416332978442</v>
      </c>
      <c r="H103" s="27">
        <f t="shared" ref="H103:H104" si="23">G103/E103</f>
        <v>0.56926346824052276</v>
      </c>
      <c r="I103" s="28">
        <f t="shared" ref="I103:I104" si="24">H103/H102-1</f>
        <v>-1.261675889915248E-2</v>
      </c>
      <c r="J103" s="10">
        <f t="shared" ref="J103:J109" si="25">J104</f>
        <v>-2.1427124990588631E-2</v>
      </c>
      <c r="K103" s="10">
        <f t="shared" ref="K103:K110" si="26">K104</f>
        <v>-8.7365328347372984E-3</v>
      </c>
      <c r="L103" s="10">
        <f t="shared" ref="L103:L110" si="27">L104</f>
        <v>-1.0209491624788458E-2</v>
      </c>
      <c r="M103" s="10">
        <f t="shared" ref="M103:M110" si="28">M104</f>
        <v>-1.8716571378341929E-2</v>
      </c>
      <c r="N103" s="10">
        <f t="shared" ref="N103:N104" si="29">N104</f>
        <v>-3.9318089399597134E-2</v>
      </c>
      <c r="O103" s="10">
        <f t="shared" ref="O103:O104" si="30">O104</f>
        <v>-2.1186748971410707E-2</v>
      </c>
      <c r="P103" s="10">
        <f t="shared" ref="P103:P105" si="31">P104</f>
        <v>-2.2945894636594244E-2</v>
      </c>
      <c r="Q103" s="10">
        <f t="shared" ref="Q103:Q105" si="32">Q104</f>
        <v>-3.8341897981353235E-4</v>
      </c>
      <c r="R103" s="10">
        <f t="shared" ref="R103:R104" si="33">R104</f>
        <v>-1.7342637905627956E-2</v>
      </c>
      <c r="S103" s="10">
        <f>AVERAGE(O103:R103)</f>
        <v>-1.546467512336161E-2</v>
      </c>
      <c r="T103" s="10" t="e">
        <f t="shared" ref="T103:T104" si="34">T104</f>
        <v>#REF!</v>
      </c>
      <c r="U103" s="10" t="e">
        <f t="shared" ref="U103:U104" si="35">U104</f>
        <v>#REF!</v>
      </c>
      <c r="V103" s="10" t="e">
        <f t="shared" ref="V103:V104" si="36">V104</f>
        <v>#REF!</v>
      </c>
      <c r="W103" s="10" t="e">
        <f>AVERAGE(T103:V103)</f>
        <v>#REF!</v>
      </c>
    </row>
    <row r="104" spans="1:25">
      <c r="A104">
        <v>2018</v>
      </c>
      <c r="B104" s="23">
        <v>14281888.68</v>
      </c>
      <c r="C104" s="23">
        <v>9937703.227</v>
      </c>
      <c r="D104">
        <v>2018</v>
      </c>
      <c r="E104" s="24">
        <f>'3. GDP data for plots'!C54</f>
        <v>4.1469176206650031</v>
      </c>
      <c r="F104" s="24">
        <f t="shared" si="21"/>
        <v>2.587942821320214</v>
      </c>
      <c r="G104" s="24">
        <f t="shared" si="22"/>
        <v>2.3418692960363563</v>
      </c>
      <c r="H104" s="27">
        <f t="shared" si="23"/>
        <v>0.56472529966988161</v>
      </c>
      <c r="I104" s="28">
        <f t="shared" si="24"/>
        <v>-7.9720003545418194E-3</v>
      </c>
      <c r="J104" s="10">
        <f t="shared" si="25"/>
        <v>-2.1427124990588631E-2</v>
      </c>
      <c r="K104" s="10">
        <f t="shared" si="26"/>
        <v>-8.7365328347372984E-3</v>
      </c>
      <c r="L104" s="10">
        <f t="shared" si="27"/>
        <v>-1.0209491624788458E-2</v>
      </c>
      <c r="M104" s="10">
        <f t="shared" si="28"/>
        <v>-1.8716571378341929E-2</v>
      </c>
      <c r="N104" s="10">
        <f t="shared" si="29"/>
        <v>-3.9318089399597134E-2</v>
      </c>
      <c r="O104" s="10">
        <f t="shared" si="30"/>
        <v>-2.1186748971410707E-2</v>
      </c>
      <c r="P104" s="10">
        <f t="shared" si="31"/>
        <v>-2.2945894636594244E-2</v>
      </c>
      <c r="Q104" s="10">
        <f t="shared" si="32"/>
        <v>-3.8341897981353235E-4</v>
      </c>
      <c r="R104" s="10">
        <f t="shared" si="33"/>
        <v>-1.7342637905627956E-2</v>
      </c>
      <c r="S104" s="10">
        <f t="shared" ref="S104:S136" si="37">AVERAGE(O104:R104)</f>
        <v>-1.546467512336161E-2</v>
      </c>
      <c r="T104" s="10" t="e">
        <f t="shared" si="34"/>
        <v>#REF!</v>
      </c>
      <c r="U104" s="10" t="e">
        <f t="shared" si="35"/>
        <v>#REF!</v>
      </c>
      <c r="V104" s="10" t="e">
        <f t="shared" si="36"/>
        <v>#REF!</v>
      </c>
      <c r="W104" s="10" t="e">
        <f t="shared" ref="W104:W136" si="38">AVERAGE(T104:V104)</f>
        <v>#REF!</v>
      </c>
    </row>
    <row r="105" spans="1:25">
      <c r="A105">
        <v>2019</v>
      </c>
      <c r="D105">
        <v>2019</v>
      </c>
      <c r="J105" s="10">
        <f t="shared" si="25"/>
        <v>-2.1427124990588631E-2</v>
      </c>
      <c r="K105" s="10">
        <f t="shared" si="26"/>
        <v>-8.7365328347372984E-3</v>
      </c>
      <c r="L105" s="10">
        <f t="shared" si="27"/>
        <v>-1.0209491624788458E-2</v>
      </c>
      <c r="M105" s="10">
        <f t="shared" si="28"/>
        <v>-1.8716571378341929E-2</v>
      </c>
      <c r="N105" s="10">
        <f>N106</f>
        <v>-3.9318089399597134E-2</v>
      </c>
      <c r="O105" s="10">
        <f>O106</f>
        <v>-2.1186748971410707E-2</v>
      </c>
      <c r="P105" s="10">
        <f t="shared" si="31"/>
        <v>-2.2945894636594244E-2</v>
      </c>
      <c r="Q105" s="10">
        <f t="shared" si="32"/>
        <v>-3.8341897981353235E-4</v>
      </c>
      <c r="R105" s="10">
        <f t="shared" ref="R105" si="39">R106</f>
        <v>-1.7342637905627956E-2</v>
      </c>
      <c r="S105" s="10">
        <f t="shared" si="37"/>
        <v>-1.546467512336161E-2</v>
      </c>
      <c r="T105" s="10" t="e">
        <f t="shared" ref="T105" si="40">T106</f>
        <v>#REF!</v>
      </c>
      <c r="U105" s="10" t="e">
        <f t="shared" ref="U105" si="41">U106</f>
        <v>#REF!</v>
      </c>
      <c r="V105" s="10" t="e">
        <f t="shared" ref="V105" si="42">V106</f>
        <v>#REF!</v>
      </c>
      <c r="W105" s="10" t="e">
        <f t="shared" si="38"/>
        <v>#REF!</v>
      </c>
    </row>
    <row r="106" spans="1:25">
      <c r="A106">
        <v>2020</v>
      </c>
      <c r="D106">
        <v>2020</v>
      </c>
      <c r="J106" s="10">
        <f t="shared" si="25"/>
        <v>-2.1427124990588631E-2</v>
      </c>
      <c r="K106" s="10">
        <f t="shared" si="26"/>
        <v>-8.7365328347372984E-3</v>
      </c>
      <c r="L106" s="10">
        <f t="shared" si="27"/>
        <v>-1.0209491624788458E-2</v>
      </c>
      <c r="M106" s="10">
        <f t="shared" si="28"/>
        <v>-1.8716571378341929E-2</v>
      </c>
      <c r="N106" s="13">
        <f>AE68</f>
        <v>-3.9318089399597134E-2</v>
      </c>
      <c r="O106" s="13">
        <f>AO75</f>
        <v>-2.1186748971410707E-2</v>
      </c>
      <c r="P106" s="13">
        <f>AQ75</f>
        <v>-2.2945894636594244E-2</v>
      </c>
      <c r="Q106" s="13">
        <f>AS75</f>
        <v>-3.8341897981353235E-4</v>
      </c>
      <c r="R106" s="13">
        <f>AU75</f>
        <v>-1.7342637905627956E-2</v>
      </c>
      <c r="S106" s="10">
        <f t="shared" si="37"/>
        <v>-1.546467512336161E-2</v>
      </c>
      <c r="T106" s="13" t="e">
        <f>CD59</f>
        <v>#REF!</v>
      </c>
      <c r="U106" s="13" t="e">
        <f>CJ59</f>
        <v>#REF!</v>
      </c>
      <c r="V106" s="13" t="e">
        <f>CP59</f>
        <v>#REF!</v>
      </c>
      <c r="W106" s="10" t="e">
        <f t="shared" si="38"/>
        <v>#REF!</v>
      </c>
      <c r="X106" s="13"/>
    </row>
    <row r="107" spans="1:25">
      <c r="A107">
        <v>2021</v>
      </c>
      <c r="D107">
        <v>2021</v>
      </c>
      <c r="J107" s="10">
        <f t="shared" si="25"/>
        <v>-2.1427124990588631E-2</v>
      </c>
      <c r="K107" s="10">
        <f t="shared" si="26"/>
        <v>-8.7365328347372984E-3</v>
      </c>
      <c r="L107" s="10">
        <f t="shared" si="27"/>
        <v>-1.0209491624788458E-2</v>
      </c>
      <c r="M107" s="10">
        <f t="shared" si="28"/>
        <v>-1.8716571378341929E-2</v>
      </c>
      <c r="N107" s="10">
        <f t="shared" ref="N107:N114" si="43">N108</f>
        <v>-5.7744562645294928E-2</v>
      </c>
      <c r="O107" s="10">
        <f t="shared" ref="O107:O111" si="44">O108</f>
        <v>-2.954214591008264E-2</v>
      </c>
      <c r="P107" s="10">
        <f t="shared" ref="P107:P111" si="45">P108</f>
        <v>-2.2173593543215464E-2</v>
      </c>
      <c r="Q107" s="10">
        <f t="shared" ref="Q107:Q111" si="46">Q108</f>
        <v>-2.5716028039261762E-2</v>
      </c>
      <c r="R107" s="10">
        <f t="shared" ref="R107:R111" si="47">R108</f>
        <v>-2.5401441674124947E-2</v>
      </c>
      <c r="S107" s="10">
        <f t="shared" si="37"/>
        <v>-2.5708302291671203E-2</v>
      </c>
      <c r="T107" s="10" t="e">
        <f t="shared" ref="T107:T111" si="48">T108</f>
        <v>#REF!</v>
      </c>
      <c r="U107" s="10" t="e">
        <f t="shared" ref="U107:U111" si="49">U108</f>
        <v>#REF!</v>
      </c>
      <c r="V107" s="10" t="e">
        <f t="shared" ref="V107:V111" si="50">V108</f>
        <v>#REF!</v>
      </c>
      <c r="W107" s="10" t="e">
        <f t="shared" si="38"/>
        <v>#REF!</v>
      </c>
    </row>
    <row r="108" spans="1:25">
      <c r="A108">
        <v>2022</v>
      </c>
      <c r="D108">
        <v>2022</v>
      </c>
      <c r="J108" s="10">
        <f t="shared" si="25"/>
        <v>-2.1427124990588631E-2</v>
      </c>
      <c r="K108" s="10">
        <f t="shared" si="26"/>
        <v>-8.7365328347372984E-3</v>
      </c>
      <c r="L108" s="10">
        <f t="shared" si="27"/>
        <v>-1.0209491624788458E-2</v>
      </c>
      <c r="M108" s="10">
        <f t="shared" si="28"/>
        <v>-1.8716571378341929E-2</v>
      </c>
      <c r="N108" s="10">
        <f t="shared" si="43"/>
        <v>-5.7744562645294928E-2</v>
      </c>
      <c r="O108" s="10">
        <f t="shared" si="44"/>
        <v>-2.954214591008264E-2</v>
      </c>
      <c r="P108" s="10">
        <f t="shared" si="45"/>
        <v>-2.2173593543215464E-2</v>
      </c>
      <c r="Q108" s="10">
        <f t="shared" si="46"/>
        <v>-2.5716028039261762E-2</v>
      </c>
      <c r="R108" s="10">
        <f t="shared" si="47"/>
        <v>-2.5401441674124947E-2</v>
      </c>
      <c r="S108" s="10">
        <f t="shared" si="37"/>
        <v>-2.5708302291671203E-2</v>
      </c>
      <c r="T108" s="10" t="e">
        <f t="shared" si="48"/>
        <v>#REF!</v>
      </c>
      <c r="U108" s="10" t="e">
        <f t="shared" si="49"/>
        <v>#REF!</v>
      </c>
      <c r="V108" s="10" t="e">
        <f t="shared" si="50"/>
        <v>#REF!</v>
      </c>
      <c r="W108" s="10" t="e">
        <f t="shared" si="38"/>
        <v>#REF!</v>
      </c>
    </row>
    <row r="109" spans="1:25">
      <c r="A109">
        <v>2023</v>
      </c>
      <c r="D109">
        <v>2023</v>
      </c>
      <c r="J109" s="10">
        <f t="shared" si="25"/>
        <v>-2.1427124990588631E-2</v>
      </c>
      <c r="K109" s="10">
        <f t="shared" si="26"/>
        <v>-8.7365328347372984E-3</v>
      </c>
      <c r="L109" s="10">
        <f t="shared" si="27"/>
        <v>-1.0209491624788458E-2</v>
      </c>
      <c r="M109" s="10">
        <f t="shared" si="28"/>
        <v>-1.8716571378341929E-2</v>
      </c>
      <c r="N109" s="10">
        <f t="shared" si="43"/>
        <v>-5.7744562645294928E-2</v>
      </c>
      <c r="O109" s="10">
        <f t="shared" si="44"/>
        <v>-2.954214591008264E-2</v>
      </c>
      <c r="P109" s="10">
        <f t="shared" si="45"/>
        <v>-2.2173593543215464E-2</v>
      </c>
      <c r="Q109" s="10">
        <f t="shared" si="46"/>
        <v>-2.5716028039261762E-2</v>
      </c>
      <c r="R109" s="10">
        <f t="shared" si="47"/>
        <v>-2.5401441674124947E-2</v>
      </c>
      <c r="S109" s="10">
        <f t="shared" si="37"/>
        <v>-2.5708302291671203E-2</v>
      </c>
      <c r="T109" s="10" t="e">
        <f t="shared" si="48"/>
        <v>#REF!</v>
      </c>
      <c r="U109" s="10" t="e">
        <f t="shared" si="49"/>
        <v>#REF!</v>
      </c>
      <c r="V109" s="10" t="e">
        <f t="shared" si="50"/>
        <v>#REF!</v>
      </c>
      <c r="W109" s="10" t="e">
        <f t="shared" si="38"/>
        <v>#REF!</v>
      </c>
    </row>
    <row r="110" spans="1:25">
      <c r="A110">
        <v>2024</v>
      </c>
      <c r="D110">
        <v>2024</v>
      </c>
      <c r="J110" s="10">
        <f>J111</f>
        <v>-2.1427124990588631E-2</v>
      </c>
      <c r="K110" s="10">
        <f t="shared" si="26"/>
        <v>-8.7365328347372984E-3</v>
      </c>
      <c r="L110" s="10">
        <f t="shared" si="27"/>
        <v>-1.0209491624788458E-2</v>
      </c>
      <c r="M110" s="10">
        <f t="shared" si="28"/>
        <v>-1.8716571378341929E-2</v>
      </c>
      <c r="N110" s="10">
        <f t="shared" si="43"/>
        <v>-5.7744562645294928E-2</v>
      </c>
      <c r="O110" s="10">
        <f t="shared" si="44"/>
        <v>-2.954214591008264E-2</v>
      </c>
      <c r="P110" s="10">
        <f t="shared" si="45"/>
        <v>-2.2173593543215464E-2</v>
      </c>
      <c r="Q110" s="10">
        <f t="shared" si="46"/>
        <v>-2.5716028039261762E-2</v>
      </c>
      <c r="R110" s="10">
        <f t="shared" si="47"/>
        <v>-2.5401441674124947E-2</v>
      </c>
      <c r="S110" s="10">
        <f t="shared" si="37"/>
        <v>-2.5708302291671203E-2</v>
      </c>
      <c r="T110" s="10" t="e">
        <f t="shared" si="48"/>
        <v>#REF!</v>
      </c>
      <c r="U110" s="10" t="e">
        <f t="shared" si="49"/>
        <v>#REF!</v>
      </c>
      <c r="V110" s="10" t="e">
        <f t="shared" si="50"/>
        <v>#REF!</v>
      </c>
      <c r="W110" s="10" t="e">
        <f t="shared" si="38"/>
        <v>#REF!</v>
      </c>
    </row>
    <row r="111" spans="1:25">
      <c r="A111">
        <v>2025</v>
      </c>
      <c r="D111">
        <v>2025</v>
      </c>
      <c r="J111" s="13">
        <f>AO59</f>
        <v>-2.1427124990588631E-2</v>
      </c>
      <c r="K111" s="13">
        <f>AQ59</f>
        <v>-8.7365328347372984E-3</v>
      </c>
      <c r="L111" s="13">
        <f>AS59</f>
        <v>-1.0209491624788458E-2</v>
      </c>
      <c r="M111" s="13">
        <f>AU59</f>
        <v>-1.8716571378341929E-2</v>
      </c>
      <c r="N111" s="10">
        <f t="shared" si="43"/>
        <v>-5.7744562645294928E-2</v>
      </c>
      <c r="O111" s="10">
        <f t="shared" si="44"/>
        <v>-2.954214591008264E-2</v>
      </c>
      <c r="P111" s="10">
        <f t="shared" si="45"/>
        <v>-2.2173593543215464E-2</v>
      </c>
      <c r="Q111" s="10">
        <f t="shared" si="46"/>
        <v>-2.5716028039261762E-2</v>
      </c>
      <c r="R111" s="10">
        <f t="shared" si="47"/>
        <v>-2.5401441674124947E-2</v>
      </c>
      <c r="S111" s="10">
        <f t="shared" si="37"/>
        <v>-2.5708302291671203E-2</v>
      </c>
      <c r="T111" s="10" t="e">
        <f t="shared" si="48"/>
        <v>#REF!</v>
      </c>
      <c r="U111" s="10" t="e">
        <f t="shared" si="49"/>
        <v>#REF!</v>
      </c>
      <c r="V111" s="10" t="e">
        <f t="shared" si="50"/>
        <v>#REF!</v>
      </c>
      <c r="W111" s="10" t="e">
        <f t="shared" si="38"/>
        <v>#REF!</v>
      </c>
    </row>
    <row r="112" spans="1:25">
      <c r="A112">
        <v>2026</v>
      </c>
      <c r="D112">
        <v>2026</v>
      </c>
      <c r="J112" s="10">
        <f t="shared" ref="J112:J114" si="51">J113</f>
        <v>-2.7465425902105323E-2</v>
      </c>
      <c r="K112" s="10">
        <f t="shared" ref="K112:K115" si="52">K113</f>
        <v>-1.2635415094737978E-2</v>
      </c>
      <c r="L112" s="10">
        <f t="shared" ref="L112:L115" si="53">L113</f>
        <v>-1.6494665884334125E-2</v>
      </c>
      <c r="M112" s="10">
        <f>M113</f>
        <v>-2.5236319454469247E-2</v>
      </c>
      <c r="N112" s="10">
        <f t="shared" si="43"/>
        <v>-5.7744562645294928E-2</v>
      </c>
      <c r="O112" s="10">
        <f t="shared" ref="O112:O114" si="54">O113</f>
        <v>-2.954214591008264E-2</v>
      </c>
      <c r="P112" s="10">
        <f t="shared" ref="P112:Q115" si="55">P113</f>
        <v>-2.2173593543215464E-2</v>
      </c>
      <c r="Q112" s="10">
        <f t="shared" si="55"/>
        <v>-2.5716028039261762E-2</v>
      </c>
      <c r="R112" s="10">
        <f t="shared" ref="R112:R114" si="56">R113</f>
        <v>-2.5401441674124947E-2</v>
      </c>
      <c r="S112" s="10">
        <f t="shared" si="37"/>
        <v>-2.5708302291671203E-2</v>
      </c>
      <c r="T112" s="10" t="e">
        <f t="shared" ref="T112:T114" si="57">T113</f>
        <v>#REF!</v>
      </c>
      <c r="U112" s="10" t="e">
        <f t="shared" ref="U112:U114" si="58">U113</f>
        <v>#REF!</v>
      </c>
      <c r="V112" s="10" t="e">
        <f t="shared" ref="V112:V114" si="59">V113</f>
        <v>#REF!</v>
      </c>
      <c r="W112" s="10" t="e">
        <f t="shared" si="38"/>
        <v>#REF!</v>
      </c>
    </row>
    <row r="113" spans="1:23">
      <c r="A113">
        <v>2027</v>
      </c>
      <c r="D113">
        <v>2027</v>
      </c>
      <c r="J113" s="10">
        <f t="shared" si="51"/>
        <v>-2.7465425902105323E-2</v>
      </c>
      <c r="K113" s="10">
        <f t="shared" si="52"/>
        <v>-1.2635415094737978E-2</v>
      </c>
      <c r="L113" s="10">
        <f t="shared" si="53"/>
        <v>-1.6494665884334125E-2</v>
      </c>
      <c r="M113" s="10">
        <f>M114</f>
        <v>-2.5236319454469247E-2</v>
      </c>
      <c r="N113" s="10">
        <f t="shared" si="43"/>
        <v>-5.7744562645294928E-2</v>
      </c>
      <c r="O113" s="10">
        <f t="shared" si="54"/>
        <v>-2.954214591008264E-2</v>
      </c>
      <c r="P113" s="10">
        <f t="shared" si="55"/>
        <v>-2.2173593543215464E-2</v>
      </c>
      <c r="Q113" s="10">
        <f t="shared" si="55"/>
        <v>-2.5716028039261762E-2</v>
      </c>
      <c r="R113" s="10">
        <f t="shared" si="56"/>
        <v>-2.5401441674124947E-2</v>
      </c>
      <c r="S113" s="10">
        <f t="shared" si="37"/>
        <v>-2.5708302291671203E-2</v>
      </c>
      <c r="T113" s="10" t="e">
        <f t="shared" si="57"/>
        <v>#REF!</v>
      </c>
      <c r="U113" s="10" t="e">
        <f t="shared" si="58"/>
        <v>#REF!</v>
      </c>
      <c r="V113" s="10" t="e">
        <f t="shared" si="59"/>
        <v>#REF!</v>
      </c>
      <c r="W113" s="10" t="e">
        <f t="shared" si="38"/>
        <v>#REF!</v>
      </c>
    </row>
    <row r="114" spans="1:23">
      <c r="A114">
        <v>2028</v>
      </c>
      <c r="D114">
        <v>2028</v>
      </c>
      <c r="J114" s="10">
        <f t="shared" si="51"/>
        <v>-2.7465425902105323E-2</v>
      </c>
      <c r="K114" s="10">
        <f t="shared" si="52"/>
        <v>-1.2635415094737978E-2</v>
      </c>
      <c r="L114" s="10">
        <f t="shared" si="53"/>
        <v>-1.6494665884334125E-2</v>
      </c>
      <c r="M114" s="10">
        <f>M115</f>
        <v>-2.5236319454469247E-2</v>
      </c>
      <c r="N114" s="10">
        <f t="shared" si="43"/>
        <v>-5.7744562645294928E-2</v>
      </c>
      <c r="O114" s="10">
        <f t="shared" si="54"/>
        <v>-2.954214591008264E-2</v>
      </c>
      <c r="P114" s="10">
        <f t="shared" si="55"/>
        <v>-2.2173593543215464E-2</v>
      </c>
      <c r="Q114" s="10">
        <f t="shared" si="55"/>
        <v>-2.5716028039261762E-2</v>
      </c>
      <c r="R114" s="10">
        <f t="shared" si="56"/>
        <v>-2.5401441674124947E-2</v>
      </c>
      <c r="S114" s="10">
        <f t="shared" si="37"/>
        <v>-2.5708302291671203E-2</v>
      </c>
      <c r="T114" s="10" t="e">
        <f t="shared" si="57"/>
        <v>#REF!</v>
      </c>
      <c r="U114" s="10" t="e">
        <f t="shared" si="58"/>
        <v>#REF!</v>
      </c>
      <c r="V114" s="10" t="e">
        <f t="shared" si="59"/>
        <v>#REF!</v>
      </c>
      <c r="W114" s="10" t="e">
        <f t="shared" si="38"/>
        <v>#REF!</v>
      </c>
    </row>
    <row r="115" spans="1:23">
      <c r="A115">
        <v>2029</v>
      </c>
      <c r="D115">
        <v>2029</v>
      </c>
      <c r="J115" s="10">
        <f>J116</f>
        <v>-2.7465425902105323E-2</v>
      </c>
      <c r="K115" s="10">
        <f t="shared" si="52"/>
        <v>-1.2635415094737978E-2</v>
      </c>
      <c r="L115" s="10">
        <f t="shared" si="53"/>
        <v>-1.6494665884334125E-2</v>
      </c>
      <c r="M115" s="10">
        <f>M116</f>
        <v>-2.5236319454469247E-2</v>
      </c>
      <c r="N115" s="10">
        <f>N116</f>
        <v>-5.7744562645294928E-2</v>
      </c>
      <c r="O115" s="10">
        <f>O116</f>
        <v>-2.954214591008264E-2</v>
      </c>
      <c r="P115" s="10">
        <f t="shared" si="55"/>
        <v>-2.2173593543215464E-2</v>
      </c>
      <c r="Q115" s="10">
        <f t="shared" si="55"/>
        <v>-2.5716028039261762E-2</v>
      </c>
      <c r="R115" s="10">
        <f>R116</f>
        <v>-2.5401441674124947E-2</v>
      </c>
      <c r="S115" s="10">
        <f t="shared" si="37"/>
        <v>-2.5708302291671203E-2</v>
      </c>
      <c r="T115" s="10" t="e">
        <f t="shared" ref="T115:V115" si="60">T116</f>
        <v>#REF!</v>
      </c>
      <c r="U115" s="10" t="e">
        <f t="shared" si="60"/>
        <v>#REF!</v>
      </c>
      <c r="V115" s="10" t="e">
        <f t="shared" si="60"/>
        <v>#REF!</v>
      </c>
      <c r="W115" s="10" t="e">
        <f t="shared" si="38"/>
        <v>#REF!</v>
      </c>
    </row>
    <row r="116" spans="1:23">
      <c r="A116">
        <v>2030</v>
      </c>
      <c r="D116">
        <v>2030</v>
      </c>
      <c r="J116" s="13">
        <f>AO60</f>
        <v>-2.7465425902105323E-2</v>
      </c>
      <c r="K116" s="13">
        <f>AQ60</f>
        <v>-1.2635415094737978E-2</v>
      </c>
      <c r="L116" s="13">
        <f>AS60</f>
        <v>-1.6494665884334125E-2</v>
      </c>
      <c r="M116" s="13">
        <f>AU60</f>
        <v>-2.5236319454469247E-2</v>
      </c>
      <c r="N116" s="13">
        <f>AE69</f>
        <v>-5.7744562645294928E-2</v>
      </c>
      <c r="O116" s="13">
        <f>AO76</f>
        <v>-2.954214591008264E-2</v>
      </c>
      <c r="P116" s="13">
        <f>AQ76</f>
        <v>-2.2173593543215464E-2</v>
      </c>
      <c r="Q116" s="13">
        <f>AS76</f>
        <v>-2.5716028039261762E-2</v>
      </c>
      <c r="R116" s="13">
        <f>AU76</f>
        <v>-2.5401441674124947E-2</v>
      </c>
      <c r="S116" s="10">
        <f t="shared" si="37"/>
        <v>-2.5708302291671203E-2</v>
      </c>
      <c r="T116" s="13" t="e">
        <f>CD60</f>
        <v>#REF!</v>
      </c>
      <c r="U116" s="13" t="e">
        <f>CJ60</f>
        <v>#REF!</v>
      </c>
      <c r="V116" s="13" t="e">
        <f>CP60</f>
        <v>#REF!</v>
      </c>
      <c r="W116" s="10" t="e">
        <f t="shared" si="38"/>
        <v>#REF!</v>
      </c>
    </row>
    <row r="117" spans="1:23">
      <c r="A117">
        <v>2031</v>
      </c>
      <c r="D117">
        <v>2031</v>
      </c>
      <c r="J117" s="10">
        <f t="shared" ref="J117:J124" si="61">J118</f>
        <v>-2.7445475004931663E-2</v>
      </c>
      <c r="K117" s="10">
        <f t="shared" ref="K117:K125" si="62">K118</f>
        <v>-1.1490420858226824E-2</v>
      </c>
      <c r="L117" s="10">
        <f t="shared" ref="L117:L125" si="63">L118</f>
        <v>-1.4775553624045701E-2</v>
      </c>
      <c r="M117" s="10">
        <f t="shared" ref="M117:M125" si="64">M118</f>
        <v>-2.1584718952203596E-2</v>
      </c>
      <c r="N117" s="10">
        <f t="shared" ref="N117:N124" si="65">N118</f>
        <v>-3.8484121479379851E-2</v>
      </c>
      <c r="O117" s="10">
        <f t="shared" ref="O117:O121" si="66">O118</f>
        <v>-2.767083130767134E-2</v>
      </c>
      <c r="P117" s="10">
        <f t="shared" ref="P117:P121" si="67">P118</f>
        <v>-1.8279788046697831E-2</v>
      </c>
      <c r="Q117" s="10">
        <f t="shared" ref="Q117:Q121" si="68">Q118</f>
        <v>-1.6406940232174594E-2</v>
      </c>
      <c r="R117" s="10">
        <f t="shared" ref="R117:R121" si="69">R118</f>
        <v>-3.3215722158994487E-2</v>
      </c>
      <c r="S117" s="10">
        <f t="shared" si="37"/>
        <v>-2.3893320436384563E-2</v>
      </c>
      <c r="T117" s="10" t="e">
        <f t="shared" ref="T117:T121" si="70">T118</f>
        <v>#REF!</v>
      </c>
      <c r="U117" s="10" t="e">
        <f t="shared" ref="U117:U121" si="71">U118</f>
        <v>#REF!</v>
      </c>
      <c r="V117" s="10" t="e">
        <f t="shared" ref="V117:V121" si="72">V118</f>
        <v>#REF!</v>
      </c>
      <c r="W117" s="10" t="e">
        <f t="shared" si="38"/>
        <v>#REF!</v>
      </c>
    </row>
    <row r="118" spans="1:23">
      <c r="A118">
        <v>2032</v>
      </c>
      <c r="D118">
        <v>2032</v>
      </c>
      <c r="J118" s="10">
        <f t="shared" si="61"/>
        <v>-2.7445475004931663E-2</v>
      </c>
      <c r="K118" s="10">
        <f t="shared" si="62"/>
        <v>-1.1490420858226824E-2</v>
      </c>
      <c r="L118" s="10">
        <f t="shared" si="63"/>
        <v>-1.4775553624045701E-2</v>
      </c>
      <c r="M118" s="10">
        <f t="shared" si="64"/>
        <v>-2.1584718952203596E-2</v>
      </c>
      <c r="N118" s="10">
        <f t="shared" si="65"/>
        <v>-3.8484121479379851E-2</v>
      </c>
      <c r="O118" s="10">
        <f t="shared" si="66"/>
        <v>-2.767083130767134E-2</v>
      </c>
      <c r="P118" s="10">
        <f t="shared" si="67"/>
        <v>-1.8279788046697831E-2</v>
      </c>
      <c r="Q118" s="10">
        <f t="shared" si="68"/>
        <v>-1.6406940232174594E-2</v>
      </c>
      <c r="R118" s="10">
        <f t="shared" si="69"/>
        <v>-3.3215722158994487E-2</v>
      </c>
      <c r="S118" s="10">
        <f t="shared" si="37"/>
        <v>-2.3893320436384563E-2</v>
      </c>
      <c r="T118" s="10" t="e">
        <f t="shared" si="70"/>
        <v>#REF!</v>
      </c>
      <c r="U118" s="10" t="e">
        <f t="shared" si="71"/>
        <v>#REF!</v>
      </c>
      <c r="V118" s="10" t="e">
        <f t="shared" si="72"/>
        <v>#REF!</v>
      </c>
      <c r="W118" s="10" t="e">
        <f t="shared" si="38"/>
        <v>#REF!</v>
      </c>
    </row>
    <row r="119" spans="1:23">
      <c r="A119">
        <v>2033</v>
      </c>
      <c r="D119">
        <v>2033</v>
      </c>
      <c r="J119" s="10">
        <f t="shared" si="61"/>
        <v>-2.7445475004931663E-2</v>
      </c>
      <c r="K119" s="10">
        <f t="shared" si="62"/>
        <v>-1.1490420858226824E-2</v>
      </c>
      <c r="L119" s="10">
        <f t="shared" si="63"/>
        <v>-1.4775553624045701E-2</v>
      </c>
      <c r="M119" s="10">
        <f t="shared" si="64"/>
        <v>-2.1584718952203596E-2</v>
      </c>
      <c r="N119" s="10">
        <f t="shared" si="65"/>
        <v>-3.8484121479379851E-2</v>
      </c>
      <c r="O119" s="10">
        <f t="shared" si="66"/>
        <v>-2.767083130767134E-2</v>
      </c>
      <c r="P119" s="10">
        <f t="shared" si="67"/>
        <v>-1.8279788046697831E-2</v>
      </c>
      <c r="Q119" s="10">
        <f t="shared" si="68"/>
        <v>-1.6406940232174594E-2</v>
      </c>
      <c r="R119" s="10">
        <f t="shared" si="69"/>
        <v>-3.3215722158994487E-2</v>
      </c>
      <c r="S119" s="10">
        <f t="shared" si="37"/>
        <v>-2.3893320436384563E-2</v>
      </c>
      <c r="T119" s="10" t="e">
        <f t="shared" si="70"/>
        <v>#REF!</v>
      </c>
      <c r="U119" s="10" t="e">
        <f t="shared" si="71"/>
        <v>#REF!</v>
      </c>
      <c r="V119" s="10" t="e">
        <f t="shared" si="72"/>
        <v>#REF!</v>
      </c>
      <c r="W119" s="10" t="e">
        <f t="shared" si="38"/>
        <v>#REF!</v>
      </c>
    </row>
    <row r="120" spans="1:23">
      <c r="A120">
        <v>2034</v>
      </c>
      <c r="D120">
        <v>2034</v>
      </c>
      <c r="J120" s="10">
        <f t="shared" si="61"/>
        <v>-2.7445475004931663E-2</v>
      </c>
      <c r="K120" s="10">
        <f t="shared" si="62"/>
        <v>-1.1490420858226824E-2</v>
      </c>
      <c r="L120" s="10">
        <f t="shared" si="63"/>
        <v>-1.4775553624045701E-2</v>
      </c>
      <c r="M120" s="10">
        <f t="shared" si="64"/>
        <v>-2.1584718952203596E-2</v>
      </c>
      <c r="N120" s="10">
        <f t="shared" si="65"/>
        <v>-3.8484121479379851E-2</v>
      </c>
      <c r="O120" s="10">
        <f t="shared" si="66"/>
        <v>-2.767083130767134E-2</v>
      </c>
      <c r="P120" s="10">
        <f t="shared" si="67"/>
        <v>-1.8279788046697831E-2</v>
      </c>
      <c r="Q120" s="10">
        <f t="shared" si="68"/>
        <v>-1.6406940232174594E-2</v>
      </c>
      <c r="R120" s="10">
        <f t="shared" si="69"/>
        <v>-3.3215722158994487E-2</v>
      </c>
      <c r="S120" s="10">
        <f t="shared" si="37"/>
        <v>-2.3893320436384563E-2</v>
      </c>
      <c r="T120" s="10" t="e">
        <f t="shared" si="70"/>
        <v>#REF!</v>
      </c>
      <c r="U120" s="10" t="e">
        <f t="shared" si="71"/>
        <v>#REF!</v>
      </c>
      <c r="V120" s="10" t="e">
        <f t="shared" si="72"/>
        <v>#REF!</v>
      </c>
      <c r="W120" s="10" t="e">
        <f t="shared" si="38"/>
        <v>#REF!</v>
      </c>
    </row>
    <row r="121" spans="1:23">
      <c r="A121">
        <v>2035</v>
      </c>
      <c r="D121">
        <v>2035</v>
      </c>
      <c r="J121" s="10">
        <f t="shared" si="61"/>
        <v>-2.7445475004931663E-2</v>
      </c>
      <c r="K121" s="10">
        <f t="shared" si="62"/>
        <v>-1.1490420858226824E-2</v>
      </c>
      <c r="L121" s="10">
        <f t="shared" si="63"/>
        <v>-1.4775553624045701E-2</v>
      </c>
      <c r="M121" s="10">
        <f t="shared" si="64"/>
        <v>-2.1584718952203596E-2</v>
      </c>
      <c r="N121" s="10">
        <f t="shared" si="65"/>
        <v>-3.8484121479379851E-2</v>
      </c>
      <c r="O121" s="10">
        <f t="shared" si="66"/>
        <v>-2.767083130767134E-2</v>
      </c>
      <c r="P121" s="10">
        <f t="shared" si="67"/>
        <v>-1.8279788046697831E-2</v>
      </c>
      <c r="Q121" s="10">
        <f t="shared" si="68"/>
        <v>-1.6406940232174594E-2</v>
      </c>
      <c r="R121" s="10">
        <f t="shared" si="69"/>
        <v>-3.3215722158994487E-2</v>
      </c>
      <c r="S121" s="10">
        <f t="shared" si="37"/>
        <v>-2.3893320436384563E-2</v>
      </c>
      <c r="T121" s="10" t="e">
        <f t="shared" si="70"/>
        <v>#REF!</v>
      </c>
      <c r="U121" s="10" t="e">
        <f t="shared" si="71"/>
        <v>#REF!</v>
      </c>
      <c r="V121" s="10" t="e">
        <f t="shared" si="72"/>
        <v>#REF!</v>
      </c>
      <c r="W121" s="10" t="e">
        <f t="shared" si="38"/>
        <v>#REF!</v>
      </c>
    </row>
    <row r="122" spans="1:23">
      <c r="A122">
        <v>2036</v>
      </c>
      <c r="D122">
        <v>2036</v>
      </c>
      <c r="J122" s="10">
        <f t="shared" si="61"/>
        <v>-2.7445475004931663E-2</v>
      </c>
      <c r="K122" s="10">
        <f t="shared" si="62"/>
        <v>-1.1490420858226824E-2</v>
      </c>
      <c r="L122" s="10">
        <f t="shared" si="63"/>
        <v>-1.4775553624045701E-2</v>
      </c>
      <c r="M122" s="10">
        <f t="shared" si="64"/>
        <v>-2.1584718952203596E-2</v>
      </c>
      <c r="N122" s="10">
        <f t="shared" si="65"/>
        <v>-3.8484121479379851E-2</v>
      </c>
      <c r="O122" s="10">
        <f t="shared" ref="O122:O124" si="73">O123</f>
        <v>-2.767083130767134E-2</v>
      </c>
      <c r="P122" s="10">
        <f t="shared" ref="P122:Q125" si="74">P123</f>
        <v>-1.8279788046697831E-2</v>
      </c>
      <c r="Q122" s="10">
        <f t="shared" si="74"/>
        <v>-1.6406940232174594E-2</v>
      </c>
      <c r="R122" s="10">
        <f t="shared" ref="R122:R124" si="75">R123</f>
        <v>-3.3215722158994487E-2</v>
      </c>
      <c r="S122" s="10">
        <f t="shared" si="37"/>
        <v>-2.3893320436384563E-2</v>
      </c>
      <c r="T122" s="10" t="e">
        <f t="shared" ref="T122:T124" si="76">T123</f>
        <v>#REF!</v>
      </c>
      <c r="U122" s="10" t="e">
        <f t="shared" ref="U122:U124" si="77">U123</f>
        <v>#REF!</v>
      </c>
      <c r="V122" s="10" t="e">
        <f t="shared" ref="V122:V124" si="78">V123</f>
        <v>#REF!</v>
      </c>
      <c r="W122" s="10" t="e">
        <f t="shared" si="38"/>
        <v>#REF!</v>
      </c>
    </row>
    <row r="123" spans="1:23">
      <c r="A123">
        <v>2037</v>
      </c>
      <c r="D123">
        <v>2037</v>
      </c>
      <c r="J123" s="10">
        <f t="shared" si="61"/>
        <v>-2.7445475004931663E-2</v>
      </c>
      <c r="K123" s="10">
        <f t="shared" si="62"/>
        <v>-1.1490420858226824E-2</v>
      </c>
      <c r="L123" s="10">
        <f t="shared" si="63"/>
        <v>-1.4775553624045701E-2</v>
      </c>
      <c r="M123" s="10">
        <f t="shared" si="64"/>
        <v>-2.1584718952203596E-2</v>
      </c>
      <c r="N123" s="10">
        <f t="shared" si="65"/>
        <v>-3.8484121479379851E-2</v>
      </c>
      <c r="O123" s="10">
        <f t="shared" si="73"/>
        <v>-2.767083130767134E-2</v>
      </c>
      <c r="P123" s="10">
        <f t="shared" si="74"/>
        <v>-1.8279788046697831E-2</v>
      </c>
      <c r="Q123" s="10">
        <f t="shared" si="74"/>
        <v>-1.6406940232174594E-2</v>
      </c>
      <c r="R123" s="10">
        <f t="shared" si="75"/>
        <v>-3.3215722158994487E-2</v>
      </c>
      <c r="S123" s="10">
        <f t="shared" si="37"/>
        <v>-2.3893320436384563E-2</v>
      </c>
      <c r="T123" s="10" t="e">
        <f t="shared" si="76"/>
        <v>#REF!</v>
      </c>
      <c r="U123" s="10" t="e">
        <f t="shared" si="77"/>
        <v>#REF!</v>
      </c>
      <c r="V123" s="10" t="e">
        <f t="shared" si="78"/>
        <v>#REF!</v>
      </c>
      <c r="W123" s="10" t="e">
        <f t="shared" si="38"/>
        <v>#REF!</v>
      </c>
    </row>
    <row r="124" spans="1:23">
      <c r="A124">
        <v>2038</v>
      </c>
      <c r="D124">
        <v>2038</v>
      </c>
      <c r="J124" s="10">
        <f t="shared" si="61"/>
        <v>-2.7445475004931663E-2</v>
      </c>
      <c r="K124" s="10">
        <f t="shared" si="62"/>
        <v>-1.1490420858226824E-2</v>
      </c>
      <c r="L124" s="10">
        <f t="shared" si="63"/>
        <v>-1.4775553624045701E-2</v>
      </c>
      <c r="M124" s="10">
        <f t="shared" si="64"/>
        <v>-2.1584718952203596E-2</v>
      </c>
      <c r="N124" s="10">
        <f t="shared" si="65"/>
        <v>-3.8484121479379851E-2</v>
      </c>
      <c r="O124" s="10">
        <f t="shared" si="73"/>
        <v>-2.767083130767134E-2</v>
      </c>
      <c r="P124" s="10">
        <f t="shared" si="74"/>
        <v>-1.8279788046697831E-2</v>
      </c>
      <c r="Q124" s="10">
        <f t="shared" si="74"/>
        <v>-1.6406940232174594E-2</v>
      </c>
      <c r="R124" s="10">
        <f t="shared" si="75"/>
        <v>-3.3215722158994487E-2</v>
      </c>
      <c r="S124" s="10">
        <f t="shared" si="37"/>
        <v>-2.3893320436384563E-2</v>
      </c>
      <c r="T124" s="10" t="e">
        <f t="shared" si="76"/>
        <v>#REF!</v>
      </c>
      <c r="U124" s="10" t="e">
        <f t="shared" si="77"/>
        <v>#REF!</v>
      </c>
      <c r="V124" s="10" t="e">
        <f t="shared" si="78"/>
        <v>#REF!</v>
      </c>
      <c r="W124" s="10" t="e">
        <f t="shared" si="38"/>
        <v>#REF!</v>
      </c>
    </row>
    <row r="125" spans="1:23">
      <c r="A125">
        <v>2039</v>
      </c>
      <c r="D125">
        <v>2039</v>
      </c>
      <c r="J125" s="10">
        <f>J126</f>
        <v>-2.7445475004931663E-2</v>
      </c>
      <c r="K125" s="10">
        <f t="shared" si="62"/>
        <v>-1.1490420858226824E-2</v>
      </c>
      <c r="L125" s="10">
        <f t="shared" si="63"/>
        <v>-1.4775553624045701E-2</v>
      </c>
      <c r="M125" s="10">
        <f t="shared" si="64"/>
        <v>-2.1584718952203596E-2</v>
      </c>
      <c r="N125" s="10">
        <f>N126</f>
        <v>-3.8484121479379851E-2</v>
      </c>
      <c r="O125" s="10">
        <f>O126</f>
        <v>-2.767083130767134E-2</v>
      </c>
      <c r="P125" s="10">
        <f t="shared" si="74"/>
        <v>-1.8279788046697831E-2</v>
      </c>
      <c r="Q125" s="10">
        <f t="shared" si="74"/>
        <v>-1.6406940232174594E-2</v>
      </c>
      <c r="R125" s="10">
        <f>R126</f>
        <v>-3.3215722158994487E-2</v>
      </c>
      <c r="S125" s="10">
        <f t="shared" si="37"/>
        <v>-2.3893320436384563E-2</v>
      </c>
      <c r="T125" s="10" t="e">
        <f t="shared" ref="T125:V125" si="79">T126</f>
        <v>#REF!</v>
      </c>
      <c r="U125" s="10" t="e">
        <f t="shared" si="79"/>
        <v>#REF!</v>
      </c>
      <c r="V125" s="10" t="e">
        <f t="shared" si="79"/>
        <v>#REF!</v>
      </c>
      <c r="W125" s="10" t="e">
        <f t="shared" si="38"/>
        <v>#REF!</v>
      </c>
    </row>
    <row r="126" spans="1:23">
      <c r="A126">
        <v>2040</v>
      </c>
      <c r="D126">
        <v>2040</v>
      </c>
      <c r="J126" s="13">
        <f>AO61</f>
        <v>-2.7445475004931663E-2</v>
      </c>
      <c r="K126" s="13">
        <f>AQ61</f>
        <v>-1.1490420858226824E-2</v>
      </c>
      <c r="L126" s="13">
        <f>AS61</f>
        <v>-1.4775553624045701E-2</v>
      </c>
      <c r="M126" s="13">
        <f>AU61</f>
        <v>-2.1584718952203596E-2</v>
      </c>
      <c r="N126" s="13">
        <f>AE70</f>
        <v>-3.8484121479379851E-2</v>
      </c>
      <c r="O126" s="13">
        <f>AO77</f>
        <v>-2.767083130767134E-2</v>
      </c>
      <c r="P126" s="13">
        <f>AQ77</f>
        <v>-1.8279788046697831E-2</v>
      </c>
      <c r="Q126" s="13">
        <f>AS77</f>
        <v>-1.6406940232174594E-2</v>
      </c>
      <c r="R126" s="13">
        <f>AU77</f>
        <v>-3.3215722158994487E-2</v>
      </c>
      <c r="S126" s="10">
        <f t="shared" si="37"/>
        <v>-2.3893320436384563E-2</v>
      </c>
      <c r="T126" s="13" t="e">
        <f>CD61</f>
        <v>#REF!</v>
      </c>
      <c r="U126" s="13" t="e">
        <f>CJ61</f>
        <v>#REF!</v>
      </c>
      <c r="V126" s="13" t="e">
        <f>CP61</f>
        <v>#REF!</v>
      </c>
      <c r="W126" s="10" t="e">
        <f t="shared" si="38"/>
        <v>#REF!</v>
      </c>
    </row>
    <row r="127" spans="1:23">
      <c r="A127">
        <v>2041</v>
      </c>
      <c r="D127">
        <v>2041</v>
      </c>
      <c r="N127" s="10">
        <f t="shared" ref="N127:N134" si="80">N128</f>
        <v>-2.8290043393517594E-2</v>
      </c>
      <c r="O127" s="10">
        <f t="shared" ref="O127:O134" si="81">O128</f>
        <v>-2.1018434169662203E-2</v>
      </c>
      <c r="P127" s="10">
        <f t="shared" ref="P127:P135" si="82">P128</f>
        <v>-1.59362343331515E-2</v>
      </c>
      <c r="Q127" s="10">
        <f t="shared" ref="Q127:Q135" si="83">Q128</f>
        <v>-1.3650480421318001E-2</v>
      </c>
      <c r="R127" s="10">
        <f t="shared" ref="R127:R134" si="84">R128</f>
        <v>-2.3448457183472549E-2</v>
      </c>
      <c r="S127" s="10">
        <f t="shared" si="37"/>
        <v>-1.8513401526901063E-2</v>
      </c>
      <c r="T127" s="10" t="e">
        <f t="shared" ref="T127:T134" si="85">T128</f>
        <v>#REF!</v>
      </c>
      <c r="U127" s="10" t="e">
        <f t="shared" ref="U127:U134" si="86">U128</f>
        <v>#REF!</v>
      </c>
      <c r="V127" s="10" t="e">
        <f t="shared" ref="V127:V134" si="87">V128</f>
        <v>#REF!</v>
      </c>
      <c r="W127" s="10" t="e">
        <f t="shared" si="38"/>
        <v>#REF!</v>
      </c>
    </row>
    <row r="128" spans="1:23">
      <c r="A128">
        <v>2042</v>
      </c>
      <c r="D128">
        <v>2042</v>
      </c>
      <c r="N128" s="10">
        <f t="shared" si="80"/>
        <v>-2.8290043393517594E-2</v>
      </c>
      <c r="O128" s="10">
        <f t="shared" si="81"/>
        <v>-2.1018434169662203E-2</v>
      </c>
      <c r="P128" s="10">
        <f t="shared" si="82"/>
        <v>-1.59362343331515E-2</v>
      </c>
      <c r="Q128" s="10">
        <f t="shared" si="83"/>
        <v>-1.3650480421318001E-2</v>
      </c>
      <c r="R128" s="10">
        <f t="shared" si="84"/>
        <v>-2.3448457183472549E-2</v>
      </c>
      <c r="S128" s="10">
        <f t="shared" si="37"/>
        <v>-1.8513401526901063E-2</v>
      </c>
      <c r="T128" s="10" t="e">
        <f t="shared" si="85"/>
        <v>#REF!</v>
      </c>
      <c r="U128" s="10" t="e">
        <f t="shared" si="86"/>
        <v>#REF!</v>
      </c>
      <c r="V128" s="10" t="e">
        <f t="shared" si="87"/>
        <v>#REF!</v>
      </c>
      <c r="W128" s="10" t="e">
        <f t="shared" si="38"/>
        <v>#REF!</v>
      </c>
    </row>
    <row r="129" spans="1:23">
      <c r="A129">
        <v>2043</v>
      </c>
      <c r="D129">
        <v>2043</v>
      </c>
      <c r="N129" s="10">
        <f t="shared" si="80"/>
        <v>-2.8290043393517594E-2</v>
      </c>
      <c r="O129" s="10">
        <f t="shared" si="81"/>
        <v>-2.1018434169662203E-2</v>
      </c>
      <c r="P129" s="10">
        <f t="shared" si="82"/>
        <v>-1.59362343331515E-2</v>
      </c>
      <c r="Q129" s="10">
        <f t="shared" si="83"/>
        <v>-1.3650480421318001E-2</v>
      </c>
      <c r="R129" s="10">
        <f t="shared" si="84"/>
        <v>-2.3448457183472549E-2</v>
      </c>
      <c r="S129" s="10">
        <f t="shared" si="37"/>
        <v>-1.8513401526901063E-2</v>
      </c>
      <c r="T129" s="10" t="e">
        <f t="shared" si="85"/>
        <v>#REF!</v>
      </c>
      <c r="U129" s="10" t="e">
        <f t="shared" si="86"/>
        <v>#REF!</v>
      </c>
      <c r="V129" s="10" t="e">
        <f t="shared" si="87"/>
        <v>#REF!</v>
      </c>
      <c r="W129" s="10" t="e">
        <f t="shared" si="38"/>
        <v>#REF!</v>
      </c>
    </row>
    <row r="130" spans="1:23">
      <c r="A130">
        <v>2044</v>
      </c>
      <c r="D130">
        <v>2044</v>
      </c>
      <c r="N130" s="10">
        <f t="shared" si="80"/>
        <v>-2.8290043393517594E-2</v>
      </c>
      <c r="O130" s="10">
        <f t="shared" si="81"/>
        <v>-2.1018434169662203E-2</v>
      </c>
      <c r="P130" s="10">
        <f t="shared" si="82"/>
        <v>-1.59362343331515E-2</v>
      </c>
      <c r="Q130" s="10">
        <f t="shared" si="83"/>
        <v>-1.3650480421318001E-2</v>
      </c>
      <c r="R130" s="10">
        <f t="shared" si="84"/>
        <v>-2.3448457183472549E-2</v>
      </c>
      <c r="S130" s="10">
        <f t="shared" si="37"/>
        <v>-1.8513401526901063E-2</v>
      </c>
      <c r="T130" s="10" t="e">
        <f t="shared" si="85"/>
        <v>#REF!</v>
      </c>
      <c r="U130" s="10" t="e">
        <f t="shared" si="86"/>
        <v>#REF!</v>
      </c>
      <c r="V130" s="10" t="e">
        <f t="shared" si="87"/>
        <v>#REF!</v>
      </c>
      <c r="W130" s="10" t="e">
        <f t="shared" si="38"/>
        <v>#REF!</v>
      </c>
    </row>
    <row r="131" spans="1:23">
      <c r="A131">
        <v>2045</v>
      </c>
      <c r="D131">
        <v>2045</v>
      </c>
      <c r="N131" s="10">
        <f t="shared" si="80"/>
        <v>-2.8290043393517594E-2</v>
      </c>
      <c r="O131" s="10">
        <f t="shared" si="81"/>
        <v>-2.1018434169662203E-2</v>
      </c>
      <c r="P131" s="10">
        <f t="shared" si="82"/>
        <v>-1.59362343331515E-2</v>
      </c>
      <c r="Q131" s="10">
        <f t="shared" si="83"/>
        <v>-1.3650480421318001E-2</v>
      </c>
      <c r="R131" s="10">
        <f t="shared" si="84"/>
        <v>-2.3448457183472549E-2</v>
      </c>
      <c r="S131" s="10">
        <f t="shared" si="37"/>
        <v>-1.8513401526901063E-2</v>
      </c>
      <c r="T131" s="10" t="e">
        <f t="shared" si="85"/>
        <v>#REF!</v>
      </c>
      <c r="U131" s="10" t="e">
        <f t="shared" si="86"/>
        <v>#REF!</v>
      </c>
      <c r="V131" s="10" t="e">
        <f t="shared" si="87"/>
        <v>#REF!</v>
      </c>
      <c r="W131" s="10" t="e">
        <f t="shared" si="38"/>
        <v>#REF!</v>
      </c>
    </row>
    <row r="132" spans="1:23">
      <c r="A132">
        <v>2046</v>
      </c>
      <c r="D132">
        <v>2046</v>
      </c>
      <c r="N132" s="10">
        <f t="shared" si="80"/>
        <v>-2.8290043393517594E-2</v>
      </c>
      <c r="O132" s="10">
        <f t="shared" si="81"/>
        <v>-2.1018434169662203E-2</v>
      </c>
      <c r="P132" s="10">
        <f t="shared" si="82"/>
        <v>-1.59362343331515E-2</v>
      </c>
      <c r="Q132" s="10">
        <f t="shared" si="83"/>
        <v>-1.3650480421318001E-2</v>
      </c>
      <c r="R132" s="10">
        <f t="shared" si="84"/>
        <v>-2.3448457183472549E-2</v>
      </c>
      <c r="S132" s="10">
        <f t="shared" si="37"/>
        <v>-1.8513401526901063E-2</v>
      </c>
      <c r="T132" s="10" t="e">
        <f t="shared" si="85"/>
        <v>#REF!</v>
      </c>
      <c r="U132" s="10" t="e">
        <f t="shared" si="86"/>
        <v>#REF!</v>
      </c>
      <c r="V132" s="10" t="e">
        <f t="shared" si="87"/>
        <v>#REF!</v>
      </c>
      <c r="W132" s="10" t="e">
        <f t="shared" si="38"/>
        <v>#REF!</v>
      </c>
    </row>
    <row r="133" spans="1:23">
      <c r="A133">
        <v>2047</v>
      </c>
      <c r="D133">
        <v>2047</v>
      </c>
      <c r="N133" s="10">
        <f t="shared" si="80"/>
        <v>-2.8290043393517594E-2</v>
      </c>
      <c r="O133" s="10">
        <f t="shared" si="81"/>
        <v>-2.1018434169662203E-2</v>
      </c>
      <c r="P133" s="10">
        <f t="shared" si="82"/>
        <v>-1.59362343331515E-2</v>
      </c>
      <c r="Q133" s="10">
        <f t="shared" si="83"/>
        <v>-1.3650480421318001E-2</v>
      </c>
      <c r="R133" s="10">
        <f t="shared" si="84"/>
        <v>-2.3448457183472549E-2</v>
      </c>
      <c r="S133" s="10">
        <f t="shared" si="37"/>
        <v>-1.8513401526901063E-2</v>
      </c>
      <c r="T133" s="10" t="e">
        <f t="shared" si="85"/>
        <v>#REF!</v>
      </c>
      <c r="U133" s="10" t="e">
        <f t="shared" si="86"/>
        <v>#REF!</v>
      </c>
      <c r="V133" s="10" t="e">
        <f t="shared" si="87"/>
        <v>#REF!</v>
      </c>
      <c r="W133" s="10" t="e">
        <f t="shared" si="38"/>
        <v>#REF!</v>
      </c>
    </row>
    <row r="134" spans="1:23">
      <c r="A134">
        <v>2048</v>
      </c>
      <c r="D134">
        <v>2048</v>
      </c>
      <c r="N134" s="10">
        <f t="shared" si="80"/>
        <v>-2.8290043393517594E-2</v>
      </c>
      <c r="O134" s="10">
        <f t="shared" si="81"/>
        <v>-2.1018434169662203E-2</v>
      </c>
      <c r="P134" s="10">
        <f t="shared" si="82"/>
        <v>-1.59362343331515E-2</v>
      </c>
      <c r="Q134" s="10">
        <f t="shared" si="83"/>
        <v>-1.3650480421318001E-2</v>
      </c>
      <c r="R134" s="10">
        <f t="shared" si="84"/>
        <v>-2.3448457183472549E-2</v>
      </c>
      <c r="S134" s="10">
        <f t="shared" si="37"/>
        <v>-1.8513401526901063E-2</v>
      </c>
      <c r="T134" s="10" t="e">
        <f t="shared" si="85"/>
        <v>#REF!</v>
      </c>
      <c r="U134" s="10" t="e">
        <f t="shared" si="86"/>
        <v>#REF!</v>
      </c>
      <c r="V134" s="10" t="e">
        <f t="shared" si="87"/>
        <v>#REF!</v>
      </c>
      <c r="W134" s="10" t="e">
        <f t="shared" si="38"/>
        <v>#REF!</v>
      </c>
    </row>
    <row r="135" spans="1:23">
      <c r="A135">
        <v>2049</v>
      </c>
      <c r="D135">
        <v>2049</v>
      </c>
      <c r="N135" s="10">
        <f>N136</f>
        <v>-2.8290043393517594E-2</v>
      </c>
      <c r="O135" s="10">
        <f>O136</f>
        <v>-2.1018434169662203E-2</v>
      </c>
      <c r="P135" s="10">
        <f t="shared" si="82"/>
        <v>-1.59362343331515E-2</v>
      </c>
      <c r="Q135" s="10">
        <f t="shared" si="83"/>
        <v>-1.3650480421318001E-2</v>
      </c>
      <c r="R135" s="10">
        <f t="shared" ref="R135" si="88">R136</f>
        <v>-2.3448457183472549E-2</v>
      </c>
      <c r="S135" s="10">
        <f t="shared" si="37"/>
        <v>-1.8513401526901063E-2</v>
      </c>
      <c r="T135" s="10" t="e">
        <f t="shared" ref="T135" si="89">T136</f>
        <v>#REF!</v>
      </c>
      <c r="U135" s="10" t="e">
        <f t="shared" ref="U135" si="90">U136</f>
        <v>#REF!</v>
      </c>
      <c r="V135" s="10" t="e">
        <f t="shared" ref="V135" si="91">V136</f>
        <v>#REF!</v>
      </c>
      <c r="W135" s="10" t="e">
        <f t="shared" si="38"/>
        <v>#REF!</v>
      </c>
    </row>
    <row r="136" spans="1:23">
      <c r="A136">
        <v>2050</v>
      </c>
      <c r="D136">
        <v>2050</v>
      </c>
      <c r="N136" s="13">
        <f>AE71</f>
        <v>-2.8290043393517594E-2</v>
      </c>
      <c r="O136" s="13">
        <f>AO78</f>
        <v>-2.1018434169662203E-2</v>
      </c>
      <c r="P136" s="13">
        <f>AQ78</f>
        <v>-1.59362343331515E-2</v>
      </c>
      <c r="Q136" s="13">
        <f>AS78</f>
        <v>-1.3650480421318001E-2</v>
      </c>
      <c r="R136" s="13">
        <f>AU78</f>
        <v>-2.3448457183472549E-2</v>
      </c>
      <c r="S136" s="10">
        <f t="shared" si="37"/>
        <v>-1.8513401526901063E-2</v>
      </c>
      <c r="T136" s="13" t="e">
        <f>CD62</f>
        <v>#REF!</v>
      </c>
      <c r="U136" s="13" t="e">
        <f>CJ62</f>
        <v>#REF!</v>
      </c>
      <c r="V136" s="13" t="e">
        <f>CP62</f>
        <v>#REF!</v>
      </c>
      <c r="W136" s="10" t="e">
        <f t="shared" si="38"/>
        <v>#REF!</v>
      </c>
    </row>
    <row r="137" spans="1:23">
      <c r="N137" s="10"/>
    </row>
    <row r="143" spans="1:23" s="137" customFormat="1">
      <c r="A143" s="149" t="s">
        <v>589</v>
      </c>
    </row>
    <row r="144" spans="1:23" s="137" customFormat="1">
      <c r="A144" s="137" t="s">
        <v>590</v>
      </c>
    </row>
    <row r="145" spans="1:91" s="137" customFormat="1"/>
    <row r="146" spans="1:91" s="137" customFormat="1"/>
    <row r="147" spans="1:91" s="139" customFormat="1" ht="14.25">
      <c r="A147" s="193" t="s">
        <v>591</v>
      </c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  <c r="AW147" s="193"/>
      <c r="AX147" s="193"/>
      <c r="AY147" s="193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193"/>
      <c r="BK147" s="193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A147" s="138"/>
      <c r="CB147" s="138"/>
      <c r="CC147" s="138"/>
      <c r="CD147" s="138"/>
      <c r="CE147" s="138"/>
      <c r="CF147" s="138"/>
      <c r="CG147" s="138"/>
      <c r="CH147" s="138"/>
      <c r="CI147" s="138"/>
      <c r="CJ147" s="138"/>
    </row>
    <row r="148" spans="1:91" s="142" customFormat="1" ht="14.25">
      <c r="A148" s="140" t="s">
        <v>592</v>
      </c>
      <c r="B148" s="140" t="s">
        <v>593</v>
      </c>
      <c r="C148" s="140" t="s">
        <v>594</v>
      </c>
      <c r="D148" s="140" t="s">
        <v>595</v>
      </c>
      <c r="E148" s="141">
        <v>1971</v>
      </c>
      <c r="F148" s="141">
        <v>1972</v>
      </c>
      <c r="G148" s="141">
        <v>1973</v>
      </c>
      <c r="H148" s="141">
        <v>1974</v>
      </c>
      <c r="I148" s="141">
        <v>1975</v>
      </c>
      <c r="J148" s="141">
        <v>1976</v>
      </c>
      <c r="K148" s="141">
        <v>1977</v>
      </c>
      <c r="L148" s="141">
        <v>1978</v>
      </c>
      <c r="M148" s="141">
        <v>1979</v>
      </c>
      <c r="N148" s="141">
        <v>1980</v>
      </c>
      <c r="O148" s="141">
        <v>1981</v>
      </c>
      <c r="P148" s="141">
        <v>1982</v>
      </c>
      <c r="Q148" s="141">
        <v>1983</v>
      </c>
      <c r="R148" s="141">
        <v>1984</v>
      </c>
      <c r="S148" s="141">
        <v>1985</v>
      </c>
      <c r="T148" s="141">
        <v>1986</v>
      </c>
      <c r="U148" s="141">
        <v>1987</v>
      </c>
      <c r="V148" s="141">
        <v>1988</v>
      </c>
      <c r="W148" s="141">
        <v>1989</v>
      </c>
      <c r="X148" s="141">
        <v>1990</v>
      </c>
      <c r="Y148" s="141">
        <v>1991</v>
      </c>
      <c r="Z148" s="141">
        <v>1992</v>
      </c>
      <c r="AA148" s="141">
        <v>1993</v>
      </c>
      <c r="AB148" s="141">
        <v>1994</v>
      </c>
      <c r="AC148" s="141">
        <v>1995</v>
      </c>
      <c r="AD148" s="141">
        <v>1996</v>
      </c>
      <c r="AE148" s="141">
        <v>1997</v>
      </c>
      <c r="AF148" s="141">
        <v>1998</v>
      </c>
      <c r="AG148" s="141">
        <v>1999</v>
      </c>
      <c r="AH148" s="141">
        <v>2000</v>
      </c>
      <c r="AI148" s="141">
        <v>2001</v>
      </c>
      <c r="AJ148" s="141">
        <v>2002</v>
      </c>
      <c r="AK148" s="141">
        <v>2003</v>
      </c>
      <c r="AL148" s="141">
        <v>2004</v>
      </c>
      <c r="AM148" s="141">
        <v>2005</v>
      </c>
      <c r="AN148" s="141">
        <v>2006</v>
      </c>
      <c r="AO148" s="141">
        <v>2007</v>
      </c>
      <c r="AP148" s="141">
        <v>2008</v>
      </c>
      <c r="AQ148" s="141">
        <v>2009</v>
      </c>
      <c r="AR148" s="141">
        <v>2010</v>
      </c>
      <c r="AS148" s="141">
        <v>2011</v>
      </c>
      <c r="AT148" s="141">
        <v>2012</v>
      </c>
      <c r="AU148" s="141">
        <v>2013</v>
      </c>
      <c r="AV148" s="141">
        <v>2014</v>
      </c>
      <c r="AW148" s="141">
        <v>2015</v>
      </c>
      <c r="AX148" s="141">
        <v>2016</v>
      </c>
      <c r="AY148" s="141">
        <v>2017</v>
      </c>
      <c r="AZ148" s="141">
        <v>2018</v>
      </c>
      <c r="BA148" s="141" t="s">
        <v>596</v>
      </c>
      <c r="BB148" s="141"/>
      <c r="BC148" s="141"/>
      <c r="BD148" s="141"/>
      <c r="BE148" s="141"/>
      <c r="BF148" s="141"/>
      <c r="BG148" s="141"/>
      <c r="BH148" s="141"/>
      <c r="BI148" s="141"/>
      <c r="BJ148" s="141"/>
      <c r="BK148" s="141"/>
      <c r="BL148" s="141"/>
      <c r="BM148" s="141"/>
      <c r="BN148" s="141"/>
      <c r="BO148" s="141"/>
      <c r="BP148" s="141"/>
      <c r="BQ148" s="141"/>
      <c r="BR148" s="141"/>
      <c r="BS148" s="141"/>
      <c r="BT148" s="141"/>
      <c r="BU148" s="141"/>
      <c r="BV148" s="141"/>
      <c r="BW148" s="141"/>
      <c r="BX148" s="141"/>
      <c r="BY148" s="141"/>
      <c r="BZ148" s="141"/>
      <c r="CA148" s="141"/>
      <c r="CB148" s="141"/>
      <c r="CC148" s="141"/>
      <c r="CD148" s="141"/>
      <c r="CE148" s="141"/>
      <c r="CF148" s="141"/>
      <c r="CG148" s="141"/>
      <c r="CH148" s="141"/>
      <c r="CI148" s="141"/>
      <c r="CJ148" s="141"/>
      <c r="CK148" s="141"/>
      <c r="CL148" s="141"/>
      <c r="CM148" s="141"/>
    </row>
    <row r="149" spans="1:91" s="142" customFormat="1" ht="14.25">
      <c r="A149" s="143" t="s">
        <v>58</v>
      </c>
      <c r="B149" s="143" t="s">
        <v>459</v>
      </c>
      <c r="C149" s="143" t="s">
        <v>597</v>
      </c>
      <c r="D149" s="143"/>
      <c r="E149" s="144">
        <v>5642162.2019999996</v>
      </c>
      <c r="F149" s="144">
        <v>5885597.1560000004</v>
      </c>
      <c r="G149" s="144">
        <v>6210774.841</v>
      </c>
      <c r="H149" s="144">
        <v>6279327.6509999996</v>
      </c>
      <c r="I149" s="144">
        <v>6282556.1490000002</v>
      </c>
      <c r="J149" s="144">
        <v>6610081.5789999999</v>
      </c>
      <c r="K149" s="144">
        <v>6862888.4689999996</v>
      </c>
      <c r="L149" s="144">
        <v>7011779.6780000003</v>
      </c>
      <c r="M149" s="144">
        <v>7338418.6619999995</v>
      </c>
      <c r="N149" s="144">
        <v>7296785.3140000002</v>
      </c>
      <c r="O149" s="144">
        <v>7198319.3339999998</v>
      </c>
      <c r="P149" s="144">
        <v>7165693.0049999999</v>
      </c>
      <c r="Q149" s="144">
        <v>7200421.1430000002</v>
      </c>
      <c r="R149" s="144">
        <v>7559229.8080000002</v>
      </c>
      <c r="S149" s="144">
        <v>7686836.5120000001</v>
      </c>
      <c r="T149" s="144">
        <v>7932427.1289999997</v>
      </c>
      <c r="U149" s="144">
        <v>8151572.3720000004</v>
      </c>
      <c r="V149" s="144">
        <v>8452047.9710000008</v>
      </c>
      <c r="W149" s="144">
        <v>8616510.7379999999</v>
      </c>
      <c r="X149" s="144">
        <v>8801336.2239999995</v>
      </c>
      <c r="Y149" s="144">
        <v>8819270.9749999996</v>
      </c>
      <c r="Z149" s="144">
        <v>8868954.7300000004</v>
      </c>
      <c r="AA149" s="144">
        <v>8902065.8259999994</v>
      </c>
      <c r="AB149" s="144">
        <v>9032780.9759999998</v>
      </c>
      <c r="AC149" s="144">
        <v>9257795.7520000003</v>
      </c>
      <c r="AD149" s="144">
        <v>9481132.0529999994</v>
      </c>
      <c r="AE149" s="144">
        <v>9609626.2579999994</v>
      </c>
      <c r="AF149" s="144">
        <v>9720259.0989999995</v>
      </c>
      <c r="AG149" s="144">
        <v>9744791.8479999993</v>
      </c>
      <c r="AH149" s="144">
        <v>10024987.609999999</v>
      </c>
      <c r="AI149" s="144">
        <v>10195249.029999999</v>
      </c>
      <c r="AJ149" s="144">
        <v>10270191.98</v>
      </c>
      <c r="AK149" s="144">
        <v>10702859.689999999</v>
      </c>
      <c r="AL149" s="144">
        <v>11202239.390000001</v>
      </c>
      <c r="AM149" s="144">
        <v>11550612.76</v>
      </c>
      <c r="AN149" s="144">
        <v>11870667.689999999</v>
      </c>
      <c r="AO149" s="144">
        <v>12097545.130000001</v>
      </c>
      <c r="AP149" s="144">
        <v>12348175.560000001</v>
      </c>
      <c r="AQ149" s="144">
        <v>12220343.48</v>
      </c>
      <c r="AR149" s="144">
        <v>12801075.529999999</v>
      </c>
      <c r="AS149" s="144">
        <v>13131764.58</v>
      </c>
      <c r="AT149" s="144">
        <v>13303026.810000001</v>
      </c>
      <c r="AU149" s="144">
        <v>13472268.48</v>
      </c>
      <c r="AV149" s="144">
        <v>13678819.16</v>
      </c>
      <c r="AW149" s="144">
        <v>13739445.289999999</v>
      </c>
      <c r="AX149" s="144">
        <v>13682861.199999999</v>
      </c>
      <c r="AY149" s="144">
        <v>13968196.140000001</v>
      </c>
      <c r="AZ149" s="144">
        <v>14421151.109999999</v>
      </c>
      <c r="BA149" s="144" t="s">
        <v>598</v>
      </c>
      <c r="BB149" s="144"/>
      <c r="BC149" s="144"/>
      <c r="BD149" s="144"/>
      <c r="BE149" s="144"/>
      <c r="BF149" s="144"/>
      <c r="BG149" s="144"/>
      <c r="BH149" s="144"/>
      <c r="BI149" s="144"/>
      <c r="BJ149" s="144"/>
      <c r="BK149" s="144"/>
      <c r="BL149" s="144"/>
      <c r="BM149" s="144"/>
      <c r="BN149" s="144"/>
      <c r="BO149" s="144"/>
      <c r="BP149" s="144"/>
      <c r="BQ149" s="144"/>
      <c r="BR149" s="144"/>
      <c r="BS149" s="144"/>
      <c r="BT149" s="144"/>
      <c r="BU149" s="144"/>
      <c r="BV149" s="144"/>
      <c r="BW149" s="144"/>
      <c r="BX149" s="144"/>
      <c r="BY149" s="144"/>
      <c r="BZ149" s="144"/>
      <c r="CA149" s="144"/>
      <c r="CB149" s="144"/>
      <c r="CC149" s="144"/>
      <c r="CD149" s="144"/>
      <c r="CE149" s="144"/>
      <c r="CF149" s="144"/>
      <c r="CG149" s="144"/>
      <c r="CH149" s="144"/>
      <c r="CI149" s="144"/>
      <c r="CJ149" s="144"/>
      <c r="CK149" s="144"/>
      <c r="CL149" s="144"/>
      <c r="CM149" s="144"/>
    </row>
    <row r="150" spans="1:91" s="142" customFormat="1" ht="14.25">
      <c r="A150" s="143" t="s">
        <v>58</v>
      </c>
      <c r="B150" s="143" t="s">
        <v>459</v>
      </c>
      <c r="C150" s="143" t="s">
        <v>599</v>
      </c>
      <c r="D150" s="143"/>
      <c r="E150" s="144">
        <v>1785872.1310000001</v>
      </c>
      <c r="F150" s="144">
        <v>1927712.0009999999</v>
      </c>
      <c r="G150" s="144">
        <v>2193407.4539999999</v>
      </c>
      <c r="H150" s="144">
        <v>2143650.6090000002</v>
      </c>
      <c r="I150" s="144">
        <v>2027659.513</v>
      </c>
      <c r="J150" s="144">
        <v>2218502.9959999998</v>
      </c>
      <c r="K150" s="144">
        <v>2325523.4019999998</v>
      </c>
      <c r="L150" s="144">
        <v>2316684.6239999998</v>
      </c>
      <c r="M150" s="144">
        <v>2430679.3470000001</v>
      </c>
      <c r="N150" s="144">
        <v>2303995.0869999998</v>
      </c>
      <c r="O150" s="144">
        <v>2126166.8480000002</v>
      </c>
      <c r="P150" s="144">
        <v>2044509.003</v>
      </c>
      <c r="Q150" s="144">
        <v>2021337.892</v>
      </c>
      <c r="R150" s="144">
        <v>2081256.169</v>
      </c>
      <c r="S150" s="144">
        <v>2036823.3570000001</v>
      </c>
      <c r="T150" s="144">
        <v>2184893.9010000001</v>
      </c>
      <c r="U150" s="144">
        <v>2258799.7209999999</v>
      </c>
      <c r="V150" s="144">
        <v>2383568.1880000001</v>
      </c>
      <c r="W150" s="144">
        <v>2492025.7489999998</v>
      </c>
      <c r="X150" s="144">
        <v>3033335.31</v>
      </c>
      <c r="Y150" s="144">
        <v>2954335.6779999998</v>
      </c>
      <c r="Z150" s="144">
        <v>2989768.551</v>
      </c>
      <c r="AA150" s="144">
        <v>3030917.0809999998</v>
      </c>
      <c r="AB150" s="144">
        <v>3064469.32</v>
      </c>
      <c r="AC150" s="144">
        <v>3151108.9849999999</v>
      </c>
      <c r="AD150" s="144">
        <v>3324213.7140000002</v>
      </c>
      <c r="AE150" s="144">
        <v>3475034.2549999999</v>
      </c>
      <c r="AF150" s="144">
        <v>3512191.2570000002</v>
      </c>
      <c r="AG150" s="144">
        <v>3555008.5</v>
      </c>
      <c r="AH150" s="144">
        <v>3786396.0260000001</v>
      </c>
      <c r="AI150" s="144">
        <v>3844326.81</v>
      </c>
      <c r="AJ150" s="144">
        <v>3909988.6949999998</v>
      </c>
      <c r="AK150" s="144">
        <v>4115720.2560000001</v>
      </c>
      <c r="AL150" s="144">
        <v>4398809.3710000003</v>
      </c>
      <c r="AM150" s="144">
        <v>4509811.7549999999</v>
      </c>
      <c r="AN150" s="144">
        <v>4651564.32</v>
      </c>
      <c r="AO150" s="144">
        <v>4744830.7659999998</v>
      </c>
      <c r="AP150" s="144">
        <v>4808633.3260000004</v>
      </c>
      <c r="AQ150" s="144">
        <v>4697801.9390000002</v>
      </c>
      <c r="AR150" s="144">
        <v>4950187.4869999997</v>
      </c>
      <c r="AS150" s="144">
        <v>5071182.57</v>
      </c>
      <c r="AT150" s="144">
        <v>5162324.0930000003</v>
      </c>
      <c r="AU150" s="144">
        <v>5207848.5939999996</v>
      </c>
      <c r="AV150" s="144">
        <v>5195028.8710000003</v>
      </c>
      <c r="AW150" s="144">
        <v>5321418.2690000003</v>
      </c>
      <c r="AX150" s="144">
        <v>5518274.0860000001</v>
      </c>
      <c r="AY150" s="144">
        <v>5735433.4289999995</v>
      </c>
      <c r="AZ150" s="144">
        <v>5782524.2910000002</v>
      </c>
      <c r="BA150" s="144" t="s">
        <v>598</v>
      </c>
      <c r="BB150" s="144"/>
      <c r="BC150" s="144"/>
      <c r="BD150" s="144"/>
      <c r="BE150" s="144"/>
      <c r="BF150" s="144"/>
      <c r="BG150" s="144"/>
      <c r="BH150" s="144"/>
      <c r="BI150" s="144"/>
      <c r="BJ150" s="144"/>
      <c r="BK150" s="144"/>
      <c r="BL150" s="144"/>
      <c r="BM150" s="144"/>
      <c r="BN150" s="144"/>
      <c r="BO150" s="144"/>
      <c r="BP150" s="144"/>
      <c r="BQ150" s="144"/>
      <c r="BR150" s="144"/>
      <c r="BS150" s="144"/>
      <c r="BT150" s="144"/>
      <c r="BU150" s="144"/>
      <c r="BV150" s="144"/>
      <c r="BW150" s="144"/>
      <c r="BX150" s="144"/>
      <c r="BY150" s="144"/>
      <c r="BZ150" s="144"/>
      <c r="CA150" s="144"/>
      <c r="CB150" s="144"/>
      <c r="CC150" s="144"/>
      <c r="CD150" s="144"/>
      <c r="CE150" s="144"/>
      <c r="CF150" s="144"/>
      <c r="CG150" s="144"/>
      <c r="CH150" s="144"/>
      <c r="CI150" s="144"/>
      <c r="CJ150" s="144"/>
      <c r="CK150" s="144"/>
      <c r="CL150" s="144"/>
      <c r="CM150" s="144"/>
    </row>
    <row r="151" spans="1:91" s="142" customFormat="1" ht="14.25">
      <c r="A151" s="143" t="s">
        <v>58</v>
      </c>
      <c r="B151" s="143" t="s">
        <v>459</v>
      </c>
      <c r="C151" s="143" t="s">
        <v>600</v>
      </c>
      <c r="D151" s="143"/>
      <c r="E151" s="144">
        <v>-1858205.4639999999</v>
      </c>
      <c r="F151" s="144">
        <v>-2005129.7109999999</v>
      </c>
      <c r="G151" s="144">
        <v>-2267502.4180000001</v>
      </c>
      <c r="H151" s="144">
        <v>-2245541.5830000001</v>
      </c>
      <c r="I151" s="144">
        <v>-2065810.611</v>
      </c>
      <c r="J151" s="144">
        <v>-2294624.4130000002</v>
      </c>
      <c r="K151" s="144">
        <v>-2345578.1830000002</v>
      </c>
      <c r="L151" s="144">
        <v>-2291323.702</v>
      </c>
      <c r="M151" s="144">
        <v>-2499724.105</v>
      </c>
      <c r="N151" s="144">
        <v>-2333507.1260000002</v>
      </c>
      <c r="O151" s="144">
        <v>-2158513.6809999999</v>
      </c>
      <c r="P151" s="144">
        <v>-2020604.1629999999</v>
      </c>
      <c r="Q151" s="144">
        <v>-2015197.8489999999</v>
      </c>
      <c r="R151" s="144">
        <v>-2091755.605</v>
      </c>
      <c r="S151" s="144">
        <v>-2017574.4709999999</v>
      </c>
      <c r="T151" s="144">
        <v>-2166280.0019999999</v>
      </c>
      <c r="U151" s="144">
        <v>-2208598.7250000001</v>
      </c>
      <c r="V151" s="144">
        <v>-2397229.2710000002</v>
      </c>
      <c r="W151" s="144">
        <v>-2480225.9509999999</v>
      </c>
      <c r="X151" s="144">
        <v>-3040633.5040000002</v>
      </c>
      <c r="Y151" s="144">
        <v>-2961120.8</v>
      </c>
      <c r="Z151" s="144">
        <v>-3000805.3429999999</v>
      </c>
      <c r="AA151" s="144">
        <v>-3045297.7</v>
      </c>
      <c r="AB151" s="144">
        <v>-3085048.827</v>
      </c>
      <c r="AC151" s="144">
        <v>-3194247.6940000001</v>
      </c>
      <c r="AD151" s="144">
        <v>-3358896.8990000002</v>
      </c>
      <c r="AE151" s="144">
        <v>-3510401.6039999998</v>
      </c>
      <c r="AF151" s="144">
        <v>-3584122.2710000002</v>
      </c>
      <c r="AG151" s="144">
        <v>-3560125.548</v>
      </c>
      <c r="AH151" s="144">
        <v>-3814666.2779999999</v>
      </c>
      <c r="AI151" s="144">
        <v>-3856806.5920000002</v>
      </c>
      <c r="AJ151" s="144">
        <v>-3865017.06</v>
      </c>
      <c r="AK151" s="144">
        <v>-4118298.486</v>
      </c>
      <c r="AL151" s="144">
        <v>-4402816.4919999996</v>
      </c>
      <c r="AM151" s="144">
        <v>-4583787.4979999997</v>
      </c>
      <c r="AN151" s="144">
        <v>-4661663.8269999996</v>
      </c>
      <c r="AO151" s="144">
        <v>-4735082.2970000003</v>
      </c>
      <c r="AP151" s="144">
        <v>-4814751.3880000003</v>
      </c>
      <c r="AQ151" s="144">
        <v>-4660879.0630000001</v>
      </c>
      <c r="AR151" s="144">
        <v>-4897704.8930000002</v>
      </c>
      <c r="AS151" s="144">
        <v>-5094979.5930000003</v>
      </c>
      <c r="AT151" s="144">
        <v>-5214019.9919999996</v>
      </c>
      <c r="AU151" s="144">
        <v>-5266418.6220000004</v>
      </c>
      <c r="AV151" s="144">
        <v>-5251360.0130000003</v>
      </c>
      <c r="AW151" s="144">
        <v>-5420889.1260000002</v>
      </c>
      <c r="AX151" s="144">
        <v>-5635196.2740000002</v>
      </c>
      <c r="AY151" s="144">
        <v>-5811136.392</v>
      </c>
      <c r="AZ151" s="144">
        <v>-5915877.4859999996</v>
      </c>
      <c r="BA151" s="144" t="s">
        <v>598</v>
      </c>
      <c r="BB151" s="144"/>
      <c r="BC151" s="144"/>
      <c r="BD151" s="144"/>
      <c r="BE151" s="144"/>
      <c r="BF151" s="144"/>
      <c r="BG151" s="144"/>
      <c r="BH151" s="144"/>
      <c r="BI151" s="144"/>
      <c r="BJ151" s="144"/>
      <c r="BK151" s="144"/>
      <c r="BL151" s="144"/>
      <c r="BM151" s="144"/>
      <c r="BN151" s="144"/>
      <c r="BO151" s="144"/>
      <c r="BP151" s="144"/>
      <c r="BQ151" s="144"/>
      <c r="BR151" s="144"/>
      <c r="BS151" s="144"/>
      <c r="BT151" s="144"/>
      <c r="BU151" s="144"/>
      <c r="BV151" s="144"/>
      <c r="BW151" s="144"/>
      <c r="BX151" s="144"/>
      <c r="BY151" s="144"/>
      <c r="BZ151" s="144"/>
      <c r="CA151" s="144"/>
      <c r="CB151" s="144"/>
      <c r="CC151" s="144"/>
      <c r="CD151" s="144"/>
      <c r="CE151" s="144"/>
      <c r="CF151" s="144"/>
      <c r="CG151" s="144"/>
      <c r="CH151" s="144"/>
      <c r="CI151" s="144"/>
      <c r="CJ151" s="144"/>
      <c r="CK151" s="144"/>
      <c r="CL151" s="144"/>
      <c r="CM151" s="144"/>
    </row>
    <row r="152" spans="1:91" s="147" customFormat="1" ht="14.25">
      <c r="A152" s="145" t="s">
        <v>58</v>
      </c>
      <c r="B152" s="145" t="s">
        <v>459</v>
      </c>
      <c r="C152" s="145" t="s">
        <v>601</v>
      </c>
      <c r="D152" s="145">
        <f>AZ152/E152</f>
        <v>2.587942821320214</v>
      </c>
      <c r="E152" s="146">
        <v>5518626.0539999995</v>
      </c>
      <c r="F152" s="146">
        <v>5787514.1069999998</v>
      </c>
      <c r="G152" s="146">
        <v>6097938.0499999998</v>
      </c>
      <c r="H152" s="146">
        <v>6134517.4809999997</v>
      </c>
      <c r="I152" s="146">
        <v>6179599.2149999999</v>
      </c>
      <c r="J152" s="146">
        <v>6517704.2340000002</v>
      </c>
      <c r="K152" s="146">
        <v>6750542.3039999995</v>
      </c>
      <c r="L152" s="146">
        <v>7013320.7800000003</v>
      </c>
      <c r="M152" s="146">
        <v>7225587.9100000001</v>
      </c>
      <c r="N152" s="146">
        <v>7202638.2240000004</v>
      </c>
      <c r="O152" s="146">
        <v>7143832.3480000002</v>
      </c>
      <c r="P152" s="146">
        <v>7148780.8279999997</v>
      </c>
      <c r="Q152" s="146">
        <v>7228888.1799999997</v>
      </c>
      <c r="R152" s="146">
        <v>7514091.5599999996</v>
      </c>
      <c r="S152" s="146">
        <v>7720073.8480000002</v>
      </c>
      <c r="T152" s="146">
        <v>7880561.9129999997</v>
      </c>
      <c r="U152" s="146">
        <v>8174638.7719999999</v>
      </c>
      <c r="V152" s="146">
        <v>8458260.2770000007</v>
      </c>
      <c r="W152" s="146">
        <v>8601306.0810000002</v>
      </c>
      <c r="X152" s="146">
        <v>8766628.8819999993</v>
      </c>
      <c r="Y152" s="146">
        <v>8821713.0720000006</v>
      </c>
      <c r="Z152" s="146">
        <v>8827962.4539999999</v>
      </c>
      <c r="AA152" s="146">
        <v>8917216.7699999996</v>
      </c>
      <c r="AB152" s="146">
        <v>8987659.7379999999</v>
      </c>
      <c r="AC152" s="146">
        <v>9218551.4240000006</v>
      </c>
      <c r="AD152" s="146">
        <v>9450567.25</v>
      </c>
      <c r="AE152" s="146">
        <v>9547182.4149999991</v>
      </c>
      <c r="AF152" s="146">
        <v>9594820.1429999992</v>
      </c>
      <c r="AG152" s="146">
        <v>9809142.4600000009</v>
      </c>
      <c r="AH152" s="146">
        <v>10034445.869999999</v>
      </c>
      <c r="AI152" s="146">
        <v>10118379.85</v>
      </c>
      <c r="AJ152" s="146">
        <v>10343117.029999999</v>
      </c>
      <c r="AK152" s="146">
        <v>10709710.279999999</v>
      </c>
      <c r="AL152" s="146">
        <v>11181292.68</v>
      </c>
      <c r="AM152" s="146">
        <v>11494403.359999999</v>
      </c>
      <c r="AN152" s="146">
        <v>11820139.16</v>
      </c>
      <c r="AO152" s="146">
        <v>12149340.310000001</v>
      </c>
      <c r="AP152" s="146">
        <v>12291721.9</v>
      </c>
      <c r="AQ152" s="146">
        <v>12173619.1</v>
      </c>
      <c r="AR152" s="146">
        <v>12844687.33</v>
      </c>
      <c r="AS152" s="146">
        <v>13047659.91</v>
      </c>
      <c r="AT152" s="146">
        <v>13214684.949999999</v>
      </c>
      <c r="AU152" s="146">
        <v>13401849.710000001</v>
      </c>
      <c r="AV152" s="146">
        <v>13550381.1</v>
      </c>
      <c r="AW152" s="146">
        <v>13583337.779999999</v>
      </c>
      <c r="AX152" s="146">
        <v>13687032.67</v>
      </c>
      <c r="AY152" s="146">
        <v>13950512.5</v>
      </c>
      <c r="AZ152" s="146">
        <v>14281888.68</v>
      </c>
      <c r="BA152" s="146" t="s">
        <v>598</v>
      </c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  <c r="CH152" s="146"/>
      <c r="CI152" s="146"/>
      <c r="CJ152" s="146"/>
      <c r="CK152" s="146"/>
      <c r="CL152" s="146"/>
      <c r="CM152" s="146"/>
    </row>
    <row r="153" spans="1:91" s="142" customFormat="1" ht="14.25">
      <c r="A153" s="143" t="s">
        <v>58</v>
      </c>
      <c r="B153" s="143" t="s">
        <v>459</v>
      </c>
      <c r="C153" s="143" t="s">
        <v>602</v>
      </c>
      <c r="D153" s="143"/>
      <c r="E153" s="144">
        <v>-672041.6827</v>
      </c>
      <c r="F153" s="144">
        <v>-723488.00569999998</v>
      </c>
      <c r="G153" s="144">
        <v>-785650.95640000002</v>
      </c>
      <c r="H153" s="144">
        <v>-820013.74919999996</v>
      </c>
      <c r="I153" s="144">
        <v>-839800.42379999999</v>
      </c>
      <c r="J153" s="144">
        <v>-911831.68920000002</v>
      </c>
      <c r="K153" s="144">
        <v>-967462.52300000004</v>
      </c>
      <c r="L153" s="144">
        <v>-999971.02579999994</v>
      </c>
      <c r="M153" s="144">
        <v>-1039484.542</v>
      </c>
      <c r="N153" s="144">
        <v>-1063942.5900000001</v>
      </c>
      <c r="O153" s="144">
        <v>-1081471.3870000001</v>
      </c>
      <c r="P153" s="144">
        <v>-1090588.675</v>
      </c>
      <c r="Q153" s="144">
        <v>-1131486.0060000001</v>
      </c>
      <c r="R153" s="144">
        <v>-1206236.4280000001</v>
      </c>
      <c r="S153" s="144">
        <v>-1266630.1740000001</v>
      </c>
      <c r="T153" s="144">
        <v>-1314990.419</v>
      </c>
      <c r="U153" s="144">
        <v>-1385793.09</v>
      </c>
      <c r="V153" s="144">
        <v>-1454095.9779999999</v>
      </c>
      <c r="W153" s="144">
        <v>-1546902.064</v>
      </c>
      <c r="X153" s="144">
        <v>-1583091.4909999999</v>
      </c>
      <c r="Y153" s="144">
        <v>-1638513.804</v>
      </c>
      <c r="Z153" s="144">
        <v>-1666061.73</v>
      </c>
      <c r="AA153" s="144">
        <v>-1673229.301</v>
      </c>
      <c r="AB153" s="144">
        <v>-1714710.558</v>
      </c>
      <c r="AC153" s="144">
        <v>-1769224.2350000001</v>
      </c>
      <c r="AD153" s="144">
        <v>-1872943.669</v>
      </c>
      <c r="AE153" s="144">
        <v>-1926621.4890000001</v>
      </c>
      <c r="AF153" s="144">
        <v>-1973259.277</v>
      </c>
      <c r="AG153" s="144">
        <v>-1980053.0560000001</v>
      </c>
      <c r="AH153" s="144">
        <v>-2040291.0989999999</v>
      </c>
      <c r="AI153" s="144">
        <v>-2101409.9640000002</v>
      </c>
      <c r="AJ153" s="144">
        <v>-2102751.1549999998</v>
      </c>
      <c r="AK153" s="144">
        <v>-2194299.2599999998</v>
      </c>
      <c r="AL153" s="144">
        <v>-2291772.858</v>
      </c>
      <c r="AM153" s="144">
        <v>-2332236.551</v>
      </c>
      <c r="AN153" s="144">
        <v>-2396822.361</v>
      </c>
      <c r="AO153" s="144">
        <v>-2469186.4530000002</v>
      </c>
      <c r="AP153" s="144">
        <v>-2483528.5559999999</v>
      </c>
      <c r="AQ153" s="144">
        <v>-2462235.8319999999</v>
      </c>
      <c r="AR153" s="144">
        <v>-2586016.86</v>
      </c>
      <c r="AS153" s="144">
        <v>-2649179.8569999998</v>
      </c>
      <c r="AT153" s="144">
        <v>-2705118.665</v>
      </c>
      <c r="AU153" s="144">
        <v>-2744988.17</v>
      </c>
      <c r="AV153" s="144">
        <v>-2749486.5440000002</v>
      </c>
      <c r="AW153" s="144">
        <v>-2718588.77</v>
      </c>
      <c r="AX153" s="144">
        <v>-2712409.12</v>
      </c>
      <c r="AY153" s="144">
        <v>-2761921.1529999999</v>
      </c>
      <c r="AZ153" s="144">
        <v>-2841978.6129999999</v>
      </c>
      <c r="BA153" s="144" t="s">
        <v>598</v>
      </c>
      <c r="BB153" s="144"/>
      <c r="BC153" s="144"/>
      <c r="BD153" s="144"/>
      <c r="BE153" s="144"/>
      <c r="BF153" s="144"/>
      <c r="BG153" s="144"/>
      <c r="BH153" s="144"/>
      <c r="BI153" s="144"/>
      <c r="BJ153" s="144"/>
      <c r="BK153" s="144"/>
      <c r="BL153" s="144"/>
      <c r="BM153" s="144"/>
      <c r="BN153" s="144"/>
      <c r="BO153" s="144"/>
      <c r="BP153" s="144"/>
      <c r="BQ153" s="144"/>
      <c r="BR153" s="144"/>
      <c r="BS153" s="144"/>
      <c r="BT153" s="144"/>
      <c r="BU153" s="144"/>
      <c r="BV153" s="144"/>
      <c r="BW153" s="144"/>
      <c r="BX153" s="144"/>
      <c r="BY153" s="144"/>
      <c r="BZ153" s="144"/>
      <c r="CA153" s="144"/>
      <c r="CB153" s="144"/>
      <c r="CC153" s="144"/>
      <c r="CD153" s="144"/>
      <c r="CE153" s="144"/>
      <c r="CF153" s="144"/>
      <c r="CG153" s="144"/>
      <c r="CH153" s="144"/>
      <c r="CI153" s="144"/>
      <c r="CJ153" s="144"/>
      <c r="CK153" s="144"/>
      <c r="CL153" s="144"/>
      <c r="CM153" s="144"/>
    </row>
    <row r="154" spans="1:91" s="142" customFormat="1" ht="14.25">
      <c r="A154" s="143" t="s">
        <v>58</v>
      </c>
      <c r="B154" s="143" t="s">
        <v>459</v>
      </c>
      <c r="C154" s="143" t="s">
        <v>603</v>
      </c>
      <c r="D154" s="143"/>
      <c r="E154" s="144">
        <v>-18353.714400000001</v>
      </c>
      <c r="F154" s="144">
        <v>-19937.369299999998</v>
      </c>
      <c r="G154" s="144">
        <v>-21306.270700000001</v>
      </c>
      <c r="H154" s="144">
        <v>-20727.4025</v>
      </c>
      <c r="I154" s="144">
        <v>-32870.248099999997</v>
      </c>
      <c r="J154" s="144">
        <v>-30795.1446</v>
      </c>
      <c r="K154" s="144">
        <v>-32187.227699999999</v>
      </c>
      <c r="L154" s="144">
        <v>-45335.1829</v>
      </c>
      <c r="M154" s="144">
        <v>-37349.0942</v>
      </c>
      <c r="N154" s="144">
        <v>-37487.745900000002</v>
      </c>
      <c r="O154" s="144">
        <v>-29788.875400000001</v>
      </c>
      <c r="P154" s="144">
        <v>-23671.486499999999</v>
      </c>
      <c r="Q154" s="144">
        <v>-29231.831900000001</v>
      </c>
      <c r="R154" s="144">
        <v>-31824.772400000002</v>
      </c>
      <c r="S154" s="144">
        <v>-35321.1561</v>
      </c>
      <c r="T154" s="144">
        <v>-36211.001300000004</v>
      </c>
      <c r="U154" s="144">
        <v>-34213.279900000001</v>
      </c>
      <c r="V154" s="144">
        <v>-41782.385999999999</v>
      </c>
      <c r="W154" s="144">
        <v>-42776.7526</v>
      </c>
      <c r="X154" s="144">
        <v>-56674.8321</v>
      </c>
      <c r="Y154" s="144">
        <v>-38766.9568</v>
      </c>
      <c r="Z154" s="144">
        <v>-48020.6299</v>
      </c>
      <c r="AA154" s="144">
        <v>-40571.6901</v>
      </c>
      <c r="AB154" s="144">
        <v>-46240.402199999997</v>
      </c>
      <c r="AC154" s="144">
        <v>-45963.255299999997</v>
      </c>
      <c r="AD154" s="144">
        <v>-38252.913999999997</v>
      </c>
      <c r="AE154" s="144">
        <v>-33324.5838</v>
      </c>
      <c r="AF154" s="144">
        <v>-30778.9774</v>
      </c>
      <c r="AG154" s="144">
        <v>-33048.353600000002</v>
      </c>
      <c r="AH154" s="144">
        <v>-28641.506799999999</v>
      </c>
      <c r="AI154" s="144">
        <v>-24248.612700000001</v>
      </c>
      <c r="AJ154" s="144">
        <v>-30971.154399999999</v>
      </c>
      <c r="AK154" s="144">
        <v>-39791.838799999998</v>
      </c>
      <c r="AL154" s="144">
        <v>-38777.683299999997</v>
      </c>
      <c r="AM154" s="144">
        <v>-43880.115100000003</v>
      </c>
      <c r="AN154" s="144">
        <v>-43396.161</v>
      </c>
      <c r="AO154" s="144">
        <v>-40118.7238</v>
      </c>
      <c r="AP154" s="144">
        <v>-43652.129399999998</v>
      </c>
      <c r="AQ154" s="144">
        <v>-58562.886899999998</v>
      </c>
      <c r="AR154" s="144">
        <v>-38723.326500000003</v>
      </c>
      <c r="AS154" s="144">
        <v>-85739.126099999994</v>
      </c>
      <c r="AT154" s="144">
        <v>-103105.82369999999</v>
      </c>
      <c r="AU154" s="144">
        <v>-93030.389200000005</v>
      </c>
      <c r="AV154" s="144">
        <v>-101883.85980000001</v>
      </c>
      <c r="AW154" s="144">
        <v>-80981.200400000002</v>
      </c>
      <c r="AX154" s="144">
        <v>-96368.749599999996</v>
      </c>
      <c r="AY154" s="144">
        <v>-93766.289399999994</v>
      </c>
      <c r="AZ154" s="144">
        <v>-92723.340599999996</v>
      </c>
      <c r="BA154" s="144" t="s">
        <v>598</v>
      </c>
      <c r="BB154" s="144"/>
      <c r="BC154" s="144"/>
      <c r="BD154" s="144"/>
      <c r="BE154" s="144"/>
      <c r="BF154" s="144"/>
      <c r="BG154" s="144"/>
      <c r="BH154" s="144"/>
      <c r="BI154" s="144"/>
      <c r="BJ154" s="144"/>
      <c r="BK154" s="144"/>
      <c r="BL154" s="144"/>
      <c r="BM154" s="144"/>
      <c r="BN154" s="144"/>
      <c r="BO154" s="144"/>
      <c r="BP154" s="144"/>
      <c r="BQ154" s="144"/>
      <c r="BR154" s="144"/>
      <c r="BS154" s="144"/>
      <c r="BT154" s="144"/>
      <c r="BU154" s="144"/>
      <c r="BV154" s="144"/>
      <c r="BW154" s="144"/>
      <c r="BX154" s="144"/>
      <c r="BY154" s="144"/>
      <c r="BZ154" s="144"/>
      <c r="CA154" s="144"/>
      <c r="CB154" s="144"/>
      <c r="CC154" s="144"/>
      <c r="CD154" s="144"/>
      <c r="CE154" s="144"/>
      <c r="CF154" s="144"/>
      <c r="CG154" s="144"/>
      <c r="CH154" s="144"/>
      <c r="CI154" s="144"/>
      <c r="CJ154" s="144"/>
      <c r="CK154" s="144"/>
      <c r="CL154" s="144"/>
      <c r="CM154" s="144"/>
    </row>
    <row r="155" spans="1:91" s="147" customFormat="1" ht="14.25">
      <c r="A155" s="145" t="s">
        <v>58</v>
      </c>
      <c r="B155" s="145" t="s">
        <v>459</v>
      </c>
      <c r="C155" s="145" t="s">
        <v>604</v>
      </c>
      <c r="D155" s="145">
        <f>AZ155/E155</f>
        <v>2.3418692960363563</v>
      </c>
      <c r="E155" s="146">
        <v>4243491.8310000002</v>
      </c>
      <c r="F155" s="146">
        <v>4445329.8880000003</v>
      </c>
      <c r="G155" s="146">
        <v>4659650.8389999997</v>
      </c>
      <c r="H155" s="146">
        <v>4653980.05</v>
      </c>
      <c r="I155" s="146">
        <v>4698242.0219999999</v>
      </c>
      <c r="J155" s="146">
        <v>4904584.4220000003</v>
      </c>
      <c r="K155" s="146">
        <v>5077006.6710000001</v>
      </c>
      <c r="L155" s="146">
        <v>5262214.5480000004</v>
      </c>
      <c r="M155" s="146">
        <v>5419393.574</v>
      </c>
      <c r="N155" s="146">
        <v>5369890.0549999997</v>
      </c>
      <c r="O155" s="146">
        <v>5337242.3219999997</v>
      </c>
      <c r="P155" s="146">
        <v>5281766.443</v>
      </c>
      <c r="Q155" s="146">
        <v>5331082.0180000002</v>
      </c>
      <c r="R155" s="146">
        <v>5531013.8830000004</v>
      </c>
      <c r="S155" s="146">
        <v>5616499.8430000003</v>
      </c>
      <c r="T155" s="146">
        <v>5745565.193</v>
      </c>
      <c r="U155" s="146">
        <v>5923536.2439999999</v>
      </c>
      <c r="V155" s="146">
        <v>6120930.2460000003</v>
      </c>
      <c r="W155" s="146">
        <v>6161915.659</v>
      </c>
      <c r="X155" s="146">
        <v>6267176.5120000001</v>
      </c>
      <c r="Y155" s="146">
        <v>6333489.6679999996</v>
      </c>
      <c r="Z155" s="146">
        <v>6311525.7829999998</v>
      </c>
      <c r="AA155" s="146">
        <v>6349573.2149999999</v>
      </c>
      <c r="AB155" s="146">
        <v>6383283.1179999998</v>
      </c>
      <c r="AC155" s="146">
        <v>6536286.3870000001</v>
      </c>
      <c r="AD155" s="146">
        <v>6645894.9359999998</v>
      </c>
      <c r="AE155" s="146">
        <v>6729650.5149999997</v>
      </c>
      <c r="AF155" s="146">
        <v>6743126.0099999998</v>
      </c>
      <c r="AG155" s="146">
        <v>6872274.966</v>
      </c>
      <c r="AH155" s="146">
        <v>7032031.3470000001</v>
      </c>
      <c r="AI155" s="146">
        <v>7069570.9879999999</v>
      </c>
      <c r="AJ155" s="146">
        <v>7187911.0520000001</v>
      </c>
      <c r="AK155" s="146">
        <v>7409527.4129999997</v>
      </c>
      <c r="AL155" s="146">
        <v>7745071.5109999999</v>
      </c>
      <c r="AM155" s="146">
        <v>7979850.9440000001</v>
      </c>
      <c r="AN155" s="146">
        <v>8180595.3509999998</v>
      </c>
      <c r="AO155" s="146">
        <v>8408520.3389999997</v>
      </c>
      <c r="AP155" s="146">
        <v>8478564.7229999993</v>
      </c>
      <c r="AQ155" s="146">
        <v>8378371.0630000001</v>
      </c>
      <c r="AR155" s="146">
        <v>8837731.398</v>
      </c>
      <c r="AS155" s="146">
        <v>8951916.5629999992</v>
      </c>
      <c r="AT155" s="146">
        <v>9052350.0040000007</v>
      </c>
      <c r="AU155" s="146">
        <v>9209878.3839999996</v>
      </c>
      <c r="AV155" s="146">
        <v>9304601.0240000002</v>
      </c>
      <c r="AW155" s="146">
        <v>9407985.5779999997</v>
      </c>
      <c r="AX155" s="146">
        <v>9529797.8399999999</v>
      </c>
      <c r="AY155" s="146">
        <v>9716499.9159999993</v>
      </c>
      <c r="AZ155" s="146">
        <v>9937703.227</v>
      </c>
      <c r="BA155" s="146" t="s">
        <v>598</v>
      </c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6"/>
      <c r="BT155" s="146"/>
      <c r="BU155" s="146"/>
      <c r="BV155" s="146"/>
      <c r="BW155" s="146"/>
      <c r="BX155" s="146"/>
      <c r="BY155" s="146"/>
      <c r="BZ155" s="146"/>
      <c r="CA155" s="146"/>
      <c r="CB155" s="146"/>
      <c r="CC155" s="146"/>
      <c r="CD155" s="146"/>
      <c r="CE155" s="146"/>
      <c r="CF155" s="146"/>
      <c r="CG155" s="146"/>
      <c r="CH155" s="146"/>
      <c r="CI155" s="146"/>
      <c r="CJ155" s="146"/>
      <c r="CK155" s="146"/>
      <c r="CL155" s="146"/>
      <c r="CM155" s="146"/>
    </row>
    <row r="156" spans="1:91" s="142" customFormat="1" ht="14.25">
      <c r="A156" s="143" t="s">
        <v>58</v>
      </c>
      <c r="B156" s="143" t="s">
        <v>459</v>
      </c>
      <c r="C156" s="143" t="s">
        <v>605</v>
      </c>
      <c r="D156" s="143"/>
      <c r="E156" s="144">
        <v>1398933.355</v>
      </c>
      <c r="F156" s="144">
        <v>1450658.46</v>
      </c>
      <c r="G156" s="144">
        <v>1534743.202</v>
      </c>
      <c r="H156" s="144">
        <v>1548255.6850000001</v>
      </c>
      <c r="I156" s="144">
        <v>1506655.57</v>
      </c>
      <c r="J156" s="144">
        <v>1591256.446</v>
      </c>
      <c r="K156" s="144">
        <v>1671180.68</v>
      </c>
      <c r="L156" s="144">
        <v>1713411.2409999999</v>
      </c>
      <c r="M156" s="144">
        <v>1794068.0549999999</v>
      </c>
      <c r="N156" s="144">
        <v>1766590.537</v>
      </c>
      <c r="O156" s="144">
        <v>1732426.6140000001</v>
      </c>
      <c r="P156" s="144">
        <v>1677065.6370000001</v>
      </c>
      <c r="Q156" s="144">
        <v>1670204.2860000001</v>
      </c>
      <c r="R156" s="144">
        <v>1746674.0379999999</v>
      </c>
      <c r="S156" s="144">
        <v>1729489.12</v>
      </c>
      <c r="T156" s="144">
        <v>1751616.61</v>
      </c>
      <c r="U156" s="144">
        <v>1804429.5519999999</v>
      </c>
      <c r="V156" s="144">
        <v>1859317.318</v>
      </c>
      <c r="W156" s="144">
        <v>1831148.159</v>
      </c>
      <c r="X156" s="144">
        <v>1803104.5260000001</v>
      </c>
      <c r="Y156" s="144">
        <v>1794033.2390000001</v>
      </c>
      <c r="Z156" s="144">
        <v>1759510.6459999999</v>
      </c>
      <c r="AA156" s="144">
        <v>1739572.9990000001</v>
      </c>
      <c r="AB156" s="144">
        <v>1734771.277</v>
      </c>
      <c r="AC156" s="144">
        <v>1791088.2220000001</v>
      </c>
      <c r="AD156" s="144">
        <v>1770844.649</v>
      </c>
      <c r="AE156" s="144">
        <v>1787592.878</v>
      </c>
      <c r="AF156" s="144">
        <v>1788057.1980000001</v>
      </c>
      <c r="AG156" s="144">
        <v>1787625.135</v>
      </c>
      <c r="AH156" s="144">
        <v>1871303.635</v>
      </c>
      <c r="AI156" s="144">
        <v>1867477.703</v>
      </c>
      <c r="AJ156" s="144">
        <v>1872552.75</v>
      </c>
      <c r="AK156" s="144">
        <v>1950808.709</v>
      </c>
      <c r="AL156" s="144">
        <v>2098529.6940000001</v>
      </c>
      <c r="AM156" s="144">
        <v>2236927.5380000002</v>
      </c>
      <c r="AN156" s="144">
        <v>2346249.5299999998</v>
      </c>
      <c r="AO156" s="144">
        <v>2437559.8530000001</v>
      </c>
      <c r="AP156" s="144">
        <v>2464952.1379999998</v>
      </c>
      <c r="AQ156" s="144">
        <v>2403983.6060000001</v>
      </c>
      <c r="AR156" s="144">
        <v>2638046.8459999999</v>
      </c>
      <c r="AS156" s="144">
        <v>2721291.8169999998</v>
      </c>
      <c r="AT156" s="144">
        <v>2758103.1379999998</v>
      </c>
      <c r="AU156" s="144">
        <v>2765841.1910000001</v>
      </c>
      <c r="AV156" s="144">
        <v>2785001.4670000002</v>
      </c>
      <c r="AW156" s="144">
        <v>2784319.0090000001</v>
      </c>
      <c r="AX156" s="144">
        <v>2782537.5150000001</v>
      </c>
      <c r="AY156" s="144">
        <v>2805616.585</v>
      </c>
      <c r="AZ156" s="144">
        <v>2839313.3659999999</v>
      </c>
      <c r="BA156" s="144" t="s">
        <v>598</v>
      </c>
      <c r="BB156" s="144"/>
      <c r="BC156" s="144"/>
      <c r="BD156" s="144"/>
      <c r="BE156" s="144"/>
      <c r="BF156" s="144"/>
      <c r="BG156" s="144"/>
      <c r="BH156" s="144"/>
      <c r="BI156" s="144"/>
      <c r="BJ156" s="144"/>
      <c r="BK156" s="144"/>
      <c r="BL156" s="144"/>
      <c r="BM156" s="144"/>
      <c r="BN156" s="144"/>
      <c r="BO156" s="144"/>
      <c r="BP156" s="144"/>
      <c r="BQ156" s="144"/>
      <c r="BR156" s="144"/>
      <c r="BS156" s="144"/>
      <c r="BT156" s="144"/>
      <c r="BU156" s="144"/>
      <c r="BV156" s="144"/>
      <c r="BW156" s="144"/>
      <c r="BX156" s="144"/>
      <c r="BY156" s="144"/>
      <c r="BZ156" s="144"/>
      <c r="CA156" s="144"/>
      <c r="CB156" s="144"/>
      <c r="CC156" s="144"/>
      <c r="CD156" s="144"/>
      <c r="CE156" s="144"/>
      <c r="CF156" s="144"/>
      <c r="CG156" s="144"/>
      <c r="CH156" s="144"/>
      <c r="CI156" s="144"/>
      <c r="CJ156" s="144"/>
      <c r="CK156" s="144"/>
      <c r="CL156" s="144"/>
      <c r="CM156" s="144"/>
    </row>
    <row r="157" spans="1:91" s="142" customFormat="1" ht="14.25">
      <c r="A157" s="143" t="s">
        <v>58</v>
      </c>
      <c r="B157" s="143" t="s">
        <v>459</v>
      </c>
      <c r="C157" s="143" t="s">
        <v>606</v>
      </c>
      <c r="D157" s="143"/>
      <c r="E157" s="144">
        <v>963813.62289999996</v>
      </c>
      <c r="F157" s="144">
        <v>1021347.403</v>
      </c>
      <c r="G157" s="144">
        <v>1080706.6839999999</v>
      </c>
      <c r="H157" s="144">
        <v>1071193.3330000001</v>
      </c>
      <c r="I157" s="144">
        <v>1100711.432</v>
      </c>
      <c r="J157" s="144">
        <v>1145308.321</v>
      </c>
      <c r="K157" s="144">
        <v>1186789.18</v>
      </c>
      <c r="L157" s="144">
        <v>1237007.4639999999</v>
      </c>
      <c r="M157" s="144">
        <v>1259516.0079999999</v>
      </c>
      <c r="N157" s="144">
        <v>1245379.0249999999</v>
      </c>
      <c r="O157" s="144">
        <v>1241424.8629999999</v>
      </c>
      <c r="P157" s="144">
        <v>1232147.7679999999</v>
      </c>
      <c r="Q157" s="144">
        <v>1244698.8570000001</v>
      </c>
      <c r="R157" s="144">
        <v>1281413.165</v>
      </c>
      <c r="S157" s="144">
        <v>1308562.9439999999</v>
      </c>
      <c r="T157" s="144">
        <v>1357363.0989999999</v>
      </c>
      <c r="U157" s="144">
        <v>1405290.7279999999</v>
      </c>
      <c r="V157" s="144">
        <v>1472210.567</v>
      </c>
      <c r="W157" s="144">
        <v>1514693.835</v>
      </c>
      <c r="X157" s="144">
        <v>1575288.1910000001</v>
      </c>
      <c r="Y157" s="144">
        <v>1588500.25</v>
      </c>
      <c r="Z157" s="144">
        <v>1622397.007</v>
      </c>
      <c r="AA157" s="144">
        <v>1638413.334</v>
      </c>
      <c r="AB157" s="144">
        <v>1671097.199</v>
      </c>
      <c r="AC157" s="144">
        <v>1716061.754</v>
      </c>
      <c r="AD157" s="144">
        <v>1784681.497</v>
      </c>
      <c r="AE157" s="144">
        <v>1810414.1129999999</v>
      </c>
      <c r="AF157" s="144">
        <v>1852005.3689999999</v>
      </c>
      <c r="AG157" s="144">
        <v>1905074.1</v>
      </c>
      <c r="AH157" s="144">
        <v>1962765.608</v>
      </c>
      <c r="AI157" s="144">
        <v>1974186.1939999999</v>
      </c>
      <c r="AJ157" s="144">
        <v>2027187.25</v>
      </c>
      <c r="AK157" s="144">
        <v>2071580.828</v>
      </c>
      <c r="AL157" s="144">
        <v>2167677.6090000002</v>
      </c>
      <c r="AM157" s="144">
        <v>2218272.6519999998</v>
      </c>
      <c r="AN157" s="144">
        <v>2273340.2009999999</v>
      </c>
      <c r="AO157" s="144">
        <v>2351317.7310000001</v>
      </c>
      <c r="AP157" s="144">
        <v>2366045.1800000002</v>
      </c>
      <c r="AQ157" s="144">
        <v>2325525.0090000001</v>
      </c>
      <c r="AR157" s="144">
        <v>2429779.551</v>
      </c>
      <c r="AS157" s="144">
        <v>2471610.9479999999</v>
      </c>
      <c r="AT157" s="144">
        <v>2497714.023</v>
      </c>
      <c r="AU157" s="144">
        <v>2569449.878</v>
      </c>
      <c r="AV157" s="144">
        <v>2614914.6749999998</v>
      </c>
      <c r="AW157" s="144">
        <v>2691654.5460000001</v>
      </c>
      <c r="AX157" s="144">
        <v>2751468.2829999998</v>
      </c>
      <c r="AY157" s="144">
        <v>2821407.676</v>
      </c>
      <c r="AZ157" s="144">
        <v>2890900.0950000002</v>
      </c>
      <c r="BA157" s="144" t="s">
        <v>598</v>
      </c>
      <c r="BB157" s="144"/>
      <c r="BC157" s="144"/>
      <c r="BD157" s="144"/>
      <c r="BE157" s="144"/>
      <c r="BF157" s="144"/>
      <c r="BG157" s="144"/>
      <c r="BH157" s="144"/>
      <c r="BI157" s="144"/>
      <c r="BJ157" s="144"/>
      <c r="BK157" s="144"/>
      <c r="BL157" s="144"/>
      <c r="BM157" s="144"/>
      <c r="BN157" s="144"/>
      <c r="BO157" s="144"/>
      <c r="BP157" s="144"/>
      <c r="BQ157" s="144"/>
      <c r="BR157" s="144"/>
      <c r="BS157" s="144"/>
      <c r="BT157" s="144"/>
      <c r="BU157" s="144"/>
      <c r="BV157" s="144"/>
      <c r="BW157" s="144"/>
      <c r="BX157" s="144"/>
      <c r="BY157" s="144"/>
      <c r="BZ157" s="144"/>
      <c r="CA157" s="144"/>
      <c r="CB157" s="144"/>
      <c r="CC157" s="144"/>
      <c r="CD157" s="144"/>
      <c r="CE157" s="144"/>
      <c r="CF157" s="144"/>
      <c r="CG157" s="144"/>
      <c r="CH157" s="144"/>
      <c r="CI157" s="144"/>
      <c r="CJ157" s="144"/>
      <c r="CK157" s="144"/>
      <c r="CL157" s="144"/>
      <c r="CM157" s="144"/>
    </row>
    <row r="158" spans="1:91" s="142" customFormat="1" ht="14.25">
      <c r="A158" s="143" t="s">
        <v>58</v>
      </c>
      <c r="B158" s="143" t="s">
        <v>459</v>
      </c>
      <c r="C158" s="143" t="s">
        <v>607</v>
      </c>
      <c r="D158" s="143"/>
      <c r="E158" s="144">
        <v>1036279.513</v>
      </c>
      <c r="F158" s="144">
        <v>1074355.105</v>
      </c>
      <c r="G158" s="144">
        <v>1091017.54</v>
      </c>
      <c r="H158" s="144">
        <v>1083955.037</v>
      </c>
      <c r="I158" s="144">
        <v>1165194.54</v>
      </c>
      <c r="J158" s="144">
        <v>1175640.2409999999</v>
      </c>
      <c r="K158" s="144">
        <v>1192921.6270000001</v>
      </c>
      <c r="L158" s="144">
        <v>1225645.3459999999</v>
      </c>
      <c r="M158" s="144">
        <v>1240243.4709999999</v>
      </c>
      <c r="N158" s="144">
        <v>1272782.9739999999</v>
      </c>
      <c r="O158" s="144">
        <v>1278365.112</v>
      </c>
      <c r="P158" s="144">
        <v>1298998.102</v>
      </c>
      <c r="Q158" s="144">
        <v>1317160.9450000001</v>
      </c>
      <c r="R158" s="144">
        <v>1374976.372</v>
      </c>
      <c r="S158" s="144">
        <v>1436586.574</v>
      </c>
      <c r="T158" s="144">
        <v>1454793.72</v>
      </c>
      <c r="U158" s="144">
        <v>1486550.0020000001</v>
      </c>
      <c r="V158" s="144">
        <v>1515075.8330000001</v>
      </c>
      <c r="W158" s="144">
        <v>1532360.071</v>
      </c>
      <c r="X158" s="144">
        <v>1530461.2890000001</v>
      </c>
      <c r="Y158" s="144">
        <v>1558411.507</v>
      </c>
      <c r="Z158" s="144">
        <v>1561928.6270000001</v>
      </c>
      <c r="AA158" s="144">
        <v>1705587.4169999999</v>
      </c>
      <c r="AB158" s="144">
        <v>1691406.4669999999</v>
      </c>
      <c r="AC158" s="144">
        <v>1726691.6240000001</v>
      </c>
      <c r="AD158" s="144">
        <v>1760701.4580000001</v>
      </c>
      <c r="AE158" s="144">
        <v>1760226.15</v>
      </c>
      <c r="AF158" s="144">
        <v>1744114.412</v>
      </c>
      <c r="AG158" s="144">
        <v>1776531.723</v>
      </c>
      <c r="AH158" s="144">
        <v>1804113.683</v>
      </c>
      <c r="AI158" s="144">
        <v>1818665.726</v>
      </c>
      <c r="AJ158" s="144">
        <v>1831103.598</v>
      </c>
      <c r="AK158" s="144">
        <v>1875098.152</v>
      </c>
      <c r="AL158" s="144">
        <v>1892844.0120000001</v>
      </c>
      <c r="AM158" s="144">
        <v>1897469.4410000001</v>
      </c>
      <c r="AN158" s="144">
        <v>1895967.9140000001</v>
      </c>
      <c r="AO158" s="144">
        <v>1907305.949</v>
      </c>
      <c r="AP158" s="144">
        <v>1934168.977</v>
      </c>
      <c r="AQ158" s="144">
        <v>1935355.2180000001</v>
      </c>
      <c r="AR158" s="144">
        <v>1987339.8659999999</v>
      </c>
      <c r="AS158" s="144">
        <v>1973747.345</v>
      </c>
      <c r="AT158" s="144">
        <v>1962127.33</v>
      </c>
      <c r="AU158" s="144">
        <v>2007157.301</v>
      </c>
      <c r="AV158" s="144">
        <v>1994637.7180000001</v>
      </c>
      <c r="AW158" s="144">
        <v>1995754.8149999999</v>
      </c>
      <c r="AX158" s="144">
        <v>2018412.1240000001</v>
      </c>
      <c r="AY158" s="144">
        <v>2052913.9140000001</v>
      </c>
      <c r="AZ158" s="144">
        <v>2109205.0809999998</v>
      </c>
      <c r="BA158" s="144" t="s">
        <v>598</v>
      </c>
      <c r="BB158" s="144"/>
      <c r="BC158" s="144"/>
      <c r="BD158" s="144"/>
      <c r="BE158" s="144"/>
      <c r="BF158" s="144"/>
      <c r="BG158" s="144"/>
      <c r="BH158" s="144"/>
      <c r="BI158" s="144"/>
      <c r="BJ158" s="144"/>
      <c r="BK158" s="144"/>
      <c r="BL158" s="144"/>
      <c r="BM158" s="144"/>
      <c r="BN158" s="144"/>
      <c r="BO158" s="144"/>
      <c r="BP158" s="144"/>
      <c r="BQ158" s="144"/>
      <c r="BR158" s="144"/>
      <c r="BS158" s="144"/>
      <c r="BT158" s="144"/>
      <c r="BU158" s="144"/>
      <c r="BV158" s="144"/>
      <c r="BW158" s="144"/>
      <c r="BX158" s="144"/>
      <c r="BY158" s="144"/>
      <c r="BZ158" s="144"/>
      <c r="CA158" s="144"/>
      <c r="CB158" s="144"/>
      <c r="CC158" s="144"/>
      <c r="CD158" s="144"/>
      <c r="CE158" s="144"/>
      <c r="CF158" s="144"/>
      <c r="CG158" s="144"/>
      <c r="CH158" s="144"/>
      <c r="CI158" s="144"/>
      <c r="CJ158" s="144"/>
      <c r="CK158" s="144"/>
      <c r="CL158" s="144"/>
      <c r="CM158" s="144"/>
    </row>
    <row r="159" spans="1:91" s="142" customFormat="1" ht="14.25">
      <c r="A159" s="143" t="s">
        <v>58</v>
      </c>
      <c r="B159" s="143" t="s">
        <v>459</v>
      </c>
      <c r="C159" s="143" t="s">
        <v>608</v>
      </c>
      <c r="D159" s="143"/>
      <c r="E159" s="144">
        <v>332785.68849999999</v>
      </c>
      <c r="F159" s="144">
        <v>354344.78889999999</v>
      </c>
      <c r="G159" s="144">
        <v>367395.34850000002</v>
      </c>
      <c r="H159" s="144">
        <v>361523.5514</v>
      </c>
      <c r="I159" s="144">
        <v>378100.23810000002</v>
      </c>
      <c r="J159" s="144">
        <v>399531.5661</v>
      </c>
      <c r="K159" s="144">
        <v>402925.64799999999</v>
      </c>
      <c r="L159" s="144">
        <v>420652.8088</v>
      </c>
      <c r="M159" s="144">
        <v>424682.80959999998</v>
      </c>
      <c r="N159" s="144">
        <v>418916.63630000001</v>
      </c>
      <c r="O159" s="144">
        <v>412328.3052</v>
      </c>
      <c r="P159" s="144">
        <v>415297.96899999998</v>
      </c>
      <c r="Q159" s="144">
        <v>419985.12079999998</v>
      </c>
      <c r="R159" s="144">
        <v>439653.75520000001</v>
      </c>
      <c r="S159" s="144">
        <v>438212.53899999999</v>
      </c>
      <c r="T159" s="144">
        <v>444539.02189999999</v>
      </c>
      <c r="U159" s="144">
        <v>455186.0833</v>
      </c>
      <c r="V159" s="144">
        <v>476311.86560000002</v>
      </c>
      <c r="W159" s="144">
        <v>480624.05570000003</v>
      </c>
      <c r="X159" s="144">
        <v>450350.26419999998</v>
      </c>
      <c r="Y159" s="144">
        <v>463584.17389999999</v>
      </c>
      <c r="Z159" s="144">
        <v>450146.21189999999</v>
      </c>
      <c r="AA159" s="144">
        <v>476982.25109999999</v>
      </c>
      <c r="AB159" s="144">
        <v>488922.30080000003</v>
      </c>
      <c r="AC159" s="144">
        <v>502759.75339999999</v>
      </c>
      <c r="AD159" s="144">
        <v>531542.44270000001</v>
      </c>
      <c r="AE159" s="144">
        <v>532513.41570000001</v>
      </c>
      <c r="AF159" s="144">
        <v>534409.89980000001</v>
      </c>
      <c r="AG159" s="144">
        <v>557043.31889999995</v>
      </c>
      <c r="AH159" s="144">
        <v>555002.93469999998</v>
      </c>
      <c r="AI159" s="144">
        <v>564279.14159999997</v>
      </c>
      <c r="AJ159" s="144">
        <v>574360.63509999996</v>
      </c>
      <c r="AK159" s="144">
        <v>599914.83230000001</v>
      </c>
      <c r="AL159" s="144">
        <v>620992.4767</v>
      </c>
      <c r="AM159" s="144">
        <v>642824.37439999997</v>
      </c>
      <c r="AN159" s="144">
        <v>652875.96739999996</v>
      </c>
      <c r="AO159" s="144">
        <v>676980.05319999997</v>
      </c>
      <c r="AP159" s="144">
        <v>700622.15930000006</v>
      </c>
      <c r="AQ159" s="144">
        <v>695128.56790000002</v>
      </c>
      <c r="AR159" s="144">
        <v>717378.14320000005</v>
      </c>
      <c r="AS159" s="144">
        <v>714696.3504</v>
      </c>
      <c r="AT159" s="144">
        <v>722043.28870000003</v>
      </c>
      <c r="AU159" s="144">
        <v>748880.49739999999</v>
      </c>
      <c r="AV159" s="144">
        <v>746835.69160000002</v>
      </c>
      <c r="AW159" s="144">
        <v>761226.27190000005</v>
      </c>
      <c r="AX159" s="144">
        <v>776961.25249999994</v>
      </c>
      <c r="AY159" s="144">
        <v>788969.81519999995</v>
      </c>
      <c r="AZ159" s="144">
        <v>808619.16079999995</v>
      </c>
      <c r="BA159" s="144" t="s">
        <v>598</v>
      </c>
      <c r="BB159" s="144"/>
      <c r="BC159" s="144"/>
      <c r="BD159" s="144"/>
      <c r="BE159" s="144"/>
      <c r="BF159" s="144"/>
      <c r="BG159" s="144"/>
      <c r="BH159" s="144"/>
      <c r="BI159" s="144"/>
      <c r="BJ159" s="144"/>
      <c r="BK159" s="144"/>
      <c r="BL159" s="144"/>
      <c r="BM159" s="144"/>
      <c r="BN159" s="144"/>
      <c r="BO159" s="144"/>
      <c r="BP159" s="144"/>
      <c r="BQ159" s="144"/>
      <c r="BR159" s="144"/>
      <c r="BS159" s="144"/>
      <c r="BT159" s="144"/>
      <c r="BU159" s="144"/>
      <c r="BV159" s="144"/>
      <c r="BW159" s="144"/>
      <c r="BX159" s="144"/>
      <c r="BY159" s="144"/>
      <c r="BZ159" s="144"/>
      <c r="CA159" s="144"/>
      <c r="CB159" s="144"/>
      <c r="CC159" s="144"/>
      <c r="CD159" s="144"/>
      <c r="CE159" s="144"/>
      <c r="CF159" s="144"/>
      <c r="CG159" s="144"/>
      <c r="CH159" s="144"/>
      <c r="CI159" s="144"/>
      <c r="CJ159" s="144"/>
      <c r="CK159" s="144"/>
      <c r="CL159" s="144"/>
      <c r="CM159" s="144"/>
    </row>
    <row r="160" spans="1:91" s="142" customFormat="1" ht="14.25">
      <c r="A160" s="143" t="s">
        <v>58</v>
      </c>
      <c r="B160" s="143" t="s">
        <v>459</v>
      </c>
      <c r="C160" s="143" t="s">
        <v>609</v>
      </c>
      <c r="D160" s="143"/>
      <c r="E160" s="144">
        <v>511679.65340000001</v>
      </c>
      <c r="F160" s="144">
        <v>544624.12910000002</v>
      </c>
      <c r="G160" s="144">
        <v>585788.0649</v>
      </c>
      <c r="H160" s="144">
        <v>589052.4436</v>
      </c>
      <c r="I160" s="144">
        <v>547580.24029999995</v>
      </c>
      <c r="J160" s="144">
        <v>592847.84479999996</v>
      </c>
      <c r="K160" s="144">
        <v>623189.53650000005</v>
      </c>
      <c r="L160" s="144">
        <v>665497.68870000006</v>
      </c>
      <c r="M160" s="144">
        <v>700883.22739999997</v>
      </c>
      <c r="N160" s="144">
        <v>666220.88359999994</v>
      </c>
      <c r="O160" s="144">
        <v>672697.42790000001</v>
      </c>
      <c r="P160" s="144">
        <v>658256.97250000003</v>
      </c>
      <c r="Q160" s="144">
        <v>679032.80449999997</v>
      </c>
      <c r="R160" s="144">
        <v>688296.54760000005</v>
      </c>
      <c r="S160" s="144">
        <v>703648.66529999999</v>
      </c>
      <c r="T160" s="144">
        <v>737252.74300000002</v>
      </c>
      <c r="U160" s="144">
        <v>772079.88049999997</v>
      </c>
      <c r="V160" s="144">
        <v>798014.65960000001</v>
      </c>
      <c r="W160" s="144">
        <v>803089.54029999999</v>
      </c>
      <c r="X160" s="144">
        <v>907972.24029999995</v>
      </c>
      <c r="Y160" s="144">
        <v>928960.49719999998</v>
      </c>
      <c r="Z160" s="144">
        <v>917543.29229999997</v>
      </c>
      <c r="AA160" s="144">
        <v>789017.21369999996</v>
      </c>
      <c r="AB160" s="144">
        <v>797085.87439999997</v>
      </c>
      <c r="AC160" s="144">
        <v>799685.0318</v>
      </c>
      <c r="AD160" s="144">
        <v>798124.89060000004</v>
      </c>
      <c r="AE160" s="144">
        <v>838903.95589999994</v>
      </c>
      <c r="AF160" s="144">
        <v>824539.13100000005</v>
      </c>
      <c r="AG160" s="144">
        <v>846000.68559999997</v>
      </c>
      <c r="AH160" s="144">
        <v>838845.49010000005</v>
      </c>
      <c r="AI160" s="144">
        <v>844962.22120000003</v>
      </c>
      <c r="AJ160" s="144">
        <v>882706.82030000002</v>
      </c>
      <c r="AK160" s="144">
        <v>912124.88959999999</v>
      </c>
      <c r="AL160" s="144">
        <v>965027.72239999997</v>
      </c>
      <c r="AM160" s="144">
        <v>984356.93579999998</v>
      </c>
      <c r="AN160" s="144">
        <v>1012161.7389999999</v>
      </c>
      <c r="AO160" s="144">
        <v>1035356.754</v>
      </c>
      <c r="AP160" s="144">
        <v>1012776.2659999999</v>
      </c>
      <c r="AQ160" s="144">
        <v>1018378.659</v>
      </c>
      <c r="AR160" s="144">
        <v>1065186.993</v>
      </c>
      <c r="AS160" s="144">
        <v>1070570.1029999999</v>
      </c>
      <c r="AT160" s="144">
        <v>1112362.227</v>
      </c>
      <c r="AU160" s="144">
        <v>1118549.5149999999</v>
      </c>
      <c r="AV160" s="144">
        <v>1163211.473</v>
      </c>
      <c r="AW160" s="144">
        <v>1175030.9380000001</v>
      </c>
      <c r="AX160" s="144">
        <v>1200418.6669999999</v>
      </c>
      <c r="AY160" s="144">
        <v>1247591.926</v>
      </c>
      <c r="AZ160" s="144">
        <v>1289665.5260000001</v>
      </c>
      <c r="BA160" s="144" t="s">
        <v>598</v>
      </c>
      <c r="BB160" s="144"/>
      <c r="BC160" s="144"/>
      <c r="BD160" s="144"/>
      <c r="BE160" s="144"/>
      <c r="BF160" s="144"/>
      <c r="BG160" s="144"/>
      <c r="BH160" s="144"/>
      <c r="BI160" s="144"/>
      <c r="BJ160" s="144"/>
      <c r="BK160" s="144"/>
      <c r="BL160" s="144"/>
      <c r="BM160" s="144"/>
      <c r="BN160" s="144"/>
      <c r="BO160" s="144"/>
      <c r="BP160" s="144"/>
      <c r="BQ160" s="144"/>
      <c r="BR160" s="144"/>
      <c r="BS160" s="144"/>
      <c r="BT160" s="144"/>
      <c r="BU160" s="144"/>
      <c r="BV160" s="144"/>
      <c r="BW160" s="144"/>
      <c r="BX160" s="144"/>
      <c r="BY160" s="144"/>
      <c r="BZ160" s="144"/>
      <c r="CA160" s="144"/>
      <c r="CB160" s="144"/>
      <c r="CC160" s="144"/>
      <c r="CD160" s="144"/>
      <c r="CE160" s="144"/>
      <c r="CF160" s="144"/>
      <c r="CG160" s="144"/>
      <c r="CH160" s="144"/>
      <c r="CI160" s="144"/>
      <c r="CJ160" s="144"/>
      <c r="CK160" s="144"/>
      <c r="CL160" s="144"/>
      <c r="CM160" s="144"/>
    </row>
    <row r="161" spans="2:12" s="137" customFormat="1"/>
    <row r="162" spans="2:12" s="137" customFormat="1">
      <c r="D162" s="137" t="s">
        <v>610</v>
      </c>
    </row>
    <row r="163" spans="2:12" s="137" customFormat="1">
      <c r="D163" s="137" t="s">
        <v>611</v>
      </c>
    </row>
    <row r="164" spans="2:12">
      <c r="B164" s="2" t="s">
        <v>364</v>
      </c>
    </row>
    <row r="165" spans="2:12" ht="76.5">
      <c r="C165" t="s">
        <v>387</v>
      </c>
      <c r="D165" s="2" t="s">
        <v>380</v>
      </c>
      <c r="E165" s="2"/>
      <c r="G165" s="3" t="s">
        <v>386</v>
      </c>
      <c r="H165" t="s">
        <v>379</v>
      </c>
    </row>
    <row r="166" spans="2:12" ht="38.25">
      <c r="D166" s="38" t="s">
        <v>365</v>
      </c>
      <c r="E166" s="38" t="s">
        <v>366</v>
      </c>
      <c r="F166" s="38" t="s">
        <v>367</v>
      </c>
      <c r="G166" s="38" t="s">
        <v>385</v>
      </c>
      <c r="H166" s="38" t="s">
        <v>365</v>
      </c>
      <c r="I166" s="38" t="s">
        <v>366</v>
      </c>
      <c r="J166" s="38" t="s">
        <v>367</v>
      </c>
      <c r="K166" s="38" t="s">
        <v>385</v>
      </c>
    </row>
    <row r="167" spans="2:12">
      <c r="C167" s="30">
        <v>2018</v>
      </c>
      <c r="D167" s="23">
        <v>14314</v>
      </c>
      <c r="E167" s="23">
        <v>14314</v>
      </c>
      <c r="F167" s="23">
        <v>14314</v>
      </c>
      <c r="G167" s="23">
        <f>F167</f>
        <v>14314</v>
      </c>
      <c r="H167" s="39">
        <f t="shared" ref="H167:K171" si="92">D167/D$167</f>
        <v>1</v>
      </c>
      <c r="I167" s="39">
        <f t="shared" si="92"/>
        <v>1</v>
      </c>
      <c r="J167" s="39">
        <f t="shared" si="92"/>
        <v>1</v>
      </c>
      <c r="K167" s="39">
        <f t="shared" si="92"/>
        <v>1</v>
      </c>
      <c r="L167" s="30">
        <v>2018</v>
      </c>
    </row>
    <row r="168" spans="2:12">
      <c r="C168">
        <v>2025</v>
      </c>
      <c r="D168" s="23">
        <v>15538</v>
      </c>
      <c r="E168" s="21">
        <f>E167+(E169-E167)*7/12</f>
        <v>15857.5</v>
      </c>
      <c r="F168" s="21">
        <f>F167+(F169-F167)*7/12</f>
        <v>13985</v>
      </c>
      <c r="G168" s="23">
        <f>604*23.885</f>
        <v>14426.54</v>
      </c>
      <c r="H168" s="39">
        <f t="shared" si="92"/>
        <v>1.0855106888361046</v>
      </c>
      <c r="I168" s="39">
        <f t="shared" si="92"/>
        <v>1.1078314936425877</v>
      </c>
      <c r="J168" s="39">
        <f t="shared" si="92"/>
        <v>0.97701550929160264</v>
      </c>
      <c r="K168" s="39">
        <f t="shared" si="92"/>
        <v>1.0078622327790974</v>
      </c>
      <c r="L168">
        <v>2025</v>
      </c>
    </row>
    <row r="169" spans="2:12">
      <c r="C169">
        <v>2030</v>
      </c>
      <c r="D169" s="23">
        <v>16311</v>
      </c>
      <c r="E169" s="23">
        <v>16960</v>
      </c>
      <c r="F169" s="23">
        <v>13750</v>
      </c>
      <c r="G169" s="21">
        <f>G168+(G171-G168)/3</f>
        <v>14593.735000000001</v>
      </c>
      <c r="H169" s="39">
        <f t="shared" si="92"/>
        <v>1.1395137627497556</v>
      </c>
      <c r="I169" s="39">
        <f t="shared" si="92"/>
        <v>1.1848539891015788</v>
      </c>
      <c r="J169" s="39">
        <f t="shared" si="92"/>
        <v>0.96059801592846161</v>
      </c>
      <c r="K169" s="39">
        <f t="shared" si="92"/>
        <v>1.0195427553444181</v>
      </c>
      <c r="L169">
        <v>2030</v>
      </c>
    </row>
    <row r="170" spans="2:12">
      <c r="C170">
        <v>2035</v>
      </c>
      <c r="D170" s="23">
        <v>17011</v>
      </c>
      <c r="E170" s="21">
        <f>E169/2+E171/2</f>
        <v>18068.5</v>
      </c>
      <c r="F170" s="21">
        <f>F169/2+F171/2</f>
        <v>13514.5</v>
      </c>
      <c r="G170" s="21">
        <f>G168+(G171-G168)*2/3</f>
        <v>14760.930000000002</v>
      </c>
      <c r="H170" s="39">
        <f t="shared" si="92"/>
        <v>1.1884169344697499</v>
      </c>
      <c r="I170" s="39">
        <f t="shared" si="92"/>
        <v>1.2622956546038844</v>
      </c>
      <c r="J170" s="39">
        <f t="shared" si="92"/>
        <v>0.94414559172837786</v>
      </c>
      <c r="K170" s="39">
        <f t="shared" si="92"/>
        <v>1.0312232779097388</v>
      </c>
      <c r="L170">
        <v>2035</v>
      </c>
    </row>
    <row r="171" spans="2:12">
      <c r="C171">
        <v>2040</v>
      </c>
      <c r="D171" s="23">
        <v>17723</v>
      </c>
      <c r="E171" s="23">
        <v>19177</v>
      </c>
      <c r="F171" s="23">
        <v>13279</v>
      </c>
      <c r="G171" s="23">
        <f>625*23.885</f>
        <v>14928.125000000002</v>
      </c>
      <c r="H171" s="39">
        <f t="shared" si="92"/>
        <v>1.2381584462763728</v>
      </c>
      <c r="I171" s="39">
        <f t="shared" si="92"/>
        <v>1.3397373201061897</v>
      </c>
      <c r="J171" s="39">
        <f t="shared" si="92"/>
        <v>0.927693167528294</v>
      </c>
      <c r="K171" s="39">
        <f t="shared" si="92"/>
        <v>1.0429038004750595</v>
      </c>
      <c r="L171">
        <v>2040</v>
      </c>
    </row>
    <row r="172" spans="2:12">
      <c r="D172" s="2" t="s">
        <v>381</v>
      </c>
      <c r="E172" s="2"/>
      <c r="H172" t="s">
        <v>379</v>
      </c>
    </row>
    <row r="173" spans="2:12" ht="38.25">
      <c r="D173" s="38" t="s">
        <v>365</v>
      </c>
      <c r="E173" s="38" t="s">
        <v>366</v>
      </c>
      <c r="F173" s="38" t="s">
        <v>367</v>
      </c>
      <c r="G173" s="38" t="s">
        <v>385</v>
      </c>
      <c r="H173" s="38" t="s">
        <v>365</v>
      </c>
      <c r="I173" s="38" t="s">
        <v>366</v>
      </c>
      <c r="J173" s="38" t="s">
        <v>367</v>
      </c>
      <c r="K173" s="38" t="s">
        <v>385</v>
      </c>
    </row>
    <row r="174" spans="2:12">
      <c r="C174" s="30">
        <v>2018</v>
      </c>
      <c r="D174" s="23">
        <v>9954</v>
      </c>
      <c r="E174" s="23">
        <v>9954</v>
      </c>
      <c r="F174" s="23">
        <v>9954</v>
      </c>
      <c r="G174" s="23">
        <f>F174</f>
        <v>9954</v>
      </c>
      <c r="H174" s="39">
        <f t="shared" ref="H174:K178" si="93">D174/D$174</f>
        <v>1</v>
      </c>
      <c r="I174" s="39">
        <f t="shared" si="93"/>
        <v>1</v>
      </c>
      <c r="J174" s="39">
        <f t="shared" si="93"/>
        <v>1</v>
      </c>
      <c r="K174" s="39">
        <f t="shared" si="93"/>
        <v>1</v>
      </c>
      <c r="L174" s="30">
        <v>2018</v>
      </c>
    </row>
    <row r="175" spans="2:12">
      <c r="C175">
        <v>2025</v>
      </c>
      <c r="D175" s="23">
        <v>10997</v>
      </c>
      <c r="E175" s="21">
        <f>E174+(E176-E174)*7/12</f>
        <v>11145.166666666666</v>
      </c>
      <c r="F175" s="21">
        <f>F174+(F176-F174)*7/12</f>
        <v>9924.8333333333339</v>
      </c>
      <c r="G175" s="23">
        <f>426*23.885</f>
        <v>10175.01</v>
      </c>
      <c r="H175" s="39">
        <f t="shared" si="93"/>
        <v>1.1047819971870605</v>
      </c>
      <c r="I175" s="39">
        <f t="shared" si="93"/>
        <v>1.1196671354899201</v>
      </c>
      <c r="J175" s="39">
        <f t="shared" si="93"/>
        <v>0.99706985466479148</v>
      </c>
      <c r="K175" s="39">
        <f t="shared" si="93"/>
        <v>1.0222031344183242</v>
      </c>
      <c r="L175">
        <v>2025</v>
      </c>
    </row>
    <row r="176" spans="2:12">
      <c r="C176">
        <v>2030</v>
      </c>
      <c r="D176" s="23">
        <v>11607</v>
      </c>
      <c r="E176" s="23">
        <v>11996</v>
      </c>
      <c r="F176" s="23">
        <v>9904</v>
      </c>
      <c r="G176" s="21">
        <f>G175+(G178-G175)/3</f>
        <v>10270.550000000001</v>
      </c>
      <c r="H176" s="39">
        <f t="shared" si="93"/>
        <v>1.1660638939119952</v>
      </c>
      <c r="I176" s="39">
        <f t="shared" si="93"/>
        <v>1.2051436608398634</v>
      </c>
      <c r="J176" s="39">
        <f t="shared" si="93"/>
        <v>0.9949768937110709</v>
      </c>
      <c r="K176" s="39">
        <f t="shared" si="93"/>
        <v>1.0318012859152101</v>
      </c>
      <c r="L176">
        <v>2030</v>
      </c>
    </row>
    <row r="177" spans="3:12">
      <c r="C177">
        <v>2035</v>
      </c>
      <c r="D177" s="23">
        <v>12145</v>
      </c>
      <c r="E177" s="21">
        <f>E176/2+E178/2</f>
        <v>12768</v>
      </c>
      <c r="F177" s="21">
        <f>F176/2+F178/2</f>
        <v>9702</v>
      </c>
      <c r="G177" s="21">
        <f>G175+(G178-G175)*2/3</f>
        <v>10366.09</v>
      </c>
      <c r="H177" s="39">
        <f t="shared" si="93"/>
        <v>1.220112517580872</v>
      </c>
      <c r="I177" s="39">
        <f t="shared" si="93"/>
        <v>1.2827004219409284</v>
      </c>
      <c r="J177" s="39">
        <f t="shared" si="93"/>
        <v>0.97468354430379744</v>
      </c>
      <c r="K177" s="39">
        <f t="shared" si="93"/>
        <v>1.0413994374120956</v>
      </c>
      <c r="L177">
        <v>2035</v>
      </c>
    </row>
    <row r="178" spans="3:12">
      <c r="C178">
        <v>2040</v>
      </c>
      <c r="D178" s="23">
        <v>12672</v>
      </c>
      <c r="E178" s="23">
        <v>13540</v>
      </c>
      <c r="F178" s="23">
        <v>9500</v>
      </c>
      <c r="G178" s="23">
        <f>438*23.885</f>
        <v>10461.630000000001</v>
      </c>
      <c r="H178" s="39">
        <f t="shared" si="93"/>
        <v>1.2730560578661845</v>
      </c>
      <c r="I178" s="39">
        <f t="shared" si="93"/>
        <v>1.3602571830419932</v>
      </c>
      <c r="J178" s="39">
        <f t="shared" si="93"/>
        <v>0.95439019489652399</v>
      </c>
      <c r="K178" s="39">
        <f t="shared" si="93"/>
        <v>1.0509975889089813</v>
      </c>
      <c r="L178">
        <v>2040</v>
      </c>
    </row>
  </sheetData>
  <mergeCells count="6">
    <mergeCell ref="A147:BK147"/>
    <mergeCell ref="B54:B55"/>
    <mergeCell ref="C54:C55"/>
    <mergeCell ref="F54:F55"/>
    <mergeCell ref="G54:G55"/>
    <mergeCell ref="AA54:AA56"/>
  </mergeCells>
  <hyperlinks>
    <hyperlink ref="A147" r:id="rId1" display="Source: IEA, 2015 (http://www.iea.org/t&amp;c/termsandconditions/)"/>
  </hyperlinks>
  <pageMargins left="0.7" right="0.7" top="0.75" bottom="0.75" header="0.3" footer="0.3"/>
  <pageSetup paperSize="9" orientation="portrait" horizontalDpi="300" r:id="rId2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"/>
  <sheetViews>
    <sheetView workbookViewId="0">
      <selection activeCell="D36" sqref="D36"/>
    </sheetView>
  </sheetViews>
  <sheetFormatPr defaultRowHeight="15.75"/>
  <cols>
    <col min="1" max="1" width="22" style="156" customWidth="1"/>
    <col min="2" max="2" width="24.85546875" style="156" customWidth="1"/>
    <col min="3" max="16384" width="9.140625" style="156"/>
  </cols>
  <sheetData>
    <row r="1" spans="1:1">
      <c r="A1" s="156" t="s">
        <v>650</v>
      </c>
    </row>
    <row r="2" spans="1:1">
      <c r="A2" s="156" t="s">
        <v>651</v>
      </c>
    </row>
    <row r="3" spans="1:1">
      <c r="A3" s="156" t="s">
        <v>652</v>
      </c>
    </row>
    <row r="4" spans="1:1">
      <c r="A4" s="156" t="s">
        <v>653</v>
      </c>
    </row>
    <row r="5" spans="1:1">
      <c r="A5" s="156" t="s">
        <v>654</v>
      </c>
    </row>
    <row r="6" spans="1:1">
      <c r="A6" s="156" t="s">
        <v>652</v>
      </c>
    </row>
    <row r="7" spans="1:1">
      <c r="A7" s="156" t="s">
        <v>655</v>
      </c>
    </row>
    <row r="8" spans="1:1">
      <c r="A8" s="156" t="s">
        <v>656</v>
      </c>
    </row>
    <row r="9" spans="1:1">
      <c r="A9" s="156" t="s">
        <v>657</v>
      </c>
    </row>
    <row r="10" spans="1:1">
      <c r="A10" s="156" t="s">
        <v>658</v>
      </c>
    </row>
    <row r="11" spans="1:1">
      <c r="A11" s="156" t="s">
        <v>659</v>
      </c>
    </row>
    <row r="12" spans="1:1">
      <c r="A12" s="156" t="s">
        <v>652</v>
      </c>
    </row>
    <row r="13" spans="1:1">
      <c r="A13" s="156" t="s">
        <v>660</v>
      </c>
    </row>
    <row r="14" spans="1:1">
      <c r="A14" s="156" t="s">
        <v>661</v>
      </c>
    </row>
    <row r="15" spans="1:1">
      <c r="A15" s="156" t="s">
        <v>662</v>
      </c>
    </row>
    <row r="16" spans="1:1">
      <c r="A16" s="156" t="s">
        <v>663</v>
      </c>
    </row>
    <row r="17" spans="1:1">
      <c r="A17" s="156" t="s">
        <v>652</v>
      </c>
    </row>
    <row r="18" spans="1:1">
      <c r="A18" s="156" t="s">
        <v>664</v>
      </c>
    </row>
    <row r="19" spans="1:1">
      <c r="A19" s="156" t="s">
        <v>665</v>
      </c>
    </row>
    <row r="20" spans="1:1">
      <c r="A20" s="156" t="s">
        <v>652</v>
      </c>
    </row>
    <row r="21" spans="1:1">
      <c r="A21" s="156" t="s">
        <v>666</v>
      </c>
    </row>
    <row r="22" spans="1:1">
      <c r="A22" s="156" t="s">
        <v>667</v>
      </c>
    </row>
    <row r="23" spans="1:1">
      <c r="A23" s="156" t="s">
        <v>668</v>
      </c>
    </row>
    <row r="24" spans="1:1">
      <c r="A24" s="156" t="s">
        <v>669</v>
      </c>
    </row>
    <row r="25" spans="1:1">
      <c r="A25" s="156" t="s">
        <v>670</v>
      </c>
    </row>
    <row r="26" spans="1:1">
      <c r="A26" s="156" t="s">
        <v>652</v>
      </c>
    </row>
    <row r="27" spans="1:1">
      <c r="A27" s="156" t="s">
        <v>671</v>
      </c>
    </row>
    <row r="28" spans="1:1">
      <c r="A28" s="156" t="s">
        <v>672</v>
      </c>
    </row>
    <row r="29" spans="1:1">
      <c r="A29" s="156" t="s">
        <v>673</v>
      </c>
    </row>
    <row r="30" spans="1:1">
      <c r="A30" s="156" t="s">
        <v>674</v>
      </c>
    </row>
    <row r="31" spans="1:1">
      <c r="A31" s="156" t="s">
        <v>652</v>
      </c>
    </row>
    <row r="32" spans="1:1">
      <c r="A32" s="156" t="s">
        <v>675</v>
      </c>
    </row>
    <row r="33" spans="1:3">
      <c r="A33" s="156" t="s">
        <v>676</v>
      </c>
    </row>
    <row r="34" spans="1:3">
      <c r="A34" s="156" t="s">
        <v>663</v>
      </c>
    </row>
    <row r="35" spans="1:3">
      <c r="A35" s="156" t="s">
        <v>677</v>
      </c>
    </row>
    <row r="37" spans="1:3">
      <c r="A37" s="18" t="s">
        <v>347</v>
      </c>
      <c r="B37" s="18"/>
      <c r="C37" s="18"/>
    </row>
    <row r="38" spans="1:3">
      <c r="A38" s="18" t="s">
        <v>348</v>
      </c>
      <c r="B38" s="18" t="s">
        <v>349</v>
      </c>
      <c r="C38" s="18" t="s">
        <v>350</v>
      </c>
    </row>
    <row r="39" spans="1:3">
      <c r="A39" s="18" t="s">
        <v>331</v>
      </c>
      <c r="B39" s="18" t="s">
        <v>351</v>
      </c>
      <c r="C39" s="18" t="s">
        <v>352</v>
      </c>
    </row>
    <row r="40" spans="1:3">
      <c r="A40" s="18" t="s">
        <v>306</v>
      </c>
      <c r="B40" s="18" t="s">
        <v>354</v>
      </c>
      <c r="C40" s="18"/>
    </row>
    <row r="41" spans="1:3">
      <c r="A41" s="18" t="s">
        <v>288</v>
      </c>
      <c r="B41" s="18" t="s">
        <v>353</v>
      </c>
      <c r="C41" s="18"/>
    </row>
    <row r="42" spans="1:3">
      <c r="A42" s="18" t="s">
        <v>256</v>
      </c>
      <c r="B42" s="18" t="s">
        <v>355</v>
      </c>
      <c r="C42" s="18"/>
    </row>
    <row r="43" spans="1:3">
      <c r="A43" s="18" t="s">
        <v>227</v>
      </c>
      <c r="B43" s="18" t="s">
        <v>356</v>
      </c>
      <c r="C43" s="18"/>
    </row>
    <row r="44" spans="1:3">
      <c r="A44" s="18" t="s">
        <v>139</v>
      </c>
      <c r="B44" s="18" t="s">
        <v>357</v>
      </c>
      <c r="C44" s="18"/>
    </row>
    <row r="45" spans="1:3">
      <c r="A45" s="18" t="s">
        <v>342</v>
      </c>
      <c r="B45" s="18" t="s">
        <v>342</v>
      </c>
      <c r="C45" s="1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42"/>
  <sheetViews>
    <sheetView workbookViewId="0">
      <selection activeCell="B999" sqref="B999"/>
    </sheetView>
  </sheetViews>
  <sheetFormatPr defaultColWidth="12.42578125" defaultRowHeight="15.75"/>
  <cols>
    <col min="1" max="1" width="32.42578125" style="18" customWidth="1"/>
    <col min="2" max="2" width="31.85546875" style="18" customWidth="1"/>
    <col min="3" max="16384" width="12.42578125" style="18"/>
  </cols>
  <sheetData>
    <row r="1" spans="1:26" s="156" customFormat="1">
      <c r="A1" s="195" t="s">
        <v>759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26" s="156" customFormat="1">
      <c r="A2" s="195" t="s">
        <v>680</v>
      </c>
      <c r="B2" s="195"/>
      <c r="C2" s="195"/>
      <c r="D2" s="195"/>
      <c r="E2" s="195"/>
      <c r="F2" s="195"/>
      <c r="G2" s="158"/>
      <c r="H2" s="158"/>
      <c r="I2" s="158"/>
      <c r="J2" s="158"/>
      <c r="K2" s="158"/>
    </row>
    <row r="3" spans="1:26" s="156" customFormat="1">
      <c r="A3" s="158"/>
      <c r="B3" s="158"/>
      <c r="C3" s="158"/>
      <c r="D3" s="158"/>
      <c r="E3" s="158"/>
      <c r="F3" s="158"/>
      <c r="G3" s="158"/>
      <c r="H3" s="158"/>
      <c r="I3" s="158"/>
      <c r="J3" s="158"/>
      <c r="K3" s="158"/>
    </row>
    <row r="4" spans="1:26">
      <c r="A4" s="18" t="s">
        <v>133</v>
      </c>
      <c r="B4" s="18" t="s">
        <v>87</v>
      </c>
      <c r="C4" s="18" t="s">
        <v>134</v>
      </c>
      <c r="D4" s="18" t="s">
        <v>135</v>
      </c>
      <c r="E4" s="18" t="s">
        <v>136</v>
      </c>
      <c r="F4" s="18" t="s">
        <v>137</v>
      </c>
      <c r="G4" s="18">
        <v>2005</v>
      </c>
      <c r="H4" s="18">
        <v>2010</v>
      </c>
      <c r="I4" s="18">
        <v>2015</v>
      </c>
      <c r="J4" s="18">
        <v>2020</v>
      </c>
      <c r="K4" s="18">
        <v>2025</v>
      </c>
      <c r="L4" s="18">
        <v>2030</v>
      </c>
      <c r="M4" s="18">
        <v>2035</v>
      </c>
      <c r="N4" s="18">
        <v>2040</v>
      </c>
      <c r="O4" s="18">
        <v>2045</v>
      </c>
      <c r="P4" s="18">
        <v>2050</v>
      </c>
      <c r="Q4" s="18">
        <v>2055</v>
      </c>
      <c r="R4" s="18">
        <v>2060</v>
      </c>
      <c r="S4" s="18">
        <v>2065</v>
      </c>
      <c r="T4" s="18">
        <v>2070</v>
      </c>
      <c r="U4" s="18">
        <v>2075</v>
      </c>
      <c r="V4" s="18">
        <v>2080</v>
      </c>
      <c r="W4" s="18">
        <v>2085</v>
      </c>
      <c r="X4" s="18">
        <v>2090</v>
      </c>
      <c r="Y4" s="18">
        <v>2095</v>
      </c>
      <c r="Z4" s="18">
        <v>2100</v>
      </c>
    </row>
    <row r="5" spans="1:26" hidden="1">
      <c r="A5" s="18" t="s">
        <v>56</v>
      </c>
      <c r="B5" s="18" t="s">
        <v>138</v>
      </c>
      <c r="C5" s="18" t="s">
        <v>139</v>
      </c>
      <c r="D5" s="18" t="s">
        <v>58</v>
      </c>
      <c r="E5" s="18" t="s">
        <v>140</v>
      </c>
      <c r="F5" s="18" t="s">
        <v>141</v>
      </c>
      <c r="G5" s="18">
        <v>34018.884700000002</v>
      </c>
      <c r="H5" s="18">
        <v>38149.300900000002</v>
      </c>
      <c r="I5" s="18">
        <v>41259.128400000001</v>
      </c>
      <c r="J5" s="18">
        <v>43970.3298</v>
      </c>
      <c r="K5" s="18">
        <v>43521.059399999998</v>
      </c>
      <c r="L5" s="18">
        <v>41558.229899999998</v>
      </c>
      <c r="M5" s="18">
        <v>27777.626400000001</v>
      </c>
      <c r="N5" s="18">
        <v>17620.408500000001</v>
      </c>
      <c r="O5" s="18">
        <v>15870.433499999999</v>
      </c>
      <c r="P5" s="18">
        <v>13654.1067</v>
      </c>
      <c r="Q5" s="18">
        <v>11856.7369</v>
      </c>
      <c r="R5" s="18">
        <v>8049.9381000000003</v>
      </c>
      <c r="S5" s="18">
        <v>11011.764999999999</v>
      </c>
      <c r="T5" s="18">
        <v>9749.0080999999991</v>
      </c>
      <c r="U5" s="18">
        <v>9574.3758999999991</v>
      </c>
      <c r="V5" s="18">
        <v>10536.1824</v>
      </c>
      <c r="W5" s="18">
        <v>9812.5665000000008</v>
      </c>
      <c r="X5" s="18">
        <v>7374.9209000000001</v>
      </c>
      <c r="Y5" s="18">
        <v>6544.3509999999997</v>
      </c>
      <c r="Z5" s="18">
        <v>5286.6302999999998</v>
      </c>
    </row>
    <row r="6" spans="1:26" hidden="1">
      <c r="A6" s="18" t="s">
        <v>56</v>
      </c>
      <c r="B6" s="18" t="s">
        <v>138</v>
      </c>
      <c r="C6" s="18" t="s">
        <v>139</v>
      </c>
      <c r="D6" s="18" t="s">
        <v>58</v>
      </c>
      <c r="E6" s="18" t="s">
        <v>59</v>
      </c>
      <c r="F6" s="18" t="s">
        <v>60</v>
      </c>
      <c r="G6" s="18">
        <v>334.16079999999999</v>
      </c>
      <c r="H6" s="18">
        <v>363.26580000000001</v>
      </c>
      <c r="I6" s="18">
        <v>395.16660000000002</v>
      </c>
      <c r="J6" s="18">
        <v>427.40820000000002</v>
      </c>
      <c r="K6" s="18">
        <v>445.4273</v>
      </c>
      <c r="L6" s="18">
        <v>458.56319999999999</v>
      </c>
      <c r="M6" s="18">
        <v>416.30489999999998</v>
      </c>
      <c r="N6" s="18">
        <v>403.9794</v>
      </c>
      <c r="O6" s="18">
        <v>429.33359999999999</v>
      </c>
      <c r="P6" s="18">
        <v>449.61</v>
      </c>
      <c r="Q6" s="18">
        <v>466.3621</v>
      </c>
      <c r="R6" s="18">
        <v>481.37130000000002</v>
      </c>
      <c r="S6" s="18">
        <v>487.81299999999999</v>
      </c>
      <c r="T6" s="18">
        <v>508.10550000000001</v>
      </c>
      <c r="U6" s="18">
        <v>525.85350000000005</v>
      </c>
      <c r="V6" s="18">
        <v>543.30470000000003</v>
      </c>
      <c r="W6" s="18">
        <v>558.6866</v>
      </c>
      <c r="X6" s="18">
        <v>568.87929999999994</v>
      </c>
      <c r="Y6" s="18">
        <v>574.8039</v>
      </c>
      <c r="Z6" s="18">
        <v>576.90940000000001</v>
      </c>
    </row>
    <row r="7" spans="1:26" hidden="1">
      <c r="A7" s="18" t="s">
        <v>56</v>
      </c>
      <c r="B7" s="18" t="s">
        <v>138</v>
      </c>
      <c r="C7" s="18" t="s">
        <v>139</v>
      </c>
      <c r="D7" s="18" t="s">
        <v>58</v>
      </c>
      <c r="E7" s="18" t="s">
        <v>61</v>
      </c>
      <c r="F7" s="18" t="s">
        <v>62</v>
      </c>
      <c r="G7" s="18">
        <v>60200.956859999998</v>
      </c>
      <c r="H7" s="18">
        <v>71262.535080000001</v>
      </c>
      <c r="I7" s="18">
        <v>87133.275460000004</v>
      </c>
      <c r="J7" s="18">
        <v>107891.9039</v>
      </c>
      <c r="K7" s="18">
        <v>130150.9</v>
      </c>
      <c r="L7" s="18">
        <v>152783.4</v>
      </c>
      <c r="M7" s="18">
        <v>172394.2</v>
      </c>
      <c r="N7" s="18">
        <v>193347</v>
      </c>
      <c r="O7" s="18">
        <v>217687.8</v>
      </c>
      <c r="P7" s="18">
        <v>242308</v>
      </c>
      <c r="Q7" s="18">
        <v>267729</v>
      </c>
      <c r="R7" s="18">
        <v>294967.2</v>
      </c>
      <c r="S7" s="18">
        <v>323728.90000000002</v>
      </c>
      <c r="T7" s="18">
        <v>354849</v>
      </c>
      <c r="U7" s="18">
        <v>387203.3</v>
      </c>
      <c r="V7" s="18">
        <v>421525.5</v>
      </c>
      <c r="W7" s="18">
        <v>457449.3</v>
      </c>
      <c r="X7" s="18">
        <v>494593</v>
      </c>
      <c r="Y7" s="18">
        <v>533216.19999999995</v>
      </c>
      <c r="Z7" s="18">
        <v>573181.4</v>
      </c>
    </row>
    <row r="8" spans="1:26" hidden="1">
      <c r="A8" s="18" t="s">
        <v>56</v>
      </c>
      <c r="B8" s="18" t="s">
        <v>138</v>
      </c>
      <c r="C8" s="18" t="s">
        <v>139</v>
      </c>
      <c r="D8" s="18" t="s">
        <v>58</v>
      </c>
      <c r="E8" s="18" t="s">
        <v>142</v>
      </c>
      <c r="F8" s="18" t="s">
        <v>143</v>
      </c>
      <c r="G8" s="18">
        <v>6490.9879000000001</v>
      </c>
      <c r="H8" s="18">
        <v>6879.5896000000002</v>
      </c>
      <c r="I8" s="18">
        <v>7257.2329</v>
      </c>
      <c r="J8" s="18">
        <v>7623.6571999999996</v>
      </c>
      <c r="K8" s="18">
        <v>7964.4282000000003</v>
      </c>
      <c r="L8" s="18">
        <v>8273.4010999999991</v>
      </c>
      <c r="M8" s="18">
        <v>8551.0051000000003</v>
      </c>
      <c r="N8" s="18">
        <v>8795.5200999999997</v>
      </c>
      <c r="O8" s="18">
        <v>9004.0542000000005</v>
      </c>
      <c r="P8" s="18">
        <v>9172.3104000000003</v>
      </c>
      <c r="Q8" s="18">
        <v>9297.5</v>
      </c>
      <c r="R8" s="18">
        <v>9380.9207999999999</v>
      </c>
      <c r="S8" s="18">
        <v>9427.6491999999998</v>
      </c>
      <c r="T8" s="18">
        <v>9442.8467000000001</v>
      </c>
      <c r="U8" s="18">
        <v>9427.5655999999999</v>
      </c>
      <c r="V8" s="18">
        <v>9383.0054999999993</v>
      </c>
      <c r="W8" s="18">
        <v>9312.1394</v>
      </c>
      <c r="X8" s="18">
        <v>9220.2795000000006</v>
      </c>
      <c r="Y8" s="18">
        <v>9112.0365000000002</v>
      </c>
      <c r="Z8" s="18">
        <v>8990.6330999999991</v>
      </c>
    </row>
    <row r="9" spans="1:26" hidden="1">
      <c r="A9" s="18" t="s">
        <v>56</v>
      </c>
      <c r="B9" s="18" t="s">
        <v>138</v>
      </c>
      <c r="C9" s="18" t="s">
        <v>139</v>
      </c>
      <c r="D9" s="18" t="s">
        <v>58</v>
      </c>
      <c r="E9" s="18" t="s">
        <v>63</v>
      </c>
      <c r="F9" s="18" t="s">
        <v>60</v>
      </c>
      <c r="G9" s="18">
        <v>451.1345</v>
      </c>
      <c r="H9" s="18">
        <v>495.4085</v>
      </c>
      <c r="I9" s="18">
        <v>541.78099999999995</v>
      </c>
      <c r="J9" s="18">
        <v>589.12429999999995</v>
      </c>
      <c r="K9" s="18">
        <v>613.06600000000003</v>
      </c>
      <c r="L9" s="18">
        <v>633.11580000000004</v>
      </c>
      <c r="M9" s="18">
        <v>560.24919999999997</v>
      </c>
      <c r="N9" s="18">
        <v>566.22370000000001</v>
      </c>
      <c r="O9" s="18">
        <v>631.19100000000003</v>
      </c>
      <c r="P9" s="18">
        <v>679.9425</v>
      </c>
      <c r="Q9" s="18">
        <v>724.11670000000004</v>
      </c>
      <c r="R9" s="18">
        <v>774.76679999999999</v>
      </c>
      <c r="S9" s="18">
        <v>804.21169999999995</v>
      </c>
      <c r="T9" s="18">
        <v>846.99090000000001</v>
      </c>
      <c r="U9" s="18">
        <v>882.17669999999998</v>
      </c>
      <c r="V9" s="18">
        <v>916.99760000000003</v>
      </c>
      <c r="W9" s="18">
        <v>949.24239999999998</v>
      </c>
      <c r="X9" s="18">
        <v>975.74800000000005</v>
      </c>
      <c r="Y9" s="18">
        <v>996.55439999999999</v>
      </c>
      <c r="Z9" s="18">
        <v>1010.9598</v>
      </c>
    </row>
    <row r="10" spans="1:26" hidden="1">
      <c r="A10" s="18" t="s">
        <v>56</v>
      </c>
      <c r="B10" s="18" t="s">
        <v>144</v>
      </c>
      <c r="C10" s="18" t="s">
        <v>139</v>
      </c>
      <c r="D10" s="18" t="s">
        <v>58</v>
      </c>
      <c r="E10" s="18" t="s">
        <v>140</v>
      </c>
      <c r="F10" s="18" t="s">
        <v>141</v>
      </c>
      <c r="G10" s="18">
        <v>34018.884700000002</v>
      </c>
      <c r="H10" s="18">
        <v>38102.442999999999</v>
      </c>
      <c r="I10" s="18">
        <v>41394.195</v>
      </c>
      <c r="J10" s="18">
        <v>44425.696100000001</v>
      </c>
      <c r="K10" s="18">
        <v>43720.902499999997</v>
      </c>
      <c r="L10" s="18">
        <v>42328.599000000002</v>
      </c>
      <c r="M10" s="18">
        <v>41116.028400000003</v>
      </c>
      <c r="N10" s="18">
        <v>39411.105900000002</v>
      </c>
      <c r="O10" s="18">
        <v>36950.791599999997</v>
      </c>
      <c r="P10" s="18">
        <v>34208.620499999997</v>
      </c>
      <c r="Q10" s="18">
        <v>31526.056100000002</v>
      </c>
      <c r="R10" s="18">
        <v>29088.849600000001</v>
      </c>
      <c r="S10" s="18">
        <v>25346.5039</v>
      </c>
      <c r="T10" s="18">
        <v>23121.597099999999</v>
      </c>
      <c r="U10" s="18">
        <v>21092.975200000001</v>
      </c>
      <c r="V10" s="18">
        <v>19179.888500000001</v>
      </c>
      <c r="W10" s="18">
        <v>17427.667300000001</v>
      </c>
      <c r="X10" s="18">
        <v>15870.374100000001</v>
      </c>
      <c r="Y10" s="18">
        <v>14454.5227</v>
      </c>
      <c r="Z10" s="18">
        <v>13143.611999999999</v>
      </c>
    </row>
    <row r="11" spans="1:26" hidden="1">
      <c r="A11" s="18" t="s">
        <v>56</v>
      </c>
      <c r="B11" s="18" t="s">
        <v>144</v>
      </c>
      <c r="C11" s="18" t="s">
        <v>139</v>
      </c>
      <c r="D11" s="18" t="s">
        <v>58</v>
      </c>
      <c r="E11" s="18" t="s">
        <v>59</v>
      </c>
      <c r="F11" s="18" t="s">
        <v>60</v>
      </c>
      <c r="G11" s="18">
        <v>334.16079999999999</v>
      </c>
      <c r="H11" s="18">
        <v>363.33370000000002</v>
      </c>
      <c r="I11" s="18">
        <v>396.22059999999999</v>
      </c>
      <c r="J11" s="18">
        <v>429.46890000000002</v>
      </c>
      <c r="K11" s="18">
        <v>447.83019999999999</v>
      </c>
      <c r="L11" s="18">
        <v>460.12759999999997</v>
      </c>
      <c r="M11" s="18">
        <v>475.5213</v>
      </c>
      <c r="N11" s="18">
        <v>491.09429999999998</v>
      </c>
      <c r="O11" s="18">
        <v>507.20119999999997</v>
      </c>
      <c r="P11" s="18">
        <v>521.67610000000002</v>
      </c>
      <c r="Q11" s="18">
        <v>534.79240000000004</v>
      </c>
      <c r="R11" s="18">
        <v>548.00239999999997</v>
      </c>
      <c r="S11" s="18">
        <v>522.90170000000001</v>
      </c>
      <c r="T11" s="18">
        <v>528.32190000000003</v>
      </c>
      <c r="U11" s="18">
        <v>532.52149999999995</v>
      </c>
      <c r="V11" s="18">
        <v>537.5308</v>
      </c>
      <c r="W11" s="18">
        <v>541.87549999999999</v>
      </c>
      <c r="X11" s="18">
        <v>546.12220000000002</v>
      </c>
      <c r="Y11" s="18">
        <v>551.79939999999999</v>
      </c>
      <c r="Z11" s="18">
        <v>556.16980000000001</v>
      </c>
    </row>
    <row r="12" spans="1:26" hidden="1">
      <c r="A12" s="18" t="s">
        <v>56</v>
      </c>
      <c r="B12" s="18" t="s">
        <v>144</v>
      </c>
      <c r="C12" s="18" t="s">
        <v>139</v>
      </c>
      <c r="D12" s="18" t="s">
        <v>58</v>
      </c>
      <c r="E12" s="18" t="s">
        <v>61</v>
      </c>
      <c r="F12" s="18" t="s">
        <v>62</v>
      </c>
      <c r="G12" s="18">
        <v>60200.956859999998</v>
      </c>
      <c r="H12" s="18">
        <v>71260.046109999996</v>
      </c>
      <c r="I12" s="18">
        <v>87120.717090000006</v>
      </c>
      <c r="J12" s="18">
        <v>107857.4822</v>
      </c>
      <c r="K12" s="18">
        <v>130077.2</v>
      </c>
      <c r="L12" s="18">
        <v>152628.29999999999</v>
      </c>
      <c r="M12" s="18">
        <v>175073.8</v>
      </c>
      <c r="N12" s="18">
        <v>198389.4</v>
      </c>
      <c r="O12" s="18">
        <v>222554.2</v>
      </c>
      <c r="P12" s="18">
        <v>247283.3</v>
      </c>
      <c r="Q12" s="18">
        <v>272819.8</v>
      </c>
      <c r="R12" s="18">
        <v>300421</v>
      </c>
      <c r="S12" s="18">
        <v>329349.90000000002</v>
      </c>
      <c r="T12" s="18">
        <v>359998.1</v>
      </c>
      <c r="U12" s="18">
        <v>391801.3</v>
      </c>
      <c r="V12" s="18">
        <v>425232.5</v>
      </c>
      <c r="W12" s="18">
        <v>459959.5</v>
      </c>
      <c r="X12" s="18">
        <v>496411.3</v>
      </c>
      <c r="Y12" s="18">
        <v>534414.1</v>
      </c>
      <c r="Z12" s="18">
        <v>573816.1</v>
      </c>
    </row>
    <row r="13" spans="1:26" hidden="1">
      <c r="A13" s="18" t="s">
        <v>56</v>
      </c>
      <c r="B13" s="18" t="s">
        <v>144</v>
      </c>
      <c r="C13" s="18" t="s">
        <v>139</v>
      </c>
      <c r="D13" s="18" t="s">
        <v>58</v>
      </c>
      <c r="E13" s="18" t="s">
        <v>142</v>
      </c>
      <c r="F13" s="18" t="s">
        <v>143</v>
      </c>
      <c r="G13" s="18">
        <v>6490.9879000000001</v>
      </c>
      <c r="H13" s="18">
        <v>6879.5896000000002</v>
      </c>
      <c r="I13" s="18">
        <v>7257.2329</v>
      </c>
      <c r="J13" s="18">
        <v>7623.6571999999996</v>
      </c>
      <c r="K13" s="18">
        <v>7964.4282000000003</v>
      </c>
      <c r="L13" s="18">
        <v>8273.4010999999991</v>
      </c>
      <c r="M13" s="18">
        <v>8551.0051000000003</v>
      </c>
      <c r="N13" s="18">
        <v>8795.5200999999997</v>
      </c>
      <c r="O13" s="18">
        <v>9004.0542000000005</v>
      </c>
      <c r="P13" s="18">
        <v>9172.3104000000003</v>
      </c>
      <c r="Q13" s="18">
        <v>9297.5</v>
      </c>
      <c r="R13" s="18">
        <v>9380.9207999999999</v>
      </c>
      <c r="S13" s="18">
        <v>9427.6491999999998</v>
      </c>
      <c r="T13" s="18">
        <v>9442.8467000000001</v>
      </c>
      <c r="U13" s="18">
        <v>9427.5655999999999</v>
      </c>
      <c r="V13" s="18">
        <v>9383.0054999999993</v>
      </c>
      <c r="W13" s="18">
        <v>9312.1394</v>
      </c>
      <c r="X13" s="18">
        <v>9220.2795000000006</v>
      </c>
      <c r="Y13" s="18">
        <v>9112.0365000000002</v>
      </c>
      <c r="Z13" s="18">
        <v>8990.6330999999991</v>
      </c>
    </row>
    <row r="14" spans="1:26" hidden="1">
      <c r="A14" s="18" t="s">
        <v>56</v>
      </c>
      <c r="B14" s="18" t="s">
        <v>144</v>
      </c>
      <c r="C14" s="18" t="s">
        <v>139</v>
      </c>
      <c r="D14" s="18" t="s">
        <v>58</v>
      </c>
      <c r="E14" s="18" t="s">
        <v>63</v>
      </c>
      <c r="F14" s="18" t="s">
        <v>60</v>
      </c>
      <c r="G14" s="18">
        <v>451.1345</v>
      </c>
      <c r="H14" s="18">
        <v>495.76350000000002</v>
      </c>
      <c r="I14" s="18">
        <v>543.84310000000005</v>
      </c>
      <c r="J14" s="18">
        <v>593.22630000000004</v>
      </c>
      <c r="K14" s="18">
        <v>618.65470000000005</v>
      </c>
      <c r="L14" s="18">
        <v>638.76229999999998</v>
      </c>
      <c r="M14" s="18">
        <v>668.93889999999999</v>
      </c>
      <c r="N14" s="18">
        <v>703.28899999999999</v>
      </c>
      <c r="O14" s="18">
        <v>736.80050000000006</v>
      </c>
      <c r="P14" s="18">
        <v>766.2704</v>
      </c>
      <c r="Q14" s="18">
        <v>797.29899999999998</v>
      </c>
      <c r="R14" s="18">
        <v>830.13639999999998</v>
      </c>
      <c r="S14" s="18">
        <v>757.43989999999997</v>
      </c>
      <c r="T14" s="18">
        <v>774.2713</v>
      </c>
      <c r="U14" s="18">
        <v>789.49900000000002</v>
      </c>
      <c r="V14" s="18">
        <v>805.44169999999997</v>
      </c>
      <c r="W14" s="18">
        <v>820.66139999999996</v>
      </c>
      <c r="X14" s="18">
        <v>833.97709999999995</v>
      </c>
      <c r="Y14" s="18">
        <v>846.97580000000005</v>
      </c>
      <c r="Z14" s="18">
        <v>855.76660000000004</v>
      </c>
    </row>
    <row r="15" spans="1:26" hidden="1">
      <c r="A15" s="18" t="s">
        <v>56</v>
      </c>
      <c r="B15" s="18" t="s">
        <v>145</v>
      </c>
      <c r="C15" s="18" t="s">
        <v>139</v>
      </c>
      <c r="D15" s="18" t="s">
        <v>58</v>
      </c>
      <c r="E15" s="18" t="s">
        <v>140</v>
      </c>
      <c r="F15" s="18" t="s">
        <v>141</v>
      </c>
      <c r="G15" s="18">
        <v>34018.884700000002</v>
      </c>
      <c r="H15" s="18">
        <v>38170.912600000003</v>
      </c>
      <c r="I15" s="18">
        <v>42083.090400000001</v>
      </c>
      <c r="J15" s="18">
        <v>45938.100200000001</v>
      </c>
      <c r="K15" s="18">
        <v>49234.550900000002</v>
      </c>
      <c r="L15" s="18">
        <v>51371.472999999998</v>
      </c>
      <c r="M15" s="18">
        <v>53575.616699999999</v>
      </c>
      <c r="N15" s="18">
        <v>55539.282299999999</v>
      </c>
      <c r="O15" s="18">
        <v>57161.824099999998</v>
      </c>
      <c r="P15" s="18">
        <v>57718.762799999997</v>
      </c>
      <c r="Q15" s="18">
        <v>58984.813099999999</v>
      </c>
      <c r="R15" s="18">
        <v>60166.758000000002</v>
      </c>
      <c r="S15" s="18">
        <v>62130.004200000003</v>
      </c>
      <c r="T15" s="18">
        <v>65473.988599999997</v>
      </c>
      <c r="U15" s="18">
        <v>68620.738899999997</v>
      </c>
      <c r="V15" s="18">
        <v>70407.279899999994</v>
      </c>
      <c r="W15" s="18">
        <v>70842.712199999994</v>
      </c>
      <c r="X15" s="18">
        <v>72168.687600000005</v>
      </c>
      <c r="Y15" s="18">
        <v>73351.528200000001</v>
      </c>
      <c r="Z15" s="18">
        <v>74030.337</v>
      </c>
    </row>
    <row r="16" spans="1:26" hidden="1">
      <c r="A16" s="18" t="s">
        <v>56</v>
      </c>
      <c r="B16" s="18" t="s">
        <v>145</v>
      </c>
      <c r="C16" s="18" t="s">
        <v>139</v>
      </c>
      <c r="D16" s="18" t="s">
        <v>58</v>
      </c>
      <c r="E16" s="18" t="s">
        <v>59</v>
      </c>
      <c r="F16" s="18" t="s">
        <v>60</v>
      </c>
      <c r="G16" s="18">
        <v>334.16079999999999</v>
      </c>
      <c r="H16" s="18">
        <v>363.25819999999999</v>
      </c>
      <c r="I16" s="18">
        <v>397.0874</v>
      </c>
      <c r="J16" s="18">
        <v>434.322</v>
      </c>
      <c r="K16" s="18">
        <v>468.16849999999999</v>
      </c>
      <c r="L16" s="18">
        <v>498.24689999999998</v>
      </c>
      <c r="M16" s="18">
        <v>525.91290000000004</v>
      </c>
      <c r="N16" s="18">
        <v>552.08690000000001</v>
      </c>
      <c r="O16" s="18">
        <v>573.66660000000002</v>
      </c>
      <c r="P16" s="18">
        <v>590.51959999999997</v>
      </c>
      <c r="Q16" s="18">
        <v>606.83540000000005</v>
      </c>
      <c r="R16" s="18">
        <v>623.4162</v>
      </c>
      <c r="S16" s="18">
        <v>640.11440000000005</v>
      </c>
      <c r="T16" s="18">
        <v>658.82690000000002</v>
      </c>
      <c r="U16" s="18">
        <v>675.73199999999997</v>
      </c>
      <c r="V16" s="18">
        <v>688.80039999999997</v>
      </c>
      <c r="W16" s="18">
        <v>698.47820000000002</v>
      </c>
      <c r="X16" s="18">
        <v>708.72799999999995</v>
      </c>
      <c r="Y16" s="18">
        <v>716.04340000000002</v>
      </c>
      <c r="Z16" s="18">
        <v>718.96289999999999</v>
      </c>
    </row>
    <row r="17" spans="1:26" hidden="1">
      <c r="A17" s="18" t="s">
        <v>56</v>
      </c>
      <c r="B17" s="18" t="s">
        <v>145</v>
      </c>
      <c r="C17" s="18" t="s">
        <v>139</v>
      </c>
      <c r="D17" s="18" t="s">
        <v>58</v>
      </c>
      <c r="E17" s="18" t="s">
        <v>61</v>
      </c>
      <c r="F17" s="18" t="s">
        <v>62</v>
      </c>
      <c r="G17" s="18">
        <v>60200.956859999998</v>
      </c>
      <c r="H17" s="18">
        <v>71262.878719999993</v>
      </c>
      <c r="I17" s="18">
        <v>87145.617020000005</v>
      </c>
      <c r="J17" s="18">
        <v>107965.38529999999</v>
      </c>
      <c r="K17" s="18">
        <v>130444.6</v>
      </c>
      <c r="L17" s="18">
        <v>153425.79999999999</v>
      </c>
      <c r="M17" s="18">
        <v>176309.1</v>
      </c>
      <c r="N17" s="18">
        <v>200060.3</v>
      </c>
      <c r="O17" s="18">
        <v>224609</v>
      </c>
      <c r="P17" s="18">
        <v>249488.8</v>
      </c>
      <c r="Q17" s="18">
        <v>275322.3</v>
      </c>
      <c r="R17" s="18">
        <v>303157.8</v>
      </c>
      <c r="S17" s="18">
        <v>332949.09999999998</v>
      </c>
      <c r="T17" s="18">
        <v>364346.4</v>
      </c>
      <c r="U17" s="18">
        <v>397010.9</v>
      </c>
      <c r="V17" s="18">
        <v>431291.3</v>
      </c>
      <c r="W17" s="18">
        <v>466954.4</v>
      </c>
      <c r="X17" s="18">
        <v>504286.2</v>
      </c>
      <c r="Y17" s="18">
        <v>543310.9</v>
      </c>
      <c r="Z17" s="18">
        <v>583669.9</v>
      </c>
    </row>
    <row r="18" spans="1:26" hidden="1">
      <c r="A18" s="18" t="s">
        <v>56</v>
      </c>
      <c r="B18" s="18" t="s">
        <v>145</v>
      </c>
      <c r="C18" s="18" t="s">
        <v>139</v>
      </c>
      <c r="D18" s="18" t="s">
        <v>58</v>
      </c>
      <c r="E18" s="18" t="s">
        <v>142</v>
      </c>
      <c r="F18" s="18" t="s">
        <v>143</v>
      </c>
      <c r="G18" s="18">
        <v>6490.9879000000001</v>
      </c>
      <c r="H18" s="18">
        <v>6879.5896000000002</v>
      </c>
      <c r="I18" s="18">
        <v>7257.2329</v>
      </c>
      <c r="J18" s="18">
        <v>7623.6571999999996</v>
      </c>
      <c r="K18" s="18">
        <v>7964.4282000000003</v>
      </c>
      <c r="L18" s="18">
        <v>8273.4010999999991</v>
      </c>
      <c r="M18" s="18">
        <v>8551.0051000000003</v>
      </c>
      <c r="N18" s="18">
        <v>8795.5200999999997</v>
      </c>
      <c r="O18" s="18">
        <v>9004.0542000000005</v>
      </c>
      <c r="P18" s="18">
        <v>9172.3104000000003</v>
      </c>
      <c r="Q18" s="18">
        <v>9297.5</v>
      </c>
      <c r="R18" s="18">
        <v>9380.9207999999999</v>
      </c>
      <c r="S18" s="18">
        <v>9427.6491999999998</v>
      </c>
      <c r="T18" s="18">
        <v>9442.8467000000001</v>
      </c>
      <c r="U18" s="18">
        <v>9427.5655999999999</v>
      </c>
      <c r="V18" s="18">
        <v>9383.0054999999993</v>
      </c>
      <c r="W18" s="18">
        <v>9312.1394</v>
      </c>
      <c r="X18" s="18">
        <v>9220.2795000000006</v>
      </c>
      <c r="Y18" s="18">
        <v>9112.0365000000002</v>
      </c>
      <c r="Z18" s="18">
        <v>8990.6330999999991</v>
      </c>
    </row>
    <row r="19" spans="1:26" hidden="1">
      <c r="A19" s="18" t="s">
        <v>56</v>
      </c>
      <c r="B19" s="18" t="s">
        <v>145</v>
      </c>
      <c r="C19" s="18" t="s">
        <v>139</v>
      </c>
      <c r="D19" s="18" t="s">
        <v>58</v>
      </c>
      <c r="E19" s="18" t="s">
        <v>63</v>
      </c>
      <c r="F19" s="18" t="s">
        <v>60</v>
      </c>
      <c r="G19" s="18">
        <v>451.1345</v>
      </c>
      <c r="H19" s="18">
        <v>495.54730000000001</v>
      </c>
      <c r="I19" s="18">
        <v>545.13969999999995</v>
      </c>
      <c r="J19" s="18">
        <v>600.04660000000001</v>
      </c>
      <c r="K19" s="18">
        <v>650.97789999999998</v>
      </c>
      <c r="L19" s="18">
        <v>697.02260000000001</v>
      </c>
      <c r="M19" s="18">
        <v>741.8152</v>
      </c>
      <c r="N19" s="18">
        <v>783.82140000000004</v>
      </c>
      <c r="O19" s="18">
        <v>820.88810000000001</v>
      </c>
      <c r="P19" s="18">
        <v>848.79809999999998</v>
      </c>
      <c r="Q19" s="18">
        <v>877.36279999999999</v>
      </c>
      <c r="R19" s="18">
        <v>910.92309999999998</v>
      </c>
      <c r="S19" s="18">
        <v>952.2722</v>
      </c>
      <c r="T19" s="18">
        <v>1005.4991</v>
      </c>
      <c r="U19" s="18">
        <v>1056.9871000000001</v>
      </c>
      <c r="V19" s="18">
        <v>1094.7356</v>
      </c>
      <c r="W19" s="18">
        <v>1118.3452</v>
      </c>
      <c r="X19" s="18">
        <v>1147.9359999999999</v>
      </c>
      <c r="Y19" s="18">
        <v>1177.2684999999999</v>
      </c>
      <c r="Z19" s="18">
        <v>1198.9151999999999</v>
      </c>
    </row>
    <row r="20" spans="1:26" hidden="1">
      <c r="A20" s="18" t="s">
        <v>56</v>
      </c>
      <c r="B20" s="18" t="s">
        <v>146</v>
      </c>
      <c r="C20" s="18" t="s">
        <v>139</v>
      </c>
      <c r="D20" s="18" t="s">
        <v>58</v>
      </c>
      <c r="E20" s="18" t="s">
        <v>140</v>
      </c>
      <c r="F20" s="18" t="s">
        <v>141</v>
      </c>
      <c r="G20" s="18">
        <v>34018.884700000002</v>
      </c>
      <c r="H20" s="18">
        <v>38102.442999999999</v>
      </c>
      <c r="I20" s="18">
        <v>41394.194799999997</v>
      </c>
      <c r="J20" s="18">
        <v>44425.696100000001</v>
      </c>
      <c r="K20" s="18">
        <v>47262.6342</v>
      </c>
      <c r="L20" s="18">
        <v>48703.888400000003</v>
      </c>
      <c r="M20" s="18">
        <v>50351.219100000002</v>
      </c>
      <c r="N20" s="18">
        <v>52139.6</v>
      </c>
      <c r="O20" s="18">
        <v>53153.094700000001</v>
      </c>
      <c r="P20" s="18">
        <v>53116.666700000002</v>
      </c>
      <c r="Q20" s="18">
        <v>54073.732400000001</v>
      </c>
      <c r="R20" s="18">
        <v>54790.630899999996</v>
      </c>
      <c r="S20" s="18">
        <v>55523.315499999997</v>
      </c>
      <c r="T20" s="18">
        <v>57320.762699999999</v>
      </c>
      <c r="U20" s="18">
        <v>60342.178699999997</v>
      </c>
      <c r="V20" s="18">
        <v>63159.1417</v>
      </c>
      <c r="W20" s="18">
        <v>65465.504800000002</v>
      </c>
      <c r="X20" s="18">
        <v>66378.2212</v>
      </c>
      <c r="Y20" s="18">
        <v>66623.968999999997</v>
      </c>
      <c r="Z20" s="18">
        <v>67605.391399999993</v>
      </c>
    </row>
    <row r="21" spans="1:26" hidden="1">
      <c r="A21" s="18" t="s">
        <v>56</v>
      </c>
      <c r="B21" s="18" t="s">
        <v>146</v>
      </c>
      <c r="C21" s="18" t="s">
        <v>139</v>
      </c>
      <c r="D21" s="18" t="s">
        <v>58</v>
      </c>
      <c r="E21" s="18" t="s">
        <v>59</v>
      </c>
      <c r="F21" s="18" t="s">
        <v>60</v>
      </c>
      <c r="G21" s="18">
        <v>334.16079999999999</v>
      </c>
      <c r="H21" s="18">
        <v>363.33370000000002</v>
      </c>
      <c r="I21" s="18">
        <v>396.22059999999999</v>
      </c>
      <c r="J21" s="18">
        <v>429.46890000000002</v>
      </c>
      <c r="K21" s="18">
        <v>464.30720000000002</v>
      </c>
      <c r="L21" s="18">
        <v>495.35090000000002</v>
      </c>
      <c r="M21" s="18">
        <v>523.81899999999996</v>
      </c>
      <c r="N21" s="18">
        <v>550.52210000000002</v>
      </c>
      <c r="O21" s="18">
        <v>573.09810000000004</v>
      </c>
      <c r="P21" s="18">
        <v>590.82439999999997</v>
      </c>
      <c r="Q21" s="18">
        <v>608.08180000000004</v>
      </c>
      <c r="R21" s="18">
        <v>624.9</v>
      </c>
      <c r="S21" s="18">
        <v>640.94929999999999</v>
      </c>
      <c r="T21" s="18">
        <v>657.94830000000002</v>
      </c>
      <c r="U21" s="18">
        <v>675.33979999999997</v>
      </c>
      <c r="V21" s="18">
        <v>690.76419999999996</v>
      </c>
      <c r="W21" s="18">
        <v>704.25840000000005</v>
      </c>
      <c r="X21" s="18">
        <v>711.13080000000002</v>
      </c>
      <c r="Y21" s="18">
        <v>714.48659999999995</v>
      </c>
      <c r="Z21" s="18">
        <v>719.95650000000001</v>
      </c>
    </row>
    <row r="22" spans="1:26" hidden="1">
      <c r="A22" s="18" t="s">
        <v>56</v>
      </c>
      <c r="B22" s="18" t="s">
        <v>146</v>
      </c>
      <c r="C22" s="18" t="s">
        <v>139</v>
      </c>
      <c r="D22" s="18" t="s">
        <v>58</v>
      </c>
      <c r="E22" s="18" t="s">
        <v>61</v>
      </c>
      <c r="F22" s="18" t="s">
        <v>62</v>
      </c>
      <c r="G22" s="18">
        <v>60200.956859999998</v>
      </c>
      <c r="H22" s="18">
        <v>71260.046109999996</v>
      </c>
      <c r="I22" s="18">
        <v>87120.717090000006</v>
      </c>
      <c r="J22" s="18">
        <v>107857.4822</v>
      </c>
      <c r="K22" s="18">
        <v>130287.3</v>
      </c>
      <c r="L22" s="18">
        <v>153209.1</v>
      </c>
      <c r="M22" s="18">
        <v>176017.6</v>
      </c>
      <c r="N22" s="18">
        <v>199700.6</v>
      </c>
      <c r="O22" s="18">
        <v>224194.3</v>
      </c>
      <c r="P22" s="18">
        <v>249100.5</v>
      </c>
      <c r="Q22" s="18">
        <v>274918.59999999998</v>
      </c>
      <c r="R22" s="18">
        <v>302799.2</v>
      </c>
      <c r="S22" s="18">
        <v>332614.7</v>
      </c>
      <c r="T22" s="18">
        <v>364013.1</v>
      </c>
      <c r="U22" s="18">
        <v>396691.9</v>
      </c>
      <c r="V22" s="18">
        <v>430994.3</v>
      </c>
      <c r="W22" s="18">
        <v>466833.4</v>
      </c>
      <c r="X22" s="18">
        <v>504335.7</v>
      </c>
      <c r="Y22" s="18">
        <v>543191</v>
      </c>
      <c r="Z22" s="18">
        <v>583704</v>
      </c>
    </row>
    <row r="23" spans="1:26" hidden="1">
      <c r="A23" s="18" t="s">
        <v>56</v>
      </c>
      <c r="B23" s="18" t="s">
        <v>146</v>
      </c>
      <c r="C23" s="18" t="s">
        <v>139</v>
      </c>
      <c r="D23" s="18" t="s">
        <v>58</v>
      </c>
      <c r="E23" s="18" t="s">
        <v>142</v>
      </c>
      <c r="F23" s="18" t="s">
        <v>143</v>
      </c>
      <c r="G23" s="18">
        <v>6490.9879000000001</v>
      </c>
      <c r="H23" s="18">
        <v>6879.5896000000002</v>
      </c>
      <c r="I23" s="18">
        <v>7257.2329</v>
      </c>
      <c r="J23" s="18">
        <v>7623.6571999999996</v>
      </c>
      <c r="K23" s="18">
        <v>7964.4282000000003</v>
      </c>
      <c r="L23" s="18">
        <v>8273.4010999999991</v>
      </c>
      <c r="M23" s="18">
        <v>8551.0051000000003</v>
      </c>
      <c r="N23" s="18">
        <v>8795.5200999999997</v>
      </c>
      <c r="O23" s="18">
        <v>9004.0542000000005</v>
      </c>
      <c r="P23" s="18">
        <v>9172.3104000000003</v>
      </c>
      <c r="Q23" s="18">
        <v>9297.5</v>
      </c>
      <c r="R23" s="18">
        <v>9380.9207999999999</v>
      </c>
      <c r="S23" s="18">
        <v>9427.6491999999998</v>
      </c>
      <c r="T23" s="18">
        <v>9442.8467000000001</v>
      </c>
      <c r="U23" s="18">
        <v>9427.5655999999999</v>
      </c>
      <c r="V23" s="18">
        <v>9383.0054999999993</v>
      </c>
      <c r="W23" s="18">
        <v>9312.1394</v>
      </c>
      <c r="X23" s="18">
        <v>9220.2795000000006</v>
      </c>
      <c r="Y23" s="18">
        <v>9112.0365000000002</v>
      </c>
      <c r="Z23" s="18">
        <v>8990.6330999999991</v>
      </c>
    </row>
    <row r="24" spans="1:26" hidden="1">
      <c r="A24" s="18" t="s">
        <v>56</v>
      </c>
      <c r="B24" s="18" t="s">
        <v>146</v>
      </c>
      <c r="C24" s="18" t="s">
        <v>139</v>
      </c>
      <c r="D24" s="18" t="s">
        <v>58</v>
      </c>
      <c r="E24" s="18" t="s">
        <v>63</v>
      </c>
      <c r="F24" s="18" t="s">
        <v>60</v>
      </c>
      <c r="G24" s="18">
        <v>451.1345</v>
      </c>
      <c r="H24" s="18">
        <v>495.76350000000002</v>
      </c>
      <c r="I24" s="18">
        <v>543.84310000000005</v>
      </c>
      <c r="J24" s="18">
        <v>593.22630000000004</v>
      </c>
      <c r="K24" s="18">
        <v>639.71770000000004</v>
      </c>
      <c r="L24" s="18">
        <v>679.92729999999995</v>
      </c>
      <c r="M24" s="18">
        <v>719.48829999999998</v>
      </c>
      <c r="N24" s="18">
        <v>761.67690000000005</v>
      </c>
      <c r="O24" s="18">
        <v>799.11120000000005</v>
      </c>
      <c r="P24" s="18">
        <v>826.68309999999997</v>
      </c>
      <c r="Q24" s="18">
        <v>857.61159999999995</v>
      </c>
      <c r="R24" s="18">
        <v>892.31659999999999</v>
      </c>
      <c r="S24" s="18">
        <v>930.21900000000005</v>
      </c>
      <c r="T24" s="18">
        <v>972.94839999999999</v>
      </c>
      <c r="U24" s="18">
        <v>1024.7180000000001</v>
      </c>
      <c r="V24" s="18">
        <v>1074.3049000000001</v>
      </c>
      <c r="W24" s="18">
        <v>1117.8912</v>
      </c>
      <c r="X24" s="18">
        <v>1146.9114999999999</v>
      </c>
      <c r="Y24" s="18">
        <v>1169.9041</v>
      </c>
      <c r="Z24" s="18">
        <v>1198.4595999999999</v>
      </c>
    </row>
    <row r="25" spans="1:26" hidden="1">
      <c r="A25" s="18" t="s">
        <v>56</v>
      </c>
      <c r="B25" s="18" t="s">
        <v>147</v>
      </c>
      <c r="C25" s="18" t="s">
        <v>139</v>
      </c>
      <c r="D25" s="18" t="s">
        <v>58</v>
      </c>
      <c r="E25" s="18" t="s">
        <v>140</v>
      </c>
      <c r="F25" s="18" t="s">
        <v>141</v>
      </c>
      <c r="G25" s="18">
        <v>34690.406000000003</v>
      </c>
      <c r="H25" s="18">
        <v>38547.438499999997</v>
      </c>
      <c r="I25" s="18">
        <v>38685.892699999997</v>
      </c>
      <c r="J25" s="18">
        <v>39045.725400000003</v>
      </c>
      <c r="K25" s="18">
        <v>35199.709499999997</v>
      </c>
      <c r="L25" s="18">
        <v>31042.085800000001</v>
      </c>
      <c r="M25" s="18">
        <v>26794.657999999999</v>
      </c>
      <c r="N25" s="18">
        <v>24013.773799999999</v>
      </c>
      <c r="O25" s="18">
        <v>22724.2582</v>
      </c>
      <c r="P25" s="18">
        <v>20382.858100000001</v>
      </c>
      <c r="Q25" s="18">
        <v>18158.837100000001</v>
      </c>
      <c r="R25" s="18">
        <v>17162.806199999999</v>
      </c>
      <c r="S25" s="18">
        <v>16248.500899999999</v>
      </c>
      <c r="T25" s="18">
        <v>14802.875700000001</v>
      </c>
      <c r="U25" s="18">
        <v>14515.1901</v>
      </c>
      <c r="V25" s="18">
        <v>14117.721600000001</v>
      </c>
      <c r="W25" s="18">
        <v>13880.196400000001</v>
      </c>
      <c r="X25" s="18">
        <v>13688.7114</v>
      </c>
      <c r="Y25" s="18">
        <v>13949.237300000001</v>
      </c>
      <c r="Z25" s="18">
        <v>14162.5939</v>
      </c>
    </row>
    <row r="26" spans="1:26" hidden="1">
      <c r="A26" s="18" t="s">
        <v>56</v>
      </c>
      <c r="B26" s="18" t="s">
        <v>147</v>
      </c>
      <c r="C26" s="18" t="s">
        <v>139</v>
      </c>
      <c r="D26" s="18" t="s">
        <v>58</v>
      </c>
      <c r="E26" s="18" t="s">
        <v>59</v>
      </c>
      <c r="F26" s="18" t="s">
        <v>60</v>
      </c>
      <c r="G26" s="18">
        <v>334.16079999999999</v>
      </c>
      <c r="H26" s="18">
        <v>356.46620000000001</v>
      </c>
      <c r="I26" s="18">
        <v>379.11130000000003</v>
      </c>
      <c r="J26" s="18">
        <v>401.9117</v>
      </c>
      <c r="K26" s="18">
        <v>405.81279999999998</v>
      </c>
      <c r="L26" s="18">
        <v>408.55419999999998</v>
      </c>
      <c r="M26" s="18">
        <v>415.20620000000002</v>
      </c>
      <c r="N26" s="18">
        <v>422.27420000000001</v>
      </c>
      <c r="O26" s="18">
        <v>437.2407</v>
      </c>
      <c r="P26" s="18">
        <v>453.0102</v>
      </c>
      <c r="Q26" s="18">
        <v>466.06049999999999</v>
      </c>
      <c r="R26" s="18">
        <v>474.13529999999997</v>
      </c>
      <c r="S26" s="18">
        <v>480.73590000000002</v>
      </c>
      <c r="T26" s="18">
        <v>483.51850000000002</v>
      </c>
      <c r="U26" s="18">
        <v>490.25869999999998</v>
      </c>
      <c r="V26" s="18">
        <v>498.07380000000001</v>
      </c>
      <c r="W26" s="18">
        <v>505.57859999999999</v>
      </c>
      <c r="X26" s="18">
        <v>512.26469999999995</v>
      </c>
      <c r="Y26" s="18">
        <v>519.71169999999995</v>
      </c>
      <c r="Z26" s="18">
        <v>527.36929999999995</v>
      </c>
    </row>
    <row r="27" spans="1:26" hidden="1">
      <c r="A27" s="18" t="s">
        <v>56</v>
      </c>
      <c r="B27" s="18" t="s">
        <v>147</v>
      </c>
      <c r="C27" s="18" t="s">
        <v>139</v>
      </c>
      <c r="D27" s="18" t="s">
        <v>58</v>
      </c>
      <c r="E27" s="18" t="s">
        <v>61</v>
      </c>
      <c r="F27" s="18" t="s">
        <v>62</v>
      </c>
      <c r="G27" s="18">
        <v>54728.115599999997</v>
      </c>
      <c r="H27" s="18">
        <v>64541.433100000002</v>
      </c>
      <c r="I27" s="18">
        <v>78778.775399999999</v>
      </c>
      <c r="J27" s="18">
        <v>97091.82</v>
      </c>
      <c r="K27" s="18">
        <v>116317</v>
      </c>
      <c r="L27" s="18">
        <v>135574</v>
      </c>
      <c r="M27" s="18">
        <v>154518</v>
      </c>
      <c r="N27" s="18">
        <v>174055</v>
      </c>
      <c r="O27" s="18">
        <v>194520</v>
      </c>
      <c r="P27" s="18">
        <v>215356</v>
      </c>
      <c r="Q27" s="18">
        <v>237127</v>
      </c>
      <c r="R27" s="18">
        <v>260437</v>
      </c>
      <c r="S27" s="18">
        <v>285144</v>
      </c>
      <c r="T27" s="18">
        <v>310937</v>
      </c>
      <c r="U27" s="18">
        <v>337915</v>
      </c>
      <c r="V27" s="18">
        <v>366167</v>
      </c>
      <c r="W27" s="18">
        <v>395270</v>
      </c>
      <c r="X27" s="18">
        <v>425783</v>
      </c>
      <c r="Y27" s="18">
        <v>457532</v>
      </c>
      <c r="Z27" s="18">
        <v>490403</v>
      </c>
    </row>
    <row r="28" spans="1:26" hidden="1">
      <c r="A28" s="18" t="s">
        <v>56</v>
      </c>
      <c r="B28" s="18" t="s">
        <v>147</v>
      </c>
      <c r="C28" s="18" t="s">
        <v>139</v>
      </c>
      <c r="D28" s="18" t="s">
        <v>58</v>
      </c>
      <c r="E28" s="18" t="s">
        <v>142</v>
      </c>
      <c r="F28" s="18" t="s">
        <v>143</v>
      </c>
      <c r="G28" s="18">
        <v>6490.9879000000001</v>
      </c>
      <c r="H28" s="18">
        <v>6879.5896000000002</v>
      </c>
      <c r="I28" s="18">
        <v>7257.2329</v>
      </c>
      <c r="J28" s="18">
        <v>7623.6571999999996</v>
      </c>
      <c r="K28" s="18">
        <v>7964.4282000000003</v>
      </c>
      <c r="L28" s="18">
        <v>8273.4010999999991</v>
      </c>
      <c r="M28" s="18">
        <v>8551.0051000000003</v>
      </c>
      <c r="N28" s="18">
        <v>8795.5200999999997</v>
      </c>
      <c r="O28" s="18">
        <v>9004.0542000000005</v>
      </c>
      <c r="P28" s="18">
        <v>9172.3104000000003</v>
      </c>
      <c r="Q28" s="18">
        <v>9297.5</v>
      </c>
      <c r="R28" s="18">
        <v>9380.9207999999999</v>
      </c>
      <c r="S28" s="18">
        <v>9427.6491999999998</v>
      </c>
      <c r="T28" s="18">
        <v>9442.8467000000001</v>
      </c>
      <c r="U28" s="18">
        <v>9427.5655999999999</v>
      </c>
      <c r="V28" s="18">
        <v>9383.0054999999993</v>
      </c>
      <c r="W28" s="18">
        <v>9312.1394</v>
      </c>
      <c r="X28" s="18">
        <v>9220.2795000000006</v>
      </c>
      <c r="Y28" s="18">
        <v>9112.0365000000002</v>
      </c>
      <c r="Z28" s="18">
        <v>8990.6330999999991</v>
      </c>
    </row>
    <row r="29" spans="1:26" hidden="1">
      <c r="A29" s="18" t="s">
        <v>56</v>
      </c>
      <c r="B29" s="18" t="s">
        <v>147</v>
      </c>
      <c r="C29" s="18" t="s">
        <v>139</v>
      </c>
      <c r="D29" s="18" t="s">
        <v>58</v>
      </c>
      <c r="E29" s="18" t="s">
        <v>63</v>
      </c>
      <c r="F29" s="18" t="s">
        <v>60</v>
      </c>
      <c r="G29" s="18">
        <v>448.28609999999998</v>
      </c>
      <c r="H29" s="18">
        <v>486.45859999999999</v>
      </c>
      <c r="I29" s="18">
        <v>521.97349999999994</v>
      </c>
      <c r="J29" s="18">
        <v>554.23090000000002</v>
      </c>
      <c r="K29" s="18">
        <v>550.17280000000005</v>
      </c>
      <c r="L29" s="18">
        <v>543.8297</v>
      </c>
      <c r="M29" s="18">
        <v>548.37660000000005</v>
      </c>
      <c r="N29" s="18">
        <v>562.14909999999998</v>
      </c>
      <c r="O29" s="18">
        <v>590.65989999999999</v>
      </c>
      <c r="P29" s="18">
        <v>624.26260000000002</v>
      </c>
      <c r="Q29" s="18">
        <v>652.29849999999999</v>
      </c>
      <c r="R29" s="18">
        <v>670.78989999999999</v>
      </c>
      <c r="S29" s="18">
        <v>688.81240000000003</v>
      </c>
      <c r="T29" s="18">
        <v>699.73440000000005</v>
      </c>
      <c r="U29" s="18">
        <v>713.96410000000003</v>
      </c>
      <c r="V29" s="18">
        <v>729.24620000000004</v>
      </c>
      <c r="W29" s="18">
        <v>743.42399999999998</v>
      </c>
      <c r="X29" s="18">
        <v>757.07399999999996</v>
      </c>
      <c r="Y29" s="18">
        <v>771.97879999999998</v>
      </c>
      <c r="Z29" s="18">
        <v>786.90880000000004</v>
      </c>
    </row>
    <row r="30" spans="1:26" hidden="1">
      <c r="A30" s="18" t="s">
        <v>56</v>
      </c>
      <c r="B30" s="18" t="s">
        <v>148</v>
      </c>
      <c r="C30" s="18" t="s">
        <v>139</v>
      </c>
      <c r="D30" s="18" t="s">
        <v>58</v>
      </c>
      <c r="E30" s="18" t="s">
        <v>140</v>
      </c>
      <c r="F30" s="18" t="s">
        <v>141</v>
      </c>
      <c r="G30" s="18">
        <v>34690.406000000003</v>
      </c>
      <c r="H30" s="18">
        <v>38603.6872</v>
      </c>
      <c r="I30" s="18">
        <v>41952.363799999999</v>
      </c>
      <c r="J30" s="18">
        <v>45706.408900000002</v>
      </c>
      <c r="K30" s="18">
        <v>48962.1639</v>
      </c>
      <c r="L30" s="18">
        <v>51280.076099999998</v>
      </c>
      <c r="M30" s="18">
        <v>53806.997199999998</v>
      </c>
      <c r="N30" s="18">
        <v>56088.181900000003</v>
      </c>
      <c r="O30" s="18">
        <v>58163.861199999999</v>
      </c>
      <c r="P30" s="18">
        <v>59589.630799999999</v>
      </c>
      <c r="Q30" s="18">
        <v>61035.546300000002</v>
      </c>
      <c r="R30" s="18">
        <v>62025.594599999997</v>
      </c>
      <c r="S30" s="18">
        <v>63135.569600000003</v>
      </c>
      <c r="T30" s="18">
        <v>64406.136299999998</v>
      </c>
      <c r="U30" s="18">
        <v>65638.6728</v>
      </c>
      <c r="V30" s="18">
        <v>66787.1443</v>
      </c>
      <c r="W30" s="18">
        <v>68186.421100000007</v>
      </c>
      <c r="X30" s="18">
        <v>69526.407200000001</v>
      </c>
      <c r="Y30" s="18">
        <v>70778.531700000007</v>
      </c>
      <c r="Z30" s="18">
        <v>72037.952300000004</v>
      </c>
    </row>
    <row r="31" spans="1:26" hidden="1">
      <c r="A31" s="18" t="s">
        <v>56</v>
      </c>
      <c r="B31" s="18" t="s">
        <v>148</v>
      </c>
      <c r="C31" s="18" t="s">
        <v>139</v>
      </c>
      <c r="D31" s="18" t="s">
        <v>58</v>
      </c>
      <c r="E31" s="18" t="s">
        <v>59</v>
      </c>
      <c r="F31" s="18" t="s">
        <v>60</v>
      </c>
      <c r="G31" s="18">
        <v>334.16079999999999</v>
      </c>
      <c r="H31" s="18">
        <v>356.44290000000001</v>
      </c>
      <c r="I31" s="18">
        <v>385.4522</v>
      </c>
      <c r="J31" s="18">
        <v>419.59449999999998</v>
      </c>
      <c r="K31" s="18">
        <v>450.24590000000001</v>
      </c>
      <c r="L31" s="18">
        <v>477.38150000000002</v>
      </c>
      <c r="M31" s="18">
        <v>502.66</v>
      </c>
      <c r="N31" s="18">
        <v>525.64080000000001</v>
      </c>
      <c r="O31" s="18">
        <v>544.83860000000004</v>
      </c>
      <c r="P31" s="18">
        <v>560.19849999999997</v>
      </c>
      <c r="Q31" s="18">
        <v>572.11410000000001</v>
      </c>
      <c r="R31" s="18">
        <v>584.98590000000002</v>
      </c>
      <c r="S31" s="18">
        <v>598.00170000000003</v>
      </c>
      <c r="T31" s="18">
        <v>609.76419999999996</v>
      </c>
      <c r="U31" s="18">
        <v>619.73919999999998</v>
      </c>
      <c r="V31" s="18">
        <v>628.78579999999999</v>
      </c>
      <c r="W31" s="18">
        <v>638.28359999999998</v>
      </c>
      <c r="X31" s="18">
        <v>643.87630000000001</v>
      </c>
      <c r="Y31" s="18">
        <v>650.49630000000002</v>
      </c>
      <c r="Z31" s="18">
        <v>654.63440000000003</v>
      </c>
    </row>
    <row r="32" spans="1:26" hidden="1">
      <c r="A32" s="18" t="s">
        <v>56</v>
      </c>
      <c r="B32" s="18" t="s">
        <v>148</v>
      </c>
      <c r="C32" s="18" t="s">
        <v>139</v>
      </c>
      <c r="D32" s="18" t="s">
        <v>58</v>
      </c>
      <c r="E32" s="18" t="s">
        <v>61</v>
      </c>
      <c r="F32" s="18" t="s">
        <v>62</v>
      </c>
      <c r="G32" s="18">
        <v>54728.115599999997</v>
      </c>
      <c r="H32" s="18">
        <v>64540.936800000003</v>
      </c>
      <c r="I32" s="18">
        <v>78841.794500000004</v>
      </c>
      <c r="J32" s="18">
        <v>97349.760200000004</v>
      </c>
      <c r="K32" s="18">
        <v>117219</v>
      </c>
      <c r="L32" s="18">
        <v>137426</v>
      </c>
      <c r="M32" s="18">
        <v>157429</v>
      </c>
      <c r="N32" s="18">
        <v>178075</v>
      </c>
      <c r="O32" s="18">
        <v>199292</v>
      </c>
      <c r="P32" s="18">
        <v>220662</v>
      </c>
      <c r="Q32" s="18">
        <v>242725</v>
      </c>
      <c r="R32" s="18">
        <v>266387</v>
      </c>
      <c r="S32" s="18">
        <v>291573</v>
      </c>
      <c r="T32" s="18">
        <v>317987</v>
      </c>
      <c r="U32" s="18">
        <v>345310</v>
      </c>
      <c r="V32" s="18">
        <v>373855</v>
      </c>
      <c r="W32" s="18">
        <v>403384</v>
      </c>
      <c r="X32" s="18">
        <v>434138</v>
      </c>
      <c r="Y32" s="18">
        <v>466104</v>
      </c>
      <c r="Z32" s="18">
        <v>499015</v>
      </c>
    </row>
    <row r="33" spans="1:26" hidden="1">
      <c r="A33" s="18" t="s">
        <v>56</v>
      </c>
      <c r="B33" s="18" t="s">
        <v>148</v>
      </c>
      <c r="C33" s="18" t="s">
        <v>139</v>
      </c>
      <c r="D33" s="18" t="s">
        <v>58</v>
      </c>
      <c r="E33" s="18" t="s">
        <v>142</v>
      </c>
      <c r="F33" s="18" t="s">
        <v>143</v>
      </c>
      <c r="G33" s="18">
        <v>6490.9879000000001</v>
      </c>
      <c r="H33" s="18">
        <v>6879.5896000000002</v>
      </c>
      <c r="I33" s="18">
        <v>7257.2329</v>
      </c>
      <c r="J33" s="18">
        <v>7623.6571999999996</v>
      </c>
      <c r="K33" s="18">
        <v>7964.4282000000003</v>
      </c>
      <c r="L33" s="18">
        <v>8273.4010999999991</v>
      </c>
      <c r="M33" s="18">
        <v>8551.0051000000003</v>
      </c>
      <c r="N33" s="18">
        <v>8795.5200999999997</v>
      </c>
      <c r="O33" s="18">
        <v>9004.0542000000005</v>
      </c>
      <c r="P33" s="18">
        <v>9172.3104000000003</v>
      </c>
      <c r="Q33" s="18">
        <v>9297.5</v>
      </c>
      <c r="R33" s="18">
        <v>9380.9207999999999</v>
      </c>
      <c r="S33" s="18">
        <v>9427.6491999999998</v>
      </c>
      <c r="T33" s="18">
        <v>9442.8467000000001</v>
      </c>
      <c r="U33" s="18">
        <v>9427.5655999999999</v>
      </c>
      <c r="V33" s="18">
        <v>9383.0054999999993</v>
      </c>
      <c r="W33" s="18">
        <v>9312.1394</v>
      </c>
      <c r="X33" s="18">
        <v>9220.2795000000006</v>
      </c>
      <c r="Y33" s="18">
        <v>9112.0365000000002</v>
      </c>
      <c r="Z33" s="18">
        <v>8990.6330999999991</v>
      </c>
    </row>
    <row r="34" spans="1:26" hidden="1">
      <c r="A34" s="18" t="s">
        <v>56</v>
      </c>
      <c r="B34" s="18" t="s">
        <v>148</v>
      </c>
      <c r="C34" s="18" t="s">
        <v>139</v>
      </c>
      <c r="D34" s="18" t="s">
        <v>58</v>
      </c>
      <c r="E34" s="18" t="s">
        <v>63</v>
      </c>
      <c r="F34" s="18" t="s">
        <v>60</v>
      </c>
      <c r="G34" s="18">
        <v>448.28609999999998</v>
      </c>
      <c r="H34" s="18">
        <v>486.78649999999999</v>
      </c>
      <c r="I34" s="18">
        <v>532.45360000000005</v>
      </c>
      <c r="J34" s="18">
        <v>584.78719999999998</v>
      </c>
      <c r="K34" s="18">
        <v>633.90239999999994</v>
      </c>
      <c r="L34" s="18">
        <v>678.37599999999998</v>
      </c>
      <c r="M34" s="18">
        <v>721.35059999999999</v>
      </c>
      <c r="N34" s="18">
        <v>760.28480000000002</v>
      </c>
      <c r="O34" s="18">
        <v>794.23440000000005</v>
      </c>
      <c r="P34" s="18">
        <v>822.62189999999998</v>
      </c>
      <c r="Q34" s="18">
        <v>842.59630000000004</v>
      </c>
      <c r="R34" s="18">
        <v>864.52149999999995</v>
      </c>
      <c r="S34" s="18">
        <v>886.9479</v>
      </c>
      <c r="T34" s="18">
        <v>909.38390000000004</v>
      </c>
      <c r="U34" s="18">
        <v>930.3827</v>
      </c>
      <c r="V34" s="18">
        <v>951.50840000000005</v>
      </c>
      <c r="W34" s="18">
        <v>973.93970000000002</v>
      </c>
      <c r="X34" s="18">
        <v>993.32219999999995</v>
      </c>
      <c r="Y34" s="18">
        <v>1012.9593</v>
      </c>
      <c r="Z34" s="18">
        <v>1030.6514999999999</v>
      </c>
    </row>
    <row r="35" spans="1:26" hidden="1">
      <c r="A35" s="18" t="s">
        <v>56</v>
      </c>
      <c r="B35" s="18" t="s">
        <v>149</v>
      </c>
      <c r="C35" s="18" t="s">
        <v>139</v>
      </c>
      <c r="D35" s="18" t="s">
        <v>58</v>
      </c>
      <c r="E35" s="18" t="s">
        <v>140</v>
      </c>
      <c r="F35" s="18" t="s">
        <v>141</v>
      </c>
      <c r="G35" s="18">
        <v>34690.406000000003</v>
      </c>
      <c r="H35" s="18">
        <v>37851.406799999997</v>
      </c>
      <c r="I35" s="18">
        <v>40230.381999999998</v>
      </c>
      <c r="J35" s="18">
        <v>42772.311300000001</v>
      </c>
      <c r="K35" s="18">
        <v>44752.595000000001</v>
      </c>
      <c r="L35" s="18">
        <v>45767.609700000001</v>
      </c>
      <c r="M35" s="18">
        <v>46941.666100000002</v>
      </c>
      <c r="N35" s="18">
        <v>47912.239099999999</v>
      </c>
      <c r="O35" s="18">
        <v>48685.892699999997</v>
      </c>
      <c r="P35" s="18">
        <v>48930.629200000003</v>
      </c>
      <c r="Q35" s="18">
        <v>49932.843000000001</v>
      </c>
      <c r="R35" s="18">
        <v>50267.138500000001</v>
      </c>
      <c r="S35" s="18">
        <v>50162.8822</v>
      </c>
      <c r="T35" s="18">
        <v>50203.4012</v>
      </c>
      <c r="U35" s="18">
        <v>50185.129300000001</v>
      </c>
      <c r="V35" s="18">
        <v>50175.644099999998</v>
      </c>
      <c r="W35" s="18">
        <v>50185.363799999999</v>
      </c>
      <c r="X35" s="18">
        <v>50208.06</v>
      </c>
      <c r="Y35" s="18">
        <v>50420.302799999998</v>
      </c>
      <c r="Z35" s="18">
        <v>50490.587099999997</v>
      </c>
    </row>
    <row r="36" spans="1:26" hidden="1">
      <c r="A36" s="18" t="s">
        <v>56</v>
      </c>
      <c r="B36" s="18" t="s">
        <v>149</v>
      </c>
      <c r="C36" s="18" t="s">
        <v>139</v>
      </c>
      <c r="D36" s="18" t="s">
        <v>58</v>
      </c>
      <c r="E36" s="18" t="s">
        <v>59</v>
      </c>
      <c r="F36" s="18" t="s">
        <v>60</v>
      </c>
      <c r="G36" s="18">
        <v>334.16079999999999</v>
      </c>
      <c r="H36" s="18">
        <v>349.62</v>
      </c>
      <c r="I36" s="18">
        <v>370.40539999999999</v>
      </c>
      <c r="J36" s="18">
        <v>394.91590000000002</v>
      </c>
      <c r="K36" s="18">
        <v>415.44279999999998</v>
      </c>
      <c r="L36" s="18">
        <v>432.21519999999998</v>
      </c>
      <c r="M36" s="18">
        <v>446.9991</v>
      </c>
      <c r="N36" s="18">
        <v>459.72410000000002</v>
      </c>
      <c r="O36" s="18">
        <v>468.85649999999998</v>
      </c>
      <c r="P36" s="18">
        <v>474.63389999999998</v>
      </c>
      <c r="Q36" s="18">
        <v>479.24130000000002</v>
      </c>
      <c r="R36" s="18">
        <v>483.87709999999998</v>
      </c>
      <c r="S36" s="18">
        <v>487.01459999999997</v>
      </c>
      <c r="T36" s="18">
        <v>490.0367</v>
      </c>
      <c r="U36" s="18">
        <v>491.4896</v>
      </c>
      <c r="V36" s="18">
        <v>492.42450000000002</v>
      </c>
      <c r="W36" s="18">
        <v>491.83170000000001</v>
      </c>
      <c r="X36" s="18">
        <v>491.44580000000002</v>
      </c>
      <c r="Y36" s="18">
        <v>490.04</v>
      </c>
      <c r="Z36" s="18">
        <v>488.47320000000002</v>
      </c>
    </row>
    <row r="37" spans="1:26" hidden="1">
      <c r="A37" s="18" t="s">
        <v>56</v>
      </c>
      <c r="B37" s="18" t="s">
        <v>149</v>
      </c>
      <c r="C37" s="18" t="s">
        <v>139</v>
      </c>
      <c r="D37" s="18" t="s">
        <v>58</v>
      </c>
      <c r="E37" s="18" t="s">
        <v>61</v>
      </c>
      <c r="F37" s="18" t="s">
        <v>62</v>
      </c>
      <c r="G37" s="18">
        <v>54728.115599999997</v>
      </c>
      <c r="H37" s="18">
        <v>64546.020299999996</v>
      </c>
      <c r="I37" s="18">
        <v>78854.278300000005</v>
      </c>
      <c r="J37" s="18">
        <v>97371.360199999996</v>
      </c>
      <c r="K37" s="18">
        <v>117250</v>
      </c>
      <c r="L37" s="18">
        <v>137466</v>
      </c>
      <c r="M37" s="18">
        <v>157477</v>
      </c>
      <c r="N37" s="18">
        <v>178131</v>
      </c>
      <c r="O37" s="18">
        <v>199355</v>
      </c>
      <c r="P37" s="18">
        <v>220723</v>
      </c>
      <c r="Q37" s="18">
        <v>242788</v>
      </c>
      <c r="R37" s="18">
        <v>266451</v>
      </c>
      <c r="S37" s="18">
        <v>291638</v>
      </c>
      <c r="T37" s="18">
        <v>318050</v>
      </c>
      <c r="U37" s="18">
        <v>345370</v>
      </c>
      <c r="V37" s="18">
        <v>373910</v>
      </c>
      <c r="W37" s="18">
        <v>403448</v>
      </c>
      <c r="X37" s="18">
        <v>434187</v>
      </c>
      <c r="Y37" s="18">
        <v>466159</v>
      </c>
      <c r="Z37" s="18">
        <v>499063</v>
      </c>
    </row>
    <row r="38" spans="1:26" hidden="1">
      <c r="A38" s="18" t="s">
        <v>56</v>
      </c>
      <c r="B38" s="18" t="s">
        <v>149</v>
      </c>
      <c r="C38" s="18" t="s">
        <v>139</v>
      </c>
      <c r="D38" s="18" t="s">
        <v>58</v>
      </c>
      <c r="E38" s="18" t="s">
        <v>142</v>
      </c>
      <c r="F38" s="18" t="s">
        <v>143</v>
      </c>
      <c r="G38" s="18">
        <v>6490.9879000000001</v>
      </c>
      <c r="H38" s="18">
        <v>6879.5896000000002</v>
      </c>
      <c r="I38" s="18">
        <v>7257.2329</v>
      </c>
      <c r="J38" s="18">
        <v>7623.6571999999996</v>
      </c>
      <c r="K38" s="18">
        <v>7964.4282000000003</v>
      </c>
      <c r="L38" s="18">
        <v>8273.4010999999991</v>
      </c>
      <c r="M38" s="18">
        <v>8551.0051000000003</v>
      </c>
      <c r="N38" s="18">
        <v>8795.5200999999997</v>
      </c>
      <c r="O38" s="18">
        <v>9004.0542000000005</v>
      </c>
      <c r="P38" s="18">
        <v>9172.3104000000003</v>
      </c>
      <c r="Q38" s="18">
        <v>9297.5</v>
      </c>
      <c r="R38" s="18">
        <v>9380.9207999999999</v>
      </c>
      <c r="S38" s="18">
        <v>9427.6491999999998</v>
      </c>
      <c r="T38" s="18">
        <v>9442.8467000000001</v>
      </c>
      <c r="U38" s="18">
        <v>9427.5655999999999</v>
      </c>
      <c r="V38" s="18">
        <v>9383.0054999999993</v>
      </c>
      <c r="W38" s="18">
        <v>9312.1394</v>
      </c>
      <c r="X38" s="18">
        <v>9220.2795000000006</v>
      </c>
      <c r="Y38" s="18">
        <v>9112.0365000000002</v>
      </c>
      <c r="Z38" s="18">
        <v>8990.6330999999991</v>
      </c>
    </row>
    <row r="39" spans="1:26" hidden="1">
      <c r="A39" s="18" t="s">
        <v>56</v>
      </c>
      <c r="B39" s="18" t="s">
        <v>149</v>
      </c>
      <c r="C39" s="18" t="s">
        <v>139</v>
      </c>
      <c r="D39" s="18" t="s">
        <v>58</v>
      </c>
      <c r="E39" s="18" t="s">
        <v>63</v>
      </c>
      <c r="F39" s="18" t="s">
        <v>60</v>
      </c>
      <c r="G39" s="18">
        <v>448.28609999999998</v>
      </c>
      <c r="H39" s="18">
        <v>476.11369999999999</v>
      </c>
      <c r="I39" s="18">
        <v>508.21510000000001</v>
      </c>
      <c r="J39" s="18">
        <v>544.44619999999998</v>
      </c>
      <c r="K39" s="18">
        <v>576.28129999999999</v>
      </c>
      <c r="L39" s="18">
        <v>602.91110000000003</v>
      </c>
      <c r="M39" s="18">
        <v>627.56820000000005</v>
      </c>
      <c r="N39" s="18">
        <v>648.54200000000003</v>
      </c>
      <c r="O39" s="18">
        <v>665.06050000000005</v>
      </c>
      <c r="P39" s="18">
        <v>676.57010000000002</v>
      </c>
      <c r="Q39" s="18">
        <v>686.99519999999995</v>
      </c>
      <c r="R39" s="18">
        <v>697.35389999999995</v>
      </c>
      <c r="S39" s="18">
        <v>702.88990000000001</v>
      </c>
      <c r="T39" s="18">
        <v>708.96119999999996</v>
      </c>
      <c r="U39" s="18">
        <v>713.48270000000002</v>
      </c>
      <c r="V39" s="18">
        <v>717.87739999999997</v>
      </c>
      <c r="W39" s="18">
        <v>721.12300000000005</v>
      </c>
      <c r="X39" s="18">
        <v>724.51790000000005</v>
      </c>
      <c r="Y39" s="18">
        <v>728.56439999999998</v>
      </c>
      <c r="Z39" s="18">
        <v>731.96029999999996</v>
      </c>
    </row>
    <row r="40" spans="1:26" hidden="1">
      <c r="A40" s="18" t="s">
        <v>56</v>
      </c>
      <c r="B40" s="18" t="s">
        <v>150</v>
      </c>
      <c r="C40" s="18" t="s">
        <v>139</v>
      </c>
      <c r="D40" s="18" t="s">
        <v>58</v>
      </c>
      <c r="E40" s="18" t="s">
        <v>140</v>
      </c>
      <c r="F40" s="18" t="s">
        <v>141</v>
      </c>
      <c r="G40" s="18">
        <v>34690.406000000003</v>
      </c>
      <c r="H40" s="18">
        <v>37823.4182</v>
      </c>
      <c r="I40" s="18">
        <v>40560.023200000003</v>
      </c>
      <c r="J40" s="18">
        <v>43578.727200000001</v>
      </c>
      <c r="K40" s="18">
        <v>46169.750800000002</v>
      </c>
      <c r="L40" s="18">
        <v>47859.086000000003</v>
      </c>
      <c r="M40" s="18">
        <v>49780.030899999998</v>
      </c>
      <c r="N40" s="18">
        <v>51443.693099999997</v>
      </c>
      <c r="O40" s="18">
        <v>52898.286699999997</v>
      </c>
      <c r="P40" s="18">
        <v>53798.939299999998</v>
      </c>
      <c r="Q40" s="18">
        <v>55112.954299999998</v>
      </c>
      <c r="R40" s="18">
        <v>55548.1253</v>
      </c>
      <c r="S40" s="18">
        <v>56069.379699999998</v>
      </c>
      <c r="T40" s="18">
        <v>56705.248200000002</v>
      </c>
      <c r="U40" s="18">
        <v>57298.628799999999</v>
      </c>
      <c r="V40" s="18">
        <v>57870.762199999997</v>
      </c>
      <c r="W40" s="18">
        <v>58582.069100000001</v>
      </c>
      <c r="X40" s="18">
        <v>59311.189700000003</v>
      </c>
      <c r="Y40" s="18">
        <v>59962.493399999999</v>
      </c>
      <c r="Z40" s="18">
        <v>60674.865100000003</v>
      </c>
    </row>
    <row r="41" spans="1:26" hidden="1">
      <c r="A41" s="18" t="s">
        <v>56</v>
      </c>
      <c r="B41" s="18" t="s">
        <v>150</v>
      </c>
      <c r="C41" s="18" t="s">
        <v>139</v>
      </c>
      <c r="D41" s="18" t="s">
        <v>58</v>
      </c>
      <c r="E41" s="18" t="s">
        <v>59</v>
      </c>
      <c r="F41" s="18" t="s">
        <v>60</v>
      </c>
      <c r="G41" s="18">
        <v>334.16079999999999</v>
      </c>
      <c r="H41" s="18">
        <v>351.45049999999998</v>
      </c>
      <c r="I41" s="18">
        <v>374.69630000000001</v>
      </c>
      <c r="J41" s="18">
        <v>402.39890000000003</v>
      </c>
      <c r="K41" s="18">
        <v>426.61689999999999</v>
      </c>
      <c r="L41" s="18">
        <v>447.57470000000001</v>
      </c>
      <c r="M41" s="18">
        <v>466.93090000000001</v>
      </c>
      <c r="N41" s="18">
        <v>484.2867</v>
      </c>
      <c r="O41" s="18">
        <v>498.32409999999999</v>
      </c>
      <c r="P41" s="18">
        <v>509.08210000000003</v>
      </c>
      <c r="Q41" s="18">
        <v>517.77189999999996</v>
      </c>
      <c r="R41" s="18">
        <v>525.76859999999999</v>
      </c>
      <c r="S41" s="18">
        <v>533.56870000000004</v>
      </c>
      <c r="T41" s="18">
        <v>541.20899999999995</v>
      </c>
      <c r="U41" s="18">
        <v>547.2047</v>
      </c>
      <c r="V41" s="18">
        <v>552.44230000000005</v>
      </c>
      <c r="W41" s="18">
        <v>557.02949999999998</v>
      </c>
      <c r="X41" s="18">
        <v>561.07500000000005</v>
      </c>
      <c r="Y41" s="18">
        <v>564.53970000000004</v>
      </c>
      <c r="Z41" s="18">
        <v>565.83320000000003</v>
      </c>
    </row>
    <row r="42" spans="1:26" hidden="1">
      <c r="A42" s="18" t="s">
        <v>56</v>
      </c>
      <c r="B42" s="18" t="s">
        <v>150</v>
      </c>
      <c r="C42" s="18" t="s">
        <v>139</v>
      </c>
      <c r="D42" s="18" t="s">
        <v>58</v>
      </c>
      <c r="E42" s="18" t="s">
        <v>61</v>
      </c>
      <c r="F42" s="18" t="s">
        <v>62</v>
      </c>
      <c r="G42" s="18">
        <v>54728.115599999997</v>
      </c>
      <c r="H42" s="18">
        <v>64542.618600000002</v>
      </c>
      <c r="I42" s="18">
        <v>78849.165399999998</v>
      </c>
      <c r="J42" s="18">
        <v>97366.192200000005</v>
      </c>
      <c r="K42" s="18">
        <v>117246</v>
      </c>
      <c r="L42" s="18">
        <v>137464</v>
      </c>
      <c r="M42" s="18">
        <v>157480</v>
      </c>
      <c r="N42" s="18">
        <v>178140</v>
      </c>
      <c r="O42" s="18">
        <v>199372</v>
      </c>
      <c r="P42" s="18">
        <v>220754</v>
      </c>
      <c r="Q42" s="18">
        <v>242834</v>
      </c>
      <c r="R42" s="18">
        <v>266516</v>
      </c>
      <c r="S42" s="18">
        <v>291725</v>
      </c>
      <c r="T42" s="18">
        <v>318163</v>
      </c>
      <c r="U42" s="18">
        <v>345512</v>
      </c>
      <c r="V42" s="18">
        <v>374084</v>
      </c>
      <c r="W42" s="18">
        <v>403648</v>
      </c>
      <c r="X42" s="18">
        <v>434423</v>
      </c>
      <c r="Y42" s="18">
        <v>466424</v>
      </c>
      <c r="Z42" s="18">
        <v>499374</v>
      </c>
    </row>
    <row r="43" spans="1:26" hidden="1">
      <c r="A43" s="18" t="s">
        <v>56</v>
      </c>
      <c r="B43" s="18" t="s">
        <v>150</v>
      </c>
      <c r="C43" s="18" t="s">
        <v>139</v>
      </c>
      <c r="D43" s="18" t="s">
        <v>58</v>
      </c>
      <c r="E43" s="18" t="s">
        <v>142</v>
      </c>
      <c r="F43" s="18" t="s">
        <v>143</v>
      </c>
      <c r="G43" s="18">
        <v>6490.9879000000001</v>
      </c>
      <c r="H43" s="18">
        <v>6879.5896000000002</v>
      </c>
      <c r="I43" s="18">
        <v>7257.2329</v>
      </c>
      <c r="J43" s="18">
        <v>7623.6571999999996</v>
      </c>
      <c r="K43" s="18">
        <v>7964.4282000000003</v>
      </c>
      <c r="L43" s="18">
        <v>8273.4010999999991</v>
      </c>
      <c r="M43" s="18">
        <v>8551.0051000000003</v>
      </c>
      <c r="N43" s="18">
        <v>8795.5200999999997</v>
      </c>
      <c r="O43" s="18">
        <v>9004.0542000000005</v>
      </c>
      <c r="P43" s="18">
        <v>9172.3104000000003</v>
      </c>
      <c r="Q43" s="18">
        <v>9297.5</v>
      </c>
      <c r="R43" s="18">
        <v>9380.9207999999999</v>
      </c>
      <c r="S43" s="18">
        <v>9427.6491999999998</v>
      </c>
      <c r="T43" s="18">
        <v>9442.8467000000001</v>
      </c>
      <c r="U43" s="18">
        <v>9427.5655999999999</v>
      </c>
      <c r="V43" s="18">
        <v>9383.0054999999993</v>
      </c>
      <c r="W43" s="18">
        <v>9312.1394</v>
      </c>
      <c r="X43" s="18">
        <v>9220.2795000000006</v>
      </c>
      <c r="Y43" s="18">
        <v>9112.0365000000002</v>
      </c>
      <c r="Z43" s="18">
        <v>8990.6330999999991</v>
      </c>
    </row>
    <row r="44" spans="1:26" hidden="1">
      <c r="A44" s="18" t="s">
        <v>56</v>
      </c>
      <c r="B44" s="18" t="s">
        <v>150</v>
      </c>
      <c r="C44" s="18" t="s">
        <v>139</v>
      </c>
      <c r="D44" s="18" t="s">
        <v>58</v>
      </c>
      <c r="E44" s="18" t="s">
        <v>63</v>
      </c>
      <c r="F44" s="18" t="s">
        <v>60</v>
      </c>
      <c r="G44" s="18">
        <v>448.28609999999998</v>
      </c>
      <c r="H44" s="18">
        <v>480.10480000000001</v>
      </c>
      <c r="I44" s="18">
        <v>517.9434</v>
      </c>
      <c r="J44" s="18">
        <v>561.56449999999995</v>
      </c>
      <c r="K44" s="18">
        <v>601.97680000000003</v>
      </c>
      <c r="L44" s="18">
        <v>638.10109999999997</v>
      </c>
      <c r="M44" s="18">
        <v>672.97839999999997</v>
      </c>
      <c r="N44" s="18">
        <v>704.12869999999998</v>
      </c>
      <c r="O44" s="18">
        <v>730.76490000000001</v>
      </c>
      <c r="P44" s="18">
        <v>752.27210000000002</v>
      </c>
      <c r="Q44" s="18">
        <v>769.69880000000001</v>
      </c>
      <c r="R44" s="18">
        <v>784.40419999999995</v>
      </c>
      <c r="S44" s="18">
        <v>799.08450000000005</v>
      </c>
      <c r="T44" s="18">
        <v>814.06899999999996</v>
      </c>
      <c r="U44" s="18">
        <v>827.5444</v>
      </c>
      <c r="V44" s="18">
        <v>840.70389999999998</v>
      </c>
      <c r="W44" s="18">
        <v>853.92409999999995</v>
      </c>
      <c r="X44" s="18">
        <v>867.0127</v>
      </c>
      <c r="Y44" s="18">
        <v>878.77099999999996</v>
      </c>
      <c r="Z44" s="18">
        <v>889.45799999999997</v>
      </c>
    </row>
    <row r="45" spans="1:26" hidden="1">
      <c r="A45" s="18" t="s">
        <v>56</v>
      </c>
      <c r="B45" s="18" t="s">
        <v>151</v>
      </c>
      <c r="C45" s="18" t="s">
        <v>139</v>
      </c>
      <c r="D45" s="18" t="s">
        <v>58</v>
      </c>
      <c r="E45" s="18" t="s">
        <v>140</v>
      </c>
      <c r="F45" s="18" t="s">
        <v>141</v>
      </c>
      <c r="G45" s="18">
        <v>34690.406000000003</v>
      </c>
      <c r="H45" s="18">
        <v>38558.781799999997</v>
      </c>
      <c r="I45" s="18">
        <v>38693.743399999999</v>
      </c>
      <c r="J45" s="18">
        <v>39050.739200000004</v>
      </c>
      <c r="K45" s="18">
        <v>35189.971599999997</v>
      </c>
      <c r="L45" s="18">
        <v>30965.455999999998</v>
      </c>
      <c r="M45" s="18">
        <v>26380.79</v>
      </c>
      <c r="N45" s="18">
        <v>23015.165799999999</v>
      </c>
      <c r="O45" s="18">
        <v>21502.4198</v>
      </c>
      <c r="P45" s="18">
        <v>19191.895</v>
      </c>
      <c r="Q45" s="18">
        <v>17054.190900000001</v>
      </c>
      <c r="R45" s="18">
        <v>15901.3452</v>
      </c>
      <c r="S45" s="18">
        <v>14759.308800000001</v>
      </c>
      <c r="T45" s="18">
        <v>13268.787899999999</v>
      </c>
      <c r="U45" s="18">
        <v>12895.4452</v>
      </c>
      <c r="V45" s="18">
        <v>12467.796700000001</v>
      </c>
      <c r="W45" s="18">
        <v>12227.048699999999</v>
      </c>
      <c r="X45" s="18">
        <v>11966.5702</v>
      </c>
      <c r="Y45" s="18">
        <v>12131.6996</v>
      </c>
      <c r="Z45" s="18">
        <v>12258.0419</v>
      </c>
    </row>
    <row r="46" spans="1:26" hidden="1">
      <c r="A46" s="18" t="s">
        <v>56</v>
      </c>
      <c r="B46" s="18" t="s">
        <v>151</v>
      </c>
      <c r="C46" s="18" t="s">
        <v>139</v>
      </c>
      <c r="D46" s="18" t="s">
        <v>58</v>
      </c>
      <c r="E46" s="18" t="s">
        <v>59</v>
      </c>
      <c r="F46" s="18" t="s">
        <v>60</v>
      </c>
      <c r="G46" s="18">
        <v>334.16079999999999</v>
      </c>
      <c r="H46" s="18">
        <v>356.47480000000002</v>
      </c>
      <c r="I46" s="18">
        <v>379.13900000000001</v>
      </c>
      <c r="J46" s="18">
        <v>401.95729999999998</v>
      </c>
      <c r="K46" s="18">
        <v>406.03030000000001</v>
      </c>
      <c r="L46" s="18">
        <v>409.08679999999998</v>
      </c>
      <c r="M46" s="18">
        <v>415.93849999999998</v>
      </c>
      <c r="N46" s="18">
        <v>422.2287</v>
      </c>
      <c r="O46" s="18">
        <v>435.83819999999997</v>
      </c>
      <c r="P46" s="18">
        <v>450.5283</v>
      </c>
      <c r="Q46" s="18">
        <v>462.16849999999999</v>
      </c>
      <c r="R46" s="18">
        <v>468.78179999999998</v>
      </c>
      <c r="S46" s="18">
        <v>473.50069999999999</v>
      </c>
      <c r="T46" s="18">
        <v>474.25959999999998</v>
      </c>
      <c r="U46" s="18">
        <v>480.87</v>
      </c>
      <c r="V46" s="18">
        <v>488.55279999999999</v>
      </c>
      <c r="W46" s="18">
        <v>495.53719999999998</v>
      </c>
      <c r="X46" s="18">
        <v>502.07929999999999</v>
      </c>
      <c r="Y46" s="18">
        <v>509.40010000000001</v>
      </c>
      <c r="Z46" s="18">
        <v>516.78110000000004</v>
      </c>
    </row>
    <row r="47" spans="1:26" hidden="1">
      <c r="A47" s="18" t="s">
        <v>56</v>
      </c>
      <c r="B47" s="18" t="s">
        <v>151</v>
      </c>
      <c r="C47" s="18" t="s">
        <v>139</v>
      </c>
      <c r="D47" s="18" t="s">
        <v>58</v>
      </c>
      <c r="E47" s="18" t="s">
        <v>61</v>
      </c>
      <c r="F47" s="18" t="s">
        <v>62</v>
      </c>
      <c r="G47" s="18">
        <v>54728.115599999997</v>
      </c>
      <c r="H47" s="18">
        <v>64820.667699999998</v>
      </c>
      <c r="I47" s="18">
        <v>79219.257100000003</v>
      </c>
      <c r="J47" s="18">
        <v>97974.187099999996</v>
      </c>
      <c r="K47" s="18">
        <v>117769</v>
      </c>
      <c r="L47" s="18">
        <v>137694</v>
      </c>
      <c r="M47" s="18">
        <v>157388</v>
      </c>
      <c r="N47" s="18">
        <v>177719</v>
      </c>
      <c r="O47" s="18">
        <v>199154</v>
      </c>
      <c r="P47" s="18">
        <v>221145</v>
      </c>
      <c r="Q47" s="18">
        <v>244218</v>
      </c>
      <c r="R47" s="18">
        <v>268967</v>
      </c>
      <c r="S47" s="18">
        <v>295335</v>
      </c>
      <c r="T47" s="18">
        <v>322972</v>
      </c>
      <c r="U47" s="18">
        <v>352159</v>
      </c>
      <c r="V47" s="18">
        <v>382890</v>
      </c>
      <c r="W47" s="18">
        <v>414679</v>
      </c>
      <c r="X47" s="18">
        <v>448245</v>
      </c>
      <c r="Y47" s="18">
        <v>483386</v>
      </c>
      <c r="Z47" s="18">
        <v>519925</v>
      </c>
    </row>
    <row r="48" spans="1:26" hidden="1">
      <c r="A48" s="18" t="s">
        <v>56</v>
      </c>
      <c r="B48" s="18" t="s">
        <v>151</v>
      </c>
      <c r="C48" s="18" t="s">
        <v>139</v>
      </c>
      <c r="D48" s="18" t="s">
        <v>58</v>
      </c>
      <c r="E48" s="18" t="s">
        <v>142</v>
      </c>
      <c r="F48" s="18" t="s">
        <v>143</v>
      </c>
      <c r="G48" s="18">
        <v>6490.9879000000001</v>
      </c>
      <c r="H48" s="18">
        <v>6879.5896000000002</v>
      </c>
      <c r="I48" s="18">
        <v>7257.2329</v>
      </c>
      <c r="J48" s="18">
        <v>7623.6571999999996</v>
      </c>
      <c r="K48" s="18">
        <v>7964.4282000000003</v>
      </c>
      <c r="L48" s="18">
        <v>8273.4010999999991</v>
      </c>
      <c r="M48" s="18">
        <v>8551.0051000000003</v>
      </c>
      <c r="N48" s="18">
        <v>8795.5200999999997</v>
      </c>
      <c r="O48" s="18">
        <v>9004.0542000000005</v>
      </c>
      <c r="P48" s="18">
        <v>9172.3104000000003</v>
      </c>
      <c r="Q48" s="18">
        <v>9297.5</v>
      </c>
      <c r="R48" s="18">
        <v>9380.9207999999999</v>
      </c>
      <c r="S48" s="18">
        <v>9427.6491999999998</v>
      </c>
      <c r="T48" s="18">
        <v>9442.8467000000001</v>
      </c>
      <c r="U48" s="18">
        <v>9427.5655999999999</v>
      </c>
      <c r="V48" s="18">
        <v>9383.0054999999993</v>
      </c>
      <c r="W48" s="18">
        <v>9312.1394</v>
      </c>
      <c r="X48" s="18">
        <v>9220.2795000000006</v>
      </c>
      <c r="Y48" s="18">
        <v>9112.0365000000002</v>
      </c>
      <c r="Z48" s="18">
        <v>8990.6330999999991</v>
      </c>
    </row>
    <row r="49" spans="1:26" hidden="1">
      <c r="A49" s="18" t="s">
        <v>56</v>
      </c>
      <c r="B49" s="18" t="s">
        <v>151</v>
      </c>
      <c r="C49" s="18" t="s">
        <v>139</v>
      </c>
      <c r="D49" s="18" t="s">
        <v>58</v>
      </c>
      <c r="E49" s="18" t="s">
        <v>63</v>
      </c>
      <c r="F49" s="18" t="s">
        <v>60</v>
      </c>
      <c r="G49" s="18">
        <v>448.28609999999998</v>
      </c>
      <c r="H49" s="18">
        <v>486.45350000000002</v>
      </c>
      <c r="I49" s="18">
        <v>521.95510000000002</v>
      </c>
      <c r="J49" s="18">
        <v>554.23419999999999</v>
      </c>
      <c r="K49" s="18">
        <v>550.12570000000005</v>
      </c>
      <c r="L49" s="18">
        <v>543.4511</v>
      </c>
      <c r="M49" s="18">
        <v>546.48869999999999</v>
      </c>
      <c r="N49" s="18">
        <v>556.46249999999998</v>
      </c>
      <c r="O49" s="18">
        <v>581.16819999999996</v>
      </c>
      <c r="P49" s="18">
        <v>612.70190000000002</v>
      </c>
      <c r="Q49" s="18">
        <v>639.59109999999998</v>
      </c>
      <c r="R49" s="18">
        <v>655.495</v>
      </c>
      <c r="S49" s="18">
        <v>669.77790000000005</v>
      </c>
      <c r="T49" s="18">
        <v>675.78049999999996</v>
      </c>
      <c r="U49" s="18">
        <v>688.94719999999995</v>
      </c>
      <c r="V49" s="18">
        <v>703.38</v>
      </c>
      <c r="W49" s="18">
        <v>716.62109999999996</v>
      </c>
      <c r="X49" s="18">
        <v>728.8066</v>
      </c>
      <c r="Y49" s="18">
        <v>742.17750000000001</v>
      </c>
      <c r="Z49" s="18">
        <v>755.51120000000003</v>
      </c>
    </row>
    <row r="50" spans="1:26" hidden="1">
      <c r="A50" s="18" t="s">
        <v>56</v>
      </c>
      <c r="B50" s="18" t="s">
        <v>152</v>
      </c>
      <c r="C50" s="18" t="s">
        <v>139</v>
      </c>
      <c r="D50" s="18" t="s">
        <v>58</v>
      </c>
      <c r="E50" s="18" t="s">
        <v>140</v>
      </c>
      <c r="F50" s="18" t="s">
        <v>141</v>
      </c>
      <c r="G50" s="18">
        <v>34690.406000000003</v>
      </c>
      <c r="H50" s="18">
        <v>38615.012499999997</v>
      </c>
      <c r="I50" s="18">
        <v>41987.611499999999</v>
      </c>
      <c r="J50" s="18">
        <v>45715.519200000002</v>
      </c>
      <c r="K50" s="18">
        <v>48961.728499999997</v>
      </c>
      <c r="L50" s="18">
        <v>51263.221700000002</v>
      </c>
      <c r="M50" s="18">
        <v>53762.692199999998</v>
      </c>
      <c r="N50" s="18">
        <v>55993.874600000003</v>
      </c>
      <c r="O50" s="18">
        <v>57945.857900000003</v>
      </c>
      <c r="P50" s="18">
        <v>59319.335800000001</v>
      </c>
      <c r="Q50" s="18">
        <v>60661.784599999999</v>
      </c>
      <c r="R50" s="18">
        <v>61571.540800000002</v>
      </c>
      <c r="S50" s="18">
        <v>62582.897599999997</v>
      </c>
      <c r="T50" s="18">
        <v>63730.4251</v>
      </c>
      <c r="U50" s="18">
        <v>64844.562299999998</v>
      </c>
      <c r="V50" s="18">
        <v>65952.323499999999</v>
      </c>
      <c r="W50" s="18">
        <v>67315.075500000006</v>
      </c>
      <c r="X50" s="18">
        <v>68610.184299999994</v>
      </c>
      <c r="Y50" s="18">
        <v>69808.180300000007</v>
      </c>
      <c r="Z50" s="18">
        <v>71024.528300000005</v>
      </c>
    </row>
    <row r="51" spans="1:26" hidden="1">
      <c r="A51" s="18" t="s">
        <v>56</v>
      </c>
      <c r="B51" s="18" t="s">
        <v>152</v>
      </c>
      <c r="C51" s="18" t="s">
        <v>139</v>
      </c>
      <c r="D51" s="18" t="s">
        <v>58</v>
      </c>
      <c r="E51" s="18" t="s">
        <v>59</v>
      </c>
      <c r="F51" s="18" t="s">
        <v>60</v>
      </c>
      <c r="G51" s="18">
        <v>334.16079999999999</v>
      </c>
      <c r="H51" s="18">
        <v>356.45150000000001</v>
      </c>
      <c r="I51" s="18">
        <v>385.46809999999999</v>
      </c>
      <c r="J51" s="18">
        <v>419.61869999999999</v>
      </c>
      <c r="K51" s="18">
        <v>450.27769999999998</v>
      </c>
      <c r="L51" s="18">
        <v>477.42</v>
      </c>
      <c r="M51" s="18">
        <v>502.7013</v>
      </c>
      <c r="N51" s="18">
        <v>525.67629999999997</v>
      </c>
      <c r="O51" s="18">
        <v>544.83889999999997</v>
      </c>
      <c r="P51" s="18">
        <v>560.14160000000004</v>
      </c>
      <c r="Q51" s="18">
        <v>571.97360000000003</v>
      </c>
      <c r="R51" s="18">
        <v>584.75580000000002</v>
      </c>
      <c r="S51" s="18">
        <v>597.67989999999998</v>
      </c>
      <c r="T51" s="18">
        <v>609.32740000000001</v>
      </c>
      <c r="U51" s="18">
        <v>619.15070000000003</v>
      </c>
      <c r="V51" s="18">
        <v>628.07759999999996</v>
      </c>
      <c r="W51" s="18">
        <v>637.50289999999995</v>
      </c>
      <c r="X51" s="18">
        <v>643.00239999999997</v>
      </c>
      <c r="Y51" s="18">
        <v>649.57460000000003</v>
      </c>
      <c r="Z51" s="18">
        <v>653.57529999999997</v>
      </c>
    </row>
    <row r="52" spans="1:26" hidden="1">
      <c r="A52" s="18" t="s">
        <v>56</v>
      </c>
      <c r="B52" s="18" t="s">
        <v>152</v>
      </c>
      <c r="C52" s="18" t="s">
        <v>139</v>
      </c>
      <c r="D52" s="18" t="s">
        <v>58</v>
      </c>
      <c r="E52" s="18" t="s">
        <v>61</v>
      </c>
      <c r="F52" s="18" t="s">
        <v>62</v>
      </c>
      <c r="G52" s="18">
        <v>54728.115599999997</v>
      </c>
      <c r="H52" s="18">
        <v>64820.167800000003</v>
      </c>
      <c r="I52" s="18">
        <v>79282.756899999993</v>
      </c>
      <c r="J52" s="18">
        <v>98235.571800000005</v>
      </c>
      <c r="K52" s="18">
        <v>118687</v>
      </c>
      <c r="L52" s="18">
        <v>139584</v>
      </c>
      <c r="M52" s="18">
        <v>160382</v>
      </c>
      <c r="N52" s="18">
        <v>181964</v>
      </c>
      <c r="O52" s="18">
        <v>204260</v>
      </c>
      <c r="P52" s="18">
        <v>226859</v>
      </c>
      <c r="Q52" s="18">
        <v>250318</v>
      </c>
      <c r="R52" s="18">
        <v>275590</v>
      </c>
      <c r="S52" s="18">
        <v>302630</v>
      </c>
      <c r="T52" s="18">
        <v>331128</v>
      </c>
      <c r="U52" s="18">
        <v>360779</v>
      </c>
      <c r="V52" s="18">
        <v>391911</v>
      </c>
      <c r="W52" s="18">
        <v>424301</v>
      </c>
      <c r="X52" s="18">
        <v>458212</v>
      </c>
      <c r="Y52" s="18">
        <v>493633</v>
      </c>
      <c r="Z52" s="18">
        <v>530280</v>
      </c>
    </row>
    <row r="53" spans="1:26" hidden="1">
      <c r="A53" s="18" t="s">
        <v>56</v>
      </c>
      <c r="B53" s="18" t="s">
        <v>152</v>
      </c>
      <c r="C53" s="18" t="s">
        <v>139</v>
      </c>
      <c r="D53" s="18" t="s">
        <v>58</v>
      </c>
      <c r="E53" s="18" t="s">
        <v>142</v>
      </c>
      <c r="F53" s="18" t="s">
        <v>143</v>
      </c>
      <c r="G53" s="18">
        <v>6490.9879000000001</v>
      </c>
      <c r="H53" s="18">
        <v>6879.5896000000002</v>
      </c>
      <c r="I53" s="18">
        <v>7257.2329</v>
      </c>
      <c r="J53" s="18">
        <v>7623.6571999999996</v>
      </c>
      <c r="K53" s="18">
        <v>7964.4282000000003</v>
      </c>
      <c r="L53" s="18">
        <v>8273.4010999999991</v>
      </c>
      <c r="M53" s="18">
        <v>8551.0051000000003</v>
      </c>
      <c r="N53" s="18">
        <v>8795.5200999999997</v>
      </c>
      <c r="O53" s="18">
        <v>9004.0542000000005</v>
      </c>
      <c r="P53" s="18">
        <v>9172.3104000000003</v>
      </c>
      <c r="Q53" s="18">
        <v>9297.5</v>
      </c>
      <c r="R53" s="18">
        <v>9380.9207999999999</v>
      </c>
      <c r="S53" s="18">
        <v>9427.6491999999998</v>
      </c>
      <c r="T53" s="18">
        <v>9442.8467000000001</v>
      </c>
      <c r="U53" s="18">
        <v>9427.5655999999999</v>
      </c>
      <c r="V53" s="18">
        <v>9383.0054999999993</v>
      </c>
      <c r="W53" s="18">
        <v>9312.1394</v>
      </c>
      <c r="X53" s="18">
        <v>9220.2795000000006</v>
      </c>
      <c r="Y53" s="18">
        <v>9112.0365000000002</v>
      </c>
      <c r="Z53" s="18">
        <v>8990.6330999999991</v>
      </c>
    </row>
    <row r="54" spans="1:26" hidden="1">
      <c r="A54" s="18" t="s">
        <v>56</v>
      </c>
      <c r="B54" s="18" t="s">
        <v>152</v>
      </c>
      <c r="C54" s="18" t="s">
        <v>139</v>
      </c>
      <c r="D54" s="18" t="s">
        <v>58</v>
      </c>
      <c r="E54" s="18" t="s">
        <v>63</v>
      </c>
      <c r="F54" s="18" t="s">
        <v>60</v>
      </c>
      <c r="G54" s="18">
        <v>448.28609999999998</v>
      </c>
      <c r="H54" s="18">
        <v>486.78129999999999</v>
      </c>
      <c r="I54" s="18">
        <v>532.42280000000005</v>
      </c>
      <c r="J54" s="18">
        <v>584.7396</v>
      </c>
      <c r="K54" s="18">
        <v>633.79579999999999</v>
      </c>
      <c r="L54" s="18">
        <v>678.17520000000002</v>
      </c>
      <c r="M54" s="18">
        <v>721.01229999999998</v>
      </c>
      <c r="N54" s="18">
        <v>759.72879999999998</v>
      </c>
      <c r="O54" s="18">
        <v>793.2704</v>
      </c>
      <c r="P54" s="18">
        <v>821.15329999999994</v>
      </c>
      <c r="Q54" s="18">
        <v>840.58759999999995</v>
      </c>
      <c r="R54" s="18">
        <v>861.92060000000004</v>
      </c>
      <c r="S54" s="18">
        <v>883.68830000000003</v>
      </c>
      <c r="T54" s="18">
        <v>905.41660000000002</v>
      </c>
      <c r="U54" s="18">
        <v>925.6277</v>
      </c>
      <c r="V54" s="18">
        <v>946.00630000000001</v>
      </c>
      <c r="W54" s="18">
        <v>968.09249999999997</v>
      </c>
      <c r="X54" s="18">
        <v>987.20429999999999</v>
      </c>
      <c r="Y54" s="18">
        <v>1006.4848</v>
      </c>
      <c r="Z54" s="18">
        <v>1023.8028</v>
      </c>
    </row>
    <row r="55" spans="1:26" hidden="1">
      <c r="A55" s="18" t="s">
        <v>56</v>
      </c>
      <c r="B55" s="18" t="s">
        <v>153</v>
      </c>
      <c r="C55" s="18" t="s">
        <v>139</v>
      </c>
      <c r="D55" s="18" t="s">
        <v>58</v>
      </c>
      <c r="E55" s="18" t="s">
        <v>140</v>
      </c>
      <c r="F55" s="18" t="s">
        <v>141</v>
      </c>
      <c r="G55" s="18">
        <v>34690.406000000003</v>
      </c>
      <c r="H55" s="18">
        <v>38558.781799999997</v>
      </c>
      <c r="I55" s="18">
        <v>38693.743399999999</v>
      </c>
      <c r="J55" s="18">
        <v>39050.739200000004</v>
      </c>
      <c r="K55" s="18">
        <v>35164.988599999997</v>
      </c>
      <c r="L55" s="18">
        <v>30899.0468</v>
      </c>
      <c r="M55" s="18">
        <v>26503.0046</v>
      </c>
      <c r="N55" s="18">
        <v>23211.125700000001</v>
      </c>
      <c r="O55" s="18">
        <v>21822.4051</v>
      </c>
      <c r="P55" s="18">
        <v>19596.3246</v>
      </c>
      <c r="Q55" s="18">
        <v>17923.861799999999</v>
      </c>
      <c r="R55" s="18">
        <v>16828.667600000001</v>
      </c>
      <c r="S55" s="18">
        <v>15677.0286</v>
      </c>
      <c r="T55" s="18">
        <v>14174.164699999999</v>
      </c>
      <c r="U55" s="18">
        <v>13806.2912</v>
      </c>
      <c r="V55" s="18">
        <v>13398.223599999999</v>
      </c>
      <c r="W55" s="18">
        <v>13199.168100000001</v>
      </c>
      <c r="X55" s="18">
        <v>12981.8406</v>
      </c>
      <c r="Y55" s="18">
        <v>13199.4514</v>
      </c>
      <c r="Z55" s="18">
        <v>13374.4244</v>
      </c>
    </row>
    <row r="56" spans="1:26" hidden="1">
      <c r="A56" s="18" t="s">
        <v>56</v>
      </c>
      <c r="B56" s="18" t="s">
        <v>153</v>
      </c>
      <c r="C56" s="18" t="s">
        <v>139</v>
      </c>
      <c r="D56" s="18" t="s">
        <v>58</v>
      </c>
      <c r="E56" s="18" t="s">
        <v>59</v>
      </c>
      <c r="F56" s="18" t="s">
        <v>60</v>
      </c>
      <c r="G56" s="18">
        <v>334.16079999999999</v>
      </c>
      <c r="H56" s="18">
        <v>356.47480000000002</v>
      </c>
      <c r="I56" s="18">
        <v>379.13900000000001</v>
      </c>
      <c r="J56" s="18">
        <v>401.95729999999998</v>
      </c>
      <c r="K56" s="18">
        <v>406.61399999999998</v>
      </c>
      <c r="L56" s="18">
        <v>411.36149999999998</v>
      </c>
      <c r="M56" s="18">
        <v>418.98160000000001</v>
      </c>
      <c r="N56" s="18">
        <v>426.09989999999999</v>
      </c>
      <c r="O56" s="18">
        <v>440.39609999999999</v>
      </c>
      <c r="P56" s="18">
        <v>456.84269999999998</v>
      </c>
      <c r="Q56" s="18">
        <v>468.38979999999998</v>
      </c>
      <c r="R56" s="18">
        <v>475.74279999999999</v>
      </c>
      <c r="S56" s="18">
        <v>480.91230000000002</v>
      </c>
      <c r="T56" s="18">
        <v>481.48899999999998</v>
      </c>
      <c r="U56" s="18">
        <v>488.3775</v>
      </c>
      <c r="V56" s="18">
        <v>496.2561</v>
      </c>
      <c r="W56" s="18">
        <v>503.21859999999998</v>
      </c>
      <c r="X56" s="18">
        <v>509.91030000000001</v>
      </c>
      <c r="Y56" s="18">
        <v>517.38279999999997</v>
      </c>
      <c r="Z56" s="18">
        <v>525.08889999999997</v>
      </c>
    </row>
    <row r="57" spans="1:26" hidden="1">
      <c r="A57" s="18" t="s">
        <v>56</v>
      </c>
      <c r="B57" s="18" t="s">
        <v>153</v>
      </c>
      <c r="C57" s="18" t="s">
        <v>139</v>
      </c>
      <c r="D57" s="18" t="s">
        <v>58</v>
      </c>
      <c r="E57" s="18" t="s">
        <v>61</v>
      </c>
      <c r="F57" s="18" t="s">
        <v>62</v>
      </c>
      <c r="G57" s="18">
        <v>54728.115599999997</v>
      </c>
      <c r="H57" s="18">
        <v>64541.028299999998</v>
      </c>
      <c r="I57" s="18">
        <v>78778.080499999996</v>
      </c>
      <c r="J57" s="18">
        <v>97090.251799999998</v>
      </c>
      <c r="K57" s="18">
        <v>116318</v>
      </c>
      <c r="L57" s="18">
        <v>135623</v>
      </c>
      <c r="M57" s="18">
        <v>154620</v>
      </c>
      <c r="N57" s="18">
        <v>174181</v>
      </c>
      <c r="O57" s="18">
        <v>194717</v>
      </c>
      <c r="P57" s="18">
        <v>215691</v>
      </c>
      <c r="Q57" s="18">
        <v>237540</v>
      </c>
      <c r="R57" s="18">
        <v>260856</v>
      </c>
      <c r="S57" s="18">
        <v>285535</v>
      </c>
      <c r="T57" s="18">
        <v>311214</v>
      </c>
      <c r="U57" s="18">
        <v>338210</v>
      </c>
      <c r="V57" s="18">
        <v>366466</v>
      </c>
      <c r="W57" s="18">
        <v>395484</v>
      </c>
      <c r="X57" s="18">
        <v>425988</v>
      </c>
      <c r="Y57" s="18">
        <v>457757</v>
      </c>
      <c r="Z57" s="18">
        <v>490650</v>
      </c>
    </row>
    <row r="58" spans="1:26" hidden="1">
      <c r="A58" s="18" t="s">
        <v>56</v>
      </c>
      <c r="B58" s="18" t="s">
        <v>153</v>
      </c>
      <c r="C58" s="18" t="s">
        <v>139</v>
      </c>
      <c r="D58" s="18" t="s">
        <v>58</v>
      </c>
      <c r="E58" s="18" t="s">
        <v>142</v>
      </c>
      <c r="F58" s="18" t="s">
        <v>143</v>
      </c>
      <c r="G58" s="18">
        <v>6490.9879000000001</v>
      </c>
      <c r="H58" s="18">
        <v>6879.5896000000002</v>
      </c>
      <c r="I58" s="18">
        <v>7257.2329</v>
      </c>
      <c r="J58" s="18">
        <v>7623.6571999999996</v>
      </c>
      <c r="K58" s="18">
        <v>7964.4282000000003</v>
      </c>
      <c r="L58" s="18">
        <v>8273.4010999999991</v>
      </c>
      <c r="M58" s="18">
        <v>8551.0051000000003</v>
      </c>
      <c r="N58" s="18">
        <v>8795.5200999999997</v>
      </c>
      <c r="O58" s="18">
        <v>9004.0542000000005</v>
      </c>
      <c r="P58" s="18">
        <v>9172.3104000000003</v>
      </c>
      <c r="Q58" s="18">
        <v>9297.5</v>
      </c>
      <c r="R58" s="18">
        <v>9380.9207999999999</v>
      </c>
      <c r="S58" s="18">
        <v>9427.6491999999998</v>
      </c>
      <c r="T58" s="18">
        <v>9442.8467000000001</v>
      </c>
      <c r="U58" s="18">
        <v>9427.5655999999999</v>
      </c>
      <c r="V58" s="18">
        <v>9383.0054999999993</v>
      </c>
      <c r="W58" s="18">
        <v>9312.1394</v>
      </c>
      <c r="X58" s="18">
        <v>9220.2795000000006</v>
      </c>
      <c r="Y58" s="18">
        <v>9112.0365000000002</v>
      </c>
      <c r="Z58" s="18">
        <v>8990.6330999999991</v>
      </c>
    </row>
    <row r="59" spans="1:26" hidden="1">
      <c r="A59" s="18" t="s">
        <v>56</v>
      </c>
      <c r="B59" s="18" t="s">
        <v>153</v>
      </c>
      <c r="C59" s="18" t="s">
        <v>139</v>
      </c>
      <c r="D59" s="18" t="s">
        <v>58</v>
      </c>
      <c r="E59" s="18" t="s">
        <v>63</v>
      </c>
      <c r="F59" s="18" t="s">
        <v>60</v>
      </c>
      <c r="G59" s="18">
        <v>448.28609999999998</v>
      </c>
      <c r="H59" s="18">
        <v>486.45350000000002</v>
      </c>
      <c r="I59" s="18">
        <v>521.95510000000002</v>
      </c>
      <c r="J59" s="18">
        <v>554.23419999999999</v>
      </c>
      <c r="K59" s="18">
        <v>551.57550000000003</v>
      </c>
      <c r="L59" s="18">
        <v>550.1395</v>
      </c>
      <c r="M59" s="18">
        <v>556.56719999999996</v>
      </c>
      <c r="N59" s="18">
        <v>569.99779999999998</v>
      </c>
      <c r="O59" s="18">
        <v>600.72339999999997</v>
      </c>
      <c r="P59" s="18">
        <v>643.73360000000002</v>
      </c>
      <c r="Q59" s="18">
        <v>664.96320000000003</v>
      </c>
      <c r="R59" s="18">
        <v>681.91489999999999</v>
      </c>
      <c r="S59" s="18">
        <v>697.22460000000001</v>
      </c>
      <c r="T59" s="18">
        <v>703.26610000000005</v>
      </c>
      <c r="U59" s="18">
        <v>716.60630000000003</v>
      </c>
      <c r="V59" s="18">
        <v>731.59320000000002</v>
      </c>
      <c r="W59" s="18">
        <v>745.4117</v>
      </c>
      <c r="X59" s="18">
        <v>758.67520000000002</v>
      </c>
      <c r="Y59" s="18">
        <v>772.60889999999995</v>
      </c>
      <c r="Z59" s="18">
        <v>785.96130000000005</v>
      </c>
    </row>
    <row r="60" spans="1:26" hidden="1">
      <c r="A60" s="18" t="s">
        <v>56</v>
      </c>
      <c r="B60" s="18" t="s">
        <v>154</v>
      </c>
      <c r="C60" s="18" t="s">
        <v>139</v>
      </c>
      <c r="D60" s="18" t="s">
        <v>58</v>
      </c>
      <c r="E60" s="18" t="s">
        <v>140</v>
      </c>
      <c r="F60" s="18" t="s">
        <v>141</v>
      </c>
      <c r="G60" s="18">
        <v>34690.406000000003</v>
      </c>
      <c r="H60" s="18">
        <v>38615.012499999997</v>
      </c>
      <c r="I60" s="18">
        <v>41987.611499999999</v>
      </c>
      <c r="J60" s="18">
        <v>45715.519200000002</v>
      </c>
      <c r="K60" s="18">
        <v>48961.728499999997</v>
      </c>
      <c r="L60" s="18">
        <v>51263.221700000002</v>
      </c>
      <c r="M60" s="18">
        <v>53762.692199999998</v>
      </c>
      <c r="N60" s="18">
        <v>55993.874600000003</v>
      </c>
      <c r="O60" s="18">
        <v>57945.857900000003</v>
      </c>
      <c r="P60" s="18">
        <v>59319.335800000001</v>
      </c>
      <c r="Q60" s="18">
        <v>60661.784599999999</v>
      </c>
      <c r="R60" s="18">
        <v>61571.540800000002</v>
      </c>
      <c r="S60" s="18">
        <v>62582.897599999997</v>
      </c>
      <c r="T60" s="18">
        <v>63730.4251</v>
      </c>
      <c r="U60" s="18">
        <v>64844.562299999998</v>
      </c>
      <c r="V60" s="18">
        <v>65952.323499999999</v>
      </c>
      <c r="W60" s="18">
        <v>67315.075500000006</v>
      </c>
      <c r="X60" s="18">
        <v>68610.184299999994</v>
      </c>
      <c r="Y60" s="18">
        <v>69808.180300000007</v>
      </c>
      <c r="Z60" s="18">
        <v>71024.528300000005</v>
      </c>
    </row>
    <row r="61" spans="1:26" hidden="1">
      <c r="A61" s="18" t="s">
        <v>56</v>
      </c>
      <c r="B61" s="18" t="s">
        <v>154</v>
      </c>
      <c r="C61" s="18" t="s">
        <v>139</v>
      </c>
      <c r="D61" s="18" t="s">
        <v>58</v>
      </c>
      <c r="E61" s="18" t="s">
        <v>59</v>
      </c>
      <c r="F61" s="18" t="s">
        <v>60</v>
      </c>
      <c r="G61" s="18">
        <v>334.16079999999999</v>
      </c>
      <c r="H61" s="18">
        <v>356.45150000000001</v>
      </c>
      <c r="I61" s="18">
        <v>385.46809999999999</v>
      </c>
      <c r="J61" s="18">
        <v>419.61869999999999</v>
      </c>
      <c r="K61" s="18">
        <v>450.27769999999998</v>
      </c>
      <c r="L61" s="18">
        <v>477.42</v>
      </c>
      <c r="M61" s="18">
        <v>502.7013</v>
      </c>
      <c r="N61" s="18">
        <v>525.67629999999997</v>
      </c>
      <c r="O61" s="18">
        <v>544.83889999999997</v>
      </c>
      <c r="P61" s="18">
        <v>560.14160000000004</v>
      </c>
      <c r="Q61" s="18">
        <v>571.97360000000003</v>
      </c>
      <c r="R61" s="18">
        <v>584.75580000000002</v>
      </c>
      <c r="S61" s="18">
        <v>597.67989999999998</v>
      </c>
      <c r="T61" s="18">
        <v>609.32740000000001</v>
      </c>
      <c r="U61" s="18">
        <v>619.15070000000003</v>
      </c>
      <c r="V61" s="18">
        <v>628.07759999999996</v>
      </c>
      <c r="W61" s="18">
        <v>637.50289999999995</v>
      </c>
      <c r="X61" s="18">
        <v>643.00239999999997</v>
      </c>
      <c r="Y61" s="18">
        <v>649.57460000000003</v>
      </c>
      <c r="Z61" s="18">
        <v>653.57529999999997</v>
      </c>
    </row>
    <row r="62" spans="1:26" hidden="1">
      <c r="A62" s="18" t="s">
        <v>56</v>
      </c>
      <c r="B62" s="18" t="s">
        <v>154</v>
      </c>
      <c r="C62" s="18" t="s">
        <v>139</v>
      </c>
      <c r="D62" s="18" t="s">
        <v>58</v>
      </c>
      <c r="E62" s="18" t="s">
        <v>61</v>
      </c>
      <c r="F62" s="18" t="s">
        <v>62</v>
      </c>
      <c r="G62" s="18">
        <v>54728.115599999997</v>
      </c>
      <c r="H62" s="18">
        <v>64540.5308</v>
      </c>
      <c r="I62" s="18">
        <v>78840.979099999997</v>
      </c>
      <c r="J62" s="18">
        <v>97348.433399999994</v>
      </c>
      <c r="K62" s="18">
        <v>117217</v>
      </c>
      <c r="L62" s="18">
        <v>137423</v>
      </c>
      <c r="M62" s="18">
        <v>157426</v>
      </c>
      <c r="N62" s="18">
        <v>178070</v>
      </c>
      <c r="O62" s="18">
        <v>199286</v>
      </c>
      <c r="P62" s="18">
        <v>220655</v>
      </c>
      <c r="Q62" s="18">
        <v>242717</v>
      </c>
      <c r="R62" s="18">
        <v>266377</v>
      </c>
      <c r="S62" s="18">
        <v>291561</v>
      </c>
      <c r="T62" s="18">
        <v>317974</v>
      </c>
      <c r="U62" s="18">
        <v>345296</v>
      </c>
      <c r="V62" s="18">
        <v>373839</v>
      </c>
      <c r="W62" s="18">
        <v>403367</v>
      </c>
      <c r="X62" s="18">
        <v>434120</v>
      </c>
      <c r="Y62" s="18">
        <v>466084</v>
      </c>
      <c r="Z62" s="18">
        <v>498994</v>
      </c>
    </row>
    <row r="63" spans="1:26" hidden="1">
      <c r="A63" s="18" t="s">
        <v>56</v>
      </c>
      <c r="B63" s="18" t="s">
        <v>154</v>
      </c>
      <c r="C63" s="18" t="s">
        <v>139</v>
      </c>
      <c r="D63" s="18" t="s">
        <v>58</v>
      </c>
      <c r="E63" s="18" t="s">
        <v>142</v>
      </c>
      <c r="F63" s="18" t="s">
        <v>143</v>
      </c>
      <c r="G63" s="18">
        <v>6490.9879000000001</v>
      </c>
      <c r="H63" s="18">
        <v>6879.5896000000002</v>
      </c>
      <c r="I63" s="18">
        <v>7257.2329</v>
      </c>
      <c r="J63" s="18">
        <v>7623.6571999999996</v>
      </c>
      <c r="K63" s="18">
        <v>7964.4282000000003</v>
      </c>
      <c r="L63" s="18">
        <v>8273.4010999999991</v>
      </c>
      <c r="M63" s="18">
        <v>8551.0051000000003</v>
      </c>
      <c r="N63" s="18">
        <v>8795.5200999999997</v>
      </c>
      <c r="O63" s="18">
        <v>9004.0542000000005</v>
      </c>
      <c r="P63" s="18">
        <v>9172.3104000000003</v>
      </c>
      <c r="Q63" s="18">
        <v>9297.5</v>
      </c>
      <c r="R63" s="18">
        <v>9380.9207999999999</v>
      </c>
      <c r="S63" s="18">
        <v>9427.6491999999998</v>
      </c>
      <c r="T63" s="18">
        <v>9442.8467000000001</v>
      </c>
      <c r="U63" s="18">
        <v>9427.5655999999999</v>
      </c>
      <c r="V63" s="18">
        <v>9383.0054999999993</v>
      </c>
      <c r="W63" s="18">
        <v>9312.1394</v>
      </c>
      <c r="X63" s="18">
        <v>9220.2795000000006</v>
      </c>
      <c r="Y63" s="18">
        <v>9112.0365000000002</v>
      </c>
      <c r="Z63" s="18">
        <v>8990.6330999999991</v>
      </c>
    </row>
    <row r="64" spans="1:26" hidden="1">
      <c r="A64" s="18" t="s">
        <v>56</v>
      </c>
      <c r="B64" s="18" t="s">
        <v>154</v>
      </c>
      <c r="C64" s="18" t="s">
        <v>139</v>
      </c>
      <c r="D64" s="18" t="s">
        <v>58</v>
      </c>
      <c r="E64" s="18" t="s">
        <v>63</v>
      </c>
      <c r="F64" s="18" t="s">
        <v>60</v>
      </c>
      <c r="G64" s="18">
        <v>448.28609999999998</v>
      </c>
      <c r="H64" s="18">
        <v>486.78129999999999</v>
      </c>
      <c r="I64" s="18">
        <v>532.42280000000005</v>
      </c>
      <c r="J64" s="18">
        <v>584.7396</v>
      </c>
      <c r="K64" s="18">
        <v>633.79579999999999</v>
      </c>
      <c r="L64" s="18">
        <v>678.17520000000002</v>
      </c>
      <c r="M64" s="18">
        <v>721.01229999999998</v>
      </c>
      <c r="N64" s="18">
        <v>759.72879999999998</v>
      </c>
      <c r="O64" s="18">
        <v>793.2704</v>
      </c>
      <c r="P64" s="18">
        <v>821.15329999999994</v>
      </c>
      <c r="Q64" s="18">
        <v>840.58759999999995</v>
      </c>
      <c r="R64" s="18">
        <v>861.92060000000004</v>
      </c>
      <c r="S64" s="18">
        <v>883.68830000000003</v>
      </c>
      <c r="T64" s="18">
        <v>905.41660000000002</v>
      </c>
      <c r="U64" s="18">
        <v>925.6277</v>
      </c>
      <c r="V64" s="18">
        <v>946.00630000000001</v>
      </c>
      <c r="W64" s="18">
        <v>968.09249999999997</v>
      </c>
      <c r="X64" s="18">
        <v>987.20429999999999</v>
      </c>
      <c r="Y64" s="18">
        <v>1006.4848</v>
      </c>
      <c r="Z64" s="18">
        <v>1023.8028</v>
      </c>
    </row>
    <row r="65" spans="1:26" hidden="1">
      <c r="A65" s="18" t="s">
        <v>56</v>
      </c>
      <c r="B65" s="18" t="s">
        <v>155</v>
      </c>
      <c r="C65" s="18" t="s">
        <v>139</v>
      </c>
      <c r="D65" s="18" t="s">
        <v>58</v>
      </c>
      <c r="E65" s="18" t="s">
        <v>140</v>
      </c>
      <c r="F65" s="18" t="s">
        <v>141</v>
      </c>
      <c r="G65" s="18">
        <v>34690.406000000003</v>
      </c>
      <c r="H65" s="18">
        <v>38545.428399999997</v>
      </c>
      <c r="I65" s="18">
        <v>38682.5147</v>
      </c>
      <c r="J65" s="18">
        <v>39042.5533</v>
      </c>
      <c r="K65" s="18">
        <v>35189.280700000003</v>
      </c>
      <c r="L65" s="18">
        <v>31005.510699999999</v>
      </c>
      <c r="M65" s="18">
        <v>26628.8295</v>
      </c>
      <c r="N65" s="18">
        <v>23538.1096</v>
      </c>
      <c r="O65" s="18">
        <v>22132.188999999998</v>
      </c>
      <c r="P65" s="18">
        <v>19802.7219</v>
      </c>
      <c r="Q65" s="18">
        <v>17594.6394</v>
      </c>
      <c r="R65" s="18">
        <v>16548.985199999999</v>
      </c>
      <c r="S65" s="18">
        <v>15559.9414</v>
      </c>
      <c r="T65" s="18">
        <v>14102.297500000001</v>
      </c>
      <c r="U65" s="18">
        <v>13733.4017</v>
      </c>
      <c r="V65" s="18">
        <v>13345.5118</v>
      </c>
      <c r="W65" s="18">
        <v>13144.1513</v>
      </c>
      <c r="X65" s="18">
        <v>12928.841700000001</v>
      </c>
      <c r="Y65" s="18">
        <v>13142.6278</v>
      </c>
      <c r="Z65" s="18">
        <v>13306.6759</v>
      </c>
    </row>
    <row r="66" spans="1:26" hidden="1">
      <c r="A66" s="18" t="s">
        <v>56</v>
      </c>
      <c r="B66" s="18" t="s">
        <v>155</v>
      </c>
      <c r="C66" s="18" t="s">
        <v>139</v>
      </c>
      <c r="D66" s="18" t="s">
        <v>58</v>
      </c>
      <c r="E66" s="18" t="s">
        <v>59</v>
      </c>
      <c r="F66" s="18" t="s">
        <v>60</v>
      </c>
      <c r="G66" s="18">
        <v>334.16079999999999</v>
      </c>
      <c r="H66" s="18">
        <v>356.46640000000002</v>
      </c>
      <c r="I66" s="18">
        <v>379.11829999999998</v>
      </c>
      <c r="J66" s="18">
        <v>401.90519999999998</v>
      </c>
      <c r="K66" s="18">
        <v>405.97449999999998</v>
      </c>
      <c r="L66" s="18">
        <v>409.10599999999999</v>
      </c>
      <c r="M66" s="18">
        <v>416.13639999999998</v>
      </c>
      <c r="N66" s="18">
        <v>422.96170000000001</v>
      </c>
      <c r="O66" s="18">
        <v>437.48540000000003</v>
      </c>
      <c r="P66" s="18">
        <v>452.79809999999998</v>
      </c>
      <c r="Q66" s="18">
        <v>465.22179999999997</v>
      </c>
      <c r="R66" s="18">
        <v>472.61509999999998</v>
      </c>
      <c r="S66" s="18">
        <v>478.50119999999998</v>
      </c>
      <c r="T66" s="18">
        <v>480.39030000000002</v>
      </c>
      <c r="U66" s="18">
        <v>487.36009999999999</v>
      </c>
      <c r="V66" s="18">
        <v>494.88139999999999</v>
      </c>
      <c r="W66" s="18">
        <v>501.952</v>
      </c>
      <c r="X66" s="18">
        <v>508.6653</v>
      </c>
      <c r="Y66" s="18">
        <v>516.16549999999995</v>
      </c>
      <c r="Z66" s="18">
        <v>523.69849999999997</v>
      </c>
    </row>
    <row r="67" spans="1:26" hidden="1">
      <c r="A67" s="18" t="s">
        <v>56</v>
      </c>
      <c r="B67" s="18" t="s">
        <v>155</v>
      </c>
      <c r="C67" s="18" t="s">
        <v>139</v>
      </c>
      <c r="D67" s="18" t="s">
        <v>58</v>
      </c>
      <c r="E67" s="18" t="s">
        <v>61</v>
      </c>
      <c r="F67" s="18" t="s">
        <v>62</v>
      </c>
      <c r="G67" s="18">
        <v>54728.115599999997</v>
      </c>
      <c r="H67" s="18">
        <v>64541.430500000002</v>
      </c>
      <c r="I67" s="18">
        <v>78778.721300000005</v>
      </c>
      <c r="J67" s="18">
        <v>97091.149699999994</v>
      </c>
      <c r="K67" s="18">
        <v>116316</v>
      </c>
      <c r="L67" s="18">
        <v>135577</v>
      </c>
      <c r="M67" s="18">
        <v>154536</v>
      </c>
      <c r="N67" s="18">
        <v>174051</v>
      </c>
      <c r="O67" s="18">
        <v>194505</v>
      </c>
      <c r="P67" s="18">
        <v>215327</v>
      </c>
      <c r="Q67" s="18">
        <v>237081</v>
      </c>
      <c r="R67" s="18">
        <v>260341</v>
      </c>
      <c r="S67" s="18">
        <v>285001</v>
      </c>
      <c r="T67" s="18">
        <v>310738</v>
      </c>
      <c r="U67" s="18">
        <v>337727</v>
      </c>
      <c r="V67" s="18">
        <v>365927</v>
      </c>
      <c r="W67" s="18">
        <v>394955</v>
      </c>
      <c r="X67" s="18">
        <v>425446</v>
      </c>
      <c r="Y67" s="18">
        <v>457216</v>
      </c>
      <c r="Z67" s="18">
        <v>490083</v>
      </c>
    </row>
    <row r="68" spans="1:26" hidden="1">
      <c r="A68" s="18" t="s">
        <v>56</v>
      </c>
      <c r="B68" s="18" t="s">
        <v>155</v>
      </c>
      <c r="C68" s="18" t="s">
        <v>139</v>
      </c>
      <c r="D68" s="18" t="s">
        <v>58</v>
      </c>
      <c r="E68" s="18" t="s">
        <v>142</v>
      </c>
      <c r="F68" s="18" t="s">
        <v>143</v>
      </c>
      <c r="G68" s="18">
        <v>6490.9879000000001</v>
      </c>
      <c r="H68" s="18">
        <v>6879.5896000000002</v>
      </c>
      <c r="I68" s="18">
        <v>7257.2329</v>
      </c>
      <c r="J68" s="18">
        <v>7623.6571999999996</v>
      </c>
      <c r="K68" s="18">
        <v>7964.4282000000003</v>
      </c>
      <c r="L68" s="18">
        <v>8273.4010999999991</v>
      </c>
      <c r="M68" s="18">
        <v>8551.0051000000003</v>
      </c>
      <c r="N68" s="18">
        <v>8795.5200999999997</v>
      </c>
      <c r="O68" s="18">
        <v>9004.0542000000005</v>
      </c>
      <c r="P68" s="18">
        <v>9172.3104000000003</v>
      </c>
      <c r="Q68" s="18">
        <v>9297.5</v>
      </c>
      <c r="R68" s="18">
        <v>9380.9207999999999</v>
      </c>
      <c r="S68" s="18">
        <v>9427.6491999999998</v>
      </c>
      <c r="T68" s="18">
        <v>9442.8467000000001</v>
      </c>
      <c r="U68" s="18">
        <v>9427.5655999999999</v>
      </c>
      <c r="V68" s="18">
        <v>9383.0054999999993</v>
      </c>
      <c r="W68" s="18">
        <v>9312.1394</v>
      </c>
      <c r="X68" s="18">
        <v>9220.2795000000006</v>
      </c>
      <c r="Y68" s="18">
        <v>9112.0365000000002</v>
      </c>
      <c r="Z68" s="18">
        <v>8990.6330999999991</v>
      </c>
    </row>
    <row r="69" spans="1:26" hidden="1">
      <c r="A69" s="18" t="s">
        <v>56</v>
      </c>
      <c r="B69" s="18" t="s">
        <v>155</v>
      </c>
      <c r="C69" s="18" t="s">
        <v>139</v>
      </c>
      <c r="D69" s="18" t="s">
        <v>58</v>
      </c>
      <c r="E69" s="18" t="s">
        <v>63</v>
      </c>
      <c r="F69" s="18" t="s">
        <v>60</v>
      </c>
      <c r="G69" s="18">
        <v>448.28609999999998</v>
      </c>
      <c r="H69" s="18">
        <v>486.44319999999999</v>
      </c>
      <c r="I69" s="18">
        <v>521.93409999999994</v>
      </c>
      <c r="J69" s="18">
        <v>554.17290000000003</v>
      </c>
      <c r="K69" s="18">
        <v>550.09640000000002</v>
      </c>
      <c r="L69" s="18">
        <v>543.7287</v>
      </c>
      <c r="M69" s="18">
        <v>547.90750000000003</v>
      </c>
      <c r="N69" s="18">
        <v>559.94000000000005</v>
      </c>
      <c r="O69" s="18">
        <v>586.61609999999996</v>
      </c>
      <c r="P69" s="18">
        <v>618.92089999999996</v>
      </c>
      <c r="Q69" s="18">
        <v>646.03309999999999</v>
      </c>
      <c r="R69" s="18">
        <v>663.59479999999996</v>
      </c>
      <c r="S69" s="18">
        <v>680.40099999999995</v>
      </c>
      <c r="T69" s="18">
        <v>689.12630000000001</v>
      </c>
      <c r="U69" s="18">
        <v>702.75480000000005</v>
      </c>
      <c r="V69" s="18">
        <v>717.66650000000004</v>
      </c>
      <c r="W69" s="18">
        <v>731.73789999999997</v>
      </c>
      <c r="X69" s="18">
        <v>745.01679999999999</v>
      </c>
      <c r="Y69" s="18">
        <v>759.36350000000004</v>
      </c>
      <c r="Z69" s="18">
        <v>773.50609999999995</v>
      </c>
    </row>
    <row r="70" spans="1:26" hidden="1">
      <c r="A70" s="18" t="s">
        <v>56</v>
      </c>
      <c r="B70" s="18" t="s">
        <v>156</v>
      </c>
      <c r="C70" s="18" t="s">
        <v>139</v>
      </c>
      <c r="D70" s="18" t="s">
        <v>58</v>
      </c>
      <c r="E70" s="18" t="s">
        <v>140</v>
      </c>
      <c r="F70" s="18" t="s">
        <v>141</v>
      </c>
      <c r="G70" s="18">
        <v>34690.406000000003</v>
      </c>
      <c r="H70" s="18">
        <v>38601.661</v>
      </c>
      <c r="I70" s="18">
        <v>41946.513500000001</v>
      </c>
      <c r="J70" s="18">
        <v>45697.203200000004</v>
      </c>
      <c r="K70" s="18">
        <v>48944.489500000003</v>
      </c>
      <c r="L70" s="18">
        <v>51249.880899999996</v>
      </c>
      <c r="M70" s="18">
        <v>53759.526100000003</v>
      </c>
      <c r="N70" s="18">
        <v>56016.471899999997</v>
      </c>
      <c r="O70" s="18">
        <v>58044.926200000002</v>
      </c>
      <c r="P70" s="18">
        <v>59443.948600000003</v>
      </c>
      <c r="Q70" s="18">
        <v>60861.670400000003</v>
      </c>
      <c r="R70" s="18">
        <v>61826.595600000001</v>
      </c>
      <c r="S70" s="18">
        <v>62902.019899999999</v>
      </c>
      <c r="T70" s="18">
        <v>64133.984499999999</v>
      </c>
      <c r="U70" s="18">
        <v>65332.406000000003</v>
      </c>
      <c r="V70" s="18">
        <v>66464.291700000002</v>
      </c>
      <c r="W70" s="18">
        <v>67851.474799999996</v>
      </c>
      <c r="X70" s="18">
        <v>69169.524099999995</v>
      </c>
      <c r="Y70" s="18">
        <v>70398.991399999999</v>
      </c>
      <c r="Z70" s="18">
        <v>71638.357499999998</v>
      </c>
    </row>
    <row r="71" spans="1:26" hidden="1">
      <c r="A71" s="18" t="s">
        <v>56</v>
      </c>
      <c r="B71" s="18" t="s">
        <v>156</v>
      </c>
      <c r="C71" s="18" t="s">
        <v>139</v>
      </c>
      <c r="D71" s="18" t="s">
        <v>58</v>
      </c>
      <c r="E71" s="18" t="s">
        <v>59</v>
      </c>
      <c r="F71" s="18" t="s">
        <v>60</v>
      </c>
      <c r="G71" s="18">
        <v>334.16079999999999</v>
      </c>
      <c r="H71" s="18">
        <v>356.44310000000002</v>
      </c>
      <c r="I71" s="18">
        <v>385.45339999999999</v>
      </c>
      <c r="J71" s="18">
        <v>419.59769999999997</v>
      </c>
      <c r="K71" s="18">
        <v>450.2509</v>
      </c>
      <c r="L71" s="18">
        <v>477.3886</v>
      </c>
      <c r="M71" s="18">
        <v>502.6696</v>
      </c>
      <c r="N71" s="18">
        <v>525.65620000000001</v>
      </c>
      <c r="O71" s="18">
        <v>544.85519999999997</v>
      </c>
      <c r="P71" s="18">
        <v>560.21339999999998</v>
      </c>
      <c r="Q71" s="18">
        <v>572.11109999999996</v>
      </c>
      <c r="R71" s="18">
        <v>584.96550000000002</v>
      </c>
      <c r="S71" s="18">
        <v>597.97619999999995</v>
      </c>
      <c r="T71" s="18">
        <v>609.72919999999999</v>
      </c>
      <c r="U71" s="18">
        <v>619.68910000000005</v>
      </c>
      <c r="V71" s="18">
        <v>628.72349999999994</v>
      </c>
      <c r="W71" s="18">
        <v>638.21669999999995</v>
      </c>
      <c r="X71" s="18">
        <v>643.80330000000004</v>
      </c>
      <c r="Y71" s="18">
        <v>650.42719999999997</v>
      </c>
      <c r="Z71" s="18">
        <v>654.5539</v>
      </c>
    </row>
    <row r="72" spans="1:26" hidden="1">
      <c r="A72" s="18" t="s">
        <v>56</v>
      </c>
      <c r="B72" s="18" t="s">
        <v>156</v>
      </c>
      <c r="C72" s="18" t="s">
        <v>139</v>
      </c>
      <c r="D72" s="18" t="s">
        <v>58</v>
      </c>
      <c r="E72" s="18" t="s">
        <v>61</v>
      </c>
      <c r="F72" s="18" t="s">
        <v>62</v>
      </c>
      <c r="G72" s="18">
        <v>54728.115599999997</v>
      </c>
      <c r="H72" s="18">
        <v>64540.933499999999</v>
      </c>
      <c r="I72" s="18">
        <v>78841.786399999997</v>
      </c>
      <c r="J72" s="18">
        <v>97349.747199999998</v>
      </c>
      <c r="K72" s="18">
        <v>117219</v>
      </c>
      <c r="L72" s="18">
        <v>137426</v>
      </c>
      <c r="M72" s="18">
        <v>157429</v>
      </c>
      <c r="N72" s="18">
        <v>178075</v>
      </c>
      <c r="O72" s="18">
        <v>199292</v>
      </c>
      <c r="P72" s="18">
        <v>220662</v>
      </c>
      <c r="Q72" s="18">
        <v>242725</v>
      </c>
      <c r="R72" s="18">
        <v>266387</v>
      </c>
      <c r="S72" s="18">
        <v>291573</v>
      </c>
      <c r="T72" s="18">
        <v>317987</v>
      </c>
      <c r="U72" s="18">
        <v>345310</v>
      </c>
      <c r="V72" s="18">
        <v>373855</v>
      </c>
      <c r="W72" s="18">
        <v>403385</v>
      </c>
      <c r="X72" s="18">
        <v>434139</v>
      </c>
      <c r="Y72" s="18">
        <v>466104</v>
      </c>
      <c r="Z72" s="18">
        <v>499016</v>
      </c>
    </row>
    <row r="73" spans="1:26" hidden="1">
      <c r="A73" s="18" t="s">
        <v>56</v>
      </c>
      <c r="B73" s="18" t="s">
        <v>156</v>
      </c>
      <c r="C73" s="18" t="s">
        <v>139</v>
      </c>
      <c r="D73" s="18" t="s">
        <v>58</v>
      </c>
      <c r="E73" s="18" t="s">
        <v>142</v>
      </c>
      <c r="F73" s="18" t="s">
        <v>143</v>
      </c>
      <c r="G73" s="18">
        <v>6490.9879000000001</v>
      </c>
      <c r="H73" s="18">
        <v>6879.5896000000002</v>
      </c>
      <c r="I73" s="18">
        <v>7257.2329</v>
      </c>
      <c r="J73" s="18">
        <v>7623.6571999999996</v>
      </c>
      <c r="K73" s="18">
        <v>7964.4282000000003</v>
      </c>
      <c r="L73" s="18">
        <v>8273.4010999999991</v>
      </c>
      <c r="M73" s="18">
        <v>8551.0051000000003</v>
      </c>
      <c r="N73" s="18">
        <v>8795.5200999999997</v>
      </c>
      <c r="O73" s="18">
        <v>9004.0542000000005</v>
      </c>
      <c r="P73" s="18">
        <v>9172.3104000000003</v>
      </c>
      <c r="Q73" s="18">
        <v>9297.5</v>
      </c>
      <c r="R73" s="18">
        <v>9380.9207999999999</v>
      </c>
      <c r="S73" s="18">
        <v>9427.6491999999998</v>
      </c>
      <c r="T73" s="18">
        <v>9442.8467000000001</v>
      </c>
      <c r="U73" s="18">
        <v>9427.5655999999999</v>
      </c>
      <c r="V73" s="18">
        <v>9383.0054999999993</v>
      </c>
      <c r="W73" s="18">
        <v>9312.1394</v>
      </c>
      <c r="X73" s="18">
        <v>9220.2795000000006</v>
      </c>
      <c r="Y73" s="18">
        <v>9112.0365000000002</v>
      </c>
      <c r="Z73" s="18">
        <v>8990.6330999999991</v>
      </c>
    </row>
    <row r="74" spans="1:26" hidden="1">
      <c r="A74" s="18" t="s">
        <v>56</v>
      </c>
      <c r="B74" s="18" t="s">
        <v>156</v>
      </c>
      <c r="C74" s="18" t="s">
        <v>139</v>
      </c>
      <c r="D74" s="18" t="s">
        <v>58</v>
      </c>
      <c r="E74" s="18" t="s">
        <v>63</v>
      </c>
      <c r="F74" s="18" t="s">
        <v>60</v>
      </c>
      <c r="G74" s="18">
        <v>448.28609999999998</v>
      </c>
      <c r="H74" s="18">
        <v>486.77100000000002</v>
      </c>
      <c r="I74" s="18">
        <v>532.41079999999999</v>
      </c>
      <c r="J74" s="18">
        <v>584.72450000000003</v>
      </c>
      <c r="K74" s="18">
        <v>633.78210000000001</v>
      </c>
      <c r="L74" s="18">
        <v>678.173</v>
      </c>
      <c r="M74" s="18">
        <v>721.04510000000005</v>
      </c>
      <c r="N74" s="18">
        <v>759.85979999999995</v>
      </c>
      <c r="O74" s="18">
        <v>793.64959999999996</v>
      </c>
      <c r="P74" s="18">
        <v>821.86800000000005</v>
      </c>
      <c r="Q74" s="18">
        <v>841.67639999999994</v>
      </c>
      <c r="R74" s="18">
        <v>863.42859999999996</v>
      </c>
      <c r="S74" s="18">
        <v>885.67430000000002</v>
      </c>
      <c r="T74" s="18">
        <v>907.93589999999995</v>
      </c>
      <c r="U74" s="18">
        <v>928.74620000000004</v>
      </c>
      <c r="V74" s="18">
        <v>949.65980000000002</v>
      </c>
      <c r="W74" s="18">
        <v>971.97109999999998</v>
      </c>
      <c r="X74" s="18">
        <v>991.24210000000005</v>
      </c>
      <c r="Y74" s="18">
        <v>1010.747</v>
      </c>
      <c r="Z74" s="18">
        <v>1028.3114</v>
      </c>
    </row>
    <row r="75" spans="1:26" hidden="1">
      <c r="A75" s="18" t="s">
        <v>56</v>
      </c>
      <c r="B75" s="18" t="s">
        <v>157</v>
      </c>
      <c r="C75" s="18" t="s">
        <v>139</v>
      </c>
      <c r="D75" s="18" t="s">
        <v>58</v>
      </c>
      <c r="E75" s="18" t="s">
        <v>140</v>
      </c>
      <c r="F75" s="18" t="s">
        <v>141</v>
      </c>
      <c r="G75" s="18">
        <v>34690.406000000003</v>
      </c>
      <c r="H75" s="18">
        <v>38613.149700000002</v>
      </c>
      <c r="I75" s="18">
        <v>42059.963400000001</v>
      </c>
      <c r="J75" s="18">
        <v>45877.071499999998</v>
      </c>
      <c r="K75" s="18">
        <v>49210.775399999999</v>
      </c>
      <c r="L75" s="18">
        <v>51604.815699999999</v>
      </c>
      <c r="M75" s="18">
        <v>54191.916700000002</v>
      </c>
      <c r="N75" s="18">
        <v>56400.557500000003</v>
      </c>
      <c r="O75" s="18">
        <v>58310.218099999998</v>
      </c>
      <c r="P75" s="18">
        <v>59617.474900000001</v>
      </c>
      <c r="Q75" s="18">
        <v>60927.309399999998</v>
      </c>
      <c r="R75" s="18">
        <v>61814.3338</v>
      </c>
      <c r="S75" s="18">
        <v>62780.136400000003</v>
      </c>
      <c r="T75" s="18">
        <v>63844.937700000002</v>
      </c>
      <c r="U75" s="18">
        <v>64846.8675</v>
      </c>
      <c r="V75" s="18">
        <v>65850.768200000006</v>
      </c>
      <c r="W75" s="18">
        <v>67036.475300000006</v>
      </c>
      <c r="X75" s="18">
        <v>68127.314599999998</v>
      </c>
      <c r="Y75" s="18">
        <v>69076.580100000006</v>
      </c>
      <c r="Z75" s="18">
        <v>69964.725900000005</v>
      </c>
    </row>
    <row r="76" spans="1:26" hidden="1">
      <c r="A76" s="18" t="s">
        <v>56</v>
      </c>
      <c r="B76" s="18" t="s">
        <v>157</v>
      </c>
      <c r="C76" s="18" t="s">
        <v>139</v>
      </c>
      <c r="D76" s="18" t="s">
        <v>58</v>
      </c>
      <c r="E76" s="18" t="s">
        <v>59</v>
      </c>
      <c r="F76" s="18" t="s">
        <v>60</v>
      </c>
      <c r="G76" s="18">
        <v>334.16079999999999</v>
      </c>
      <c r="H76" s="18">
        <v>356.505</v>
      </c>
      <c r="I76" s="18">
        <v>385.62509999999997</v>
      </c>
      <c r="J76" s="18">
        <v>419.8997</v>
      </c>
      <c r="K76" s="18">
        <v>450.69889999999998</v>
      </c>
      <c r="L76" s="18">
        <v>478.0052</v>
      </c>
      <c r="M76" s="18">
        <v>503.44779999999997</v>
      </c>
      <c r="N76" s="18">
        <v>526.55269999999996</v>
      </c>
      <c r="O76" s="18">
        <v>545.90099999999995</v>
      </c>
      <c r="P76" s="18">
        <v>561.43259999999998</v>
      </c>
      <c r="Q76" s="18">
        <v>573.44880000000001</v>
      </c>
      <c r="R76" s="18">
        <v>586.45039999999995</v>
      </c>
      <c r="S76" s="18">
        <v>599.61</v>
      </c>
      <c r="T76" s="18">
        <v>611.60619999999994</v>
      </c>
      <c r="U76" s="18">
        <v>621.96690000000001</v>
      </c>
      <c r="V76" s="18">
        <v>631.38720000000001</v>
      </c>
      <c r="W76" s="18">
        <v>641.32680000000005</v>
      </c>
      <c r="X76" s="18">
        <v>647.7921</v>
      </c>
      <c r="Y76" s="18">
        <v>655.19989999999996</v>
      </c>
      <c r="Z76" s="18">
        <v>661.20129999999995</v>
      </c>
    </row>
    <row r="77" spans="1:26" hidden="1">
      <c r="A77" s="18" t="s">
        <v>56</v>
      </c>
      <c r="B77" s="18" t="s">
        <v>157</v>
      </c>
      <c r="C77" s="18" t="s">
        <v>139</v>
      </c>
      <c r="D77" s="18" t="s">
        <v>58</v>
      </c>
      <c r="E77" s="18" t="s">
        <v>61</v>
      </c>
      <c r="F77" s="18" t="s">
        <v>62</v>
      </c>
      <c r="G77" s="18">
        <v>54728.115599999997</v>
      </c>
      <c r="H77" s="18">
        <v>64540.640800000001</v>
      </c>
      <c r="I77" s="18">
        <v>78841.362200000003</v>
      </c>
      <c r="J77" s="18">
        <v>97349.072899999999</v>
      </c>
      <c r="K77" s="18">
        <v>117218</v>
      </c>
      <c r="L77" s="18">
        <v>137425</v>
      </c>
      <c r="M77" s="18">
        <v>157428</v>
      </c>
      <c r="N77" s="18">
        <v>178073</v>
      </c>
      <c r="O77" s="18">
        <v>199290</v>
      </c>
      <c r="P77" s="18">
        <v>220659</v>
      </c>
      <c r="Q77" s="18">
        <v>242721</v>
      </c>
      <c r="R77" s="18">
        <v>266382</v>
      </c>
      <c r="S77" s="18">
        <v>291567</v>
      </c>
      <c r="T77" s="18">
        <v>317979</v>
      </c>
      <c r="U77" s="18">
        <v>345300</v>
      </c>
      <c r="V77" s="18">
        <v>373844</v>
      </c>
      <c r="W77" s="18">
        <v>403372</v>
      </c>
      <c r="X77" s="18">
        <v>434124</v>
      </c>
      <c r="Y77" s="18">
        <v>466088</v>
      </c>
      <c r="Z77" s="18">
        <v>498992</v>
      </c>
    </row>
    <row r="78" spans="1:26" hidden="1">
      <c r="A78" s="18" t="s">
        <v>56</v>
      </c>
      <c r="B78" s="18" t="s">
        <v>157</v>
      </c>
      <c r="C78" s="18" t="s">
        <v>139</v>
      </c>
      <c r="D78" s="18" t="s">
        <v>58</v>
      </c>
      <c r="E78" s="18" t="s">
        <v>142</v>
      </c>
      <c r="F78" s="18" t="s">
        <v>143</v>
      </c>
      <c r="G78" s="18">
        <v>6490.9879000000001</v>
      </c>
      <c r="H78" s="18">
        <v>6879.5896000000002</v>
      </c>
      <c r="I78" s="18">
        <v>7257.2329</v>
      </c>
      <c r="J78" s="18">
        <v>7623.6571999999996</v>
      </c>
      <c r="K78" s="18">
        <v>7964.4282000000003</v>
      </c>
      <c r="L78" s="18">
        <v>8273.4010999999991</v>
      </c>
      <c r="M78" s="18">
        <v>8551.0051000000003</v>
      </c>
      <c r="N78" s="18">
        <v>8795.5200999999997</v>
      </c>
      <c r="O78" s="18">
        <v>9004.0542000000005</v>
      </c>
      <c r="P78" s="18">
        <v>9172.3104000000003</v>
      </c>
      <c r="Q78" s="18">
        <v>9297.5</v>
      </c>
      <c r="R78" s="18">
        <v>9380.9207999999999</v>
      </c>
      <c r="S78" s="18">
        <v>9427.6491999999998</v>
      </c>
      <c r="T78" s="18">
        <v>9442.8467000000001</v>
      </c>
      <c r="U78" s="18">
        <v>9427.5655999999999</v>
      </c>
      <c r="V78" s="18">
        <v>9383.0054999999993</v>
      </c>
      <c r="W78" s="18">
        <v>9312.1394</v>
      </c>
      <c r="X78" s="18">
        <v>9220.2795000000006</v>
      </c>
      <c r="Y78" s="18">
        <v>9112.0365000000002</v>
      </c>
      <c r="Z78" s="18">
        <v>8990.6330999999991</v>
      </c>
    </row>
    <row r="79" spans="1:26" hidden="1">
      <c r="A79" s="18" t="s">
        <v>56</v>
      </c>
      <c r="B79" s="18" t="s">
        <v>157</v>
      </c>
      <c r="C79" s="18" t="s">
        <v>139</v>
      </c>
      <c r="D79" s="18" t="s">
        <v>58</v>
      </c>
      <c r="E79" s="18" t="s">
        <v>63</v>
      </c>
      <c r="F79" s="18" t="s">
        <v>60</v>
      </c>
      <c r="G79" s="18">
        <v>448.28609999999998</v>
      </c>
      <c r="H79" s="18">
        <v>487.02390000000003</v>
      </c>
      <c r="I79" s="18">
        <v>533.57659999999998</v>
      </c>
      <c r="J79" s="18">
        <v>586.9846</v>
      </c>
      <c r="K79" s="18">
        <v>637.09609999999998</v>
      </c>
      <c r="L79" s="18">
        <v>682.56420000000003</v>
      </c>
      <c r="M79" s="18">
        <v>726.38610000000006</v>
      </c>
      <c r="N79" s="18">
        <v>765.23680000000002</v>
      </c>
      <c r="O79" s="18">
        <v>798.77480000000003</v>
      </c>
      <c r="P79" s="18">
        <v>826.56790000000001</v>
      </c>
      <c r="Q79" s="18">
        <v>846.17280000000005</v>
      </c>
      <c r="R79" s="18">
        <v>867.81859999999995</v>
      </c>
      <c r="S79" s="18">
        <v>889.82029999999997</v>
      </c>
      <c r="T79" s="18">
        <v>911.67740000000003</v>
      </c>
      <c r="U79" s="18">
        <v>932.07150000000001</v>
      </c>
      <c r="V79" s="18">
        <v>952.59389999999996</v>
      </c>
      <c r="W79" s="18">
        <v>974.46789999999999</v>
      </c>
      <c r="X79" s="18">
        <v>993.5</v>
      </c>
      <c r="Y79" s="18">
        <v>1012.5291</v>
      </c>
      <c r="Z79" s="18">
        <v>1029.7484999999999</v>
      </c>
    </row>
    <row r="80" spans="1:26" hidden="1">
      <c r="A80" s="18" t="s">
        <v>56</v>
      </c>
      <c r="B80" s="18" t="s">
        <v>158</v>
      </c>
      <c r="C80" s="18" t="s">
        <v>139</v>
      </c>
      <c r="D80" s="18" t="s">
        <v>58</v>
      </c>
      <c r="E80" s="18" t="s">
        <v>140</v>
      </c>
      <c r="F80" s="18" t="s">
        <v>141</v>
      </c>
      <c r="G80" s="18">
        <v>34690.406000000003</v>
      </c>
      <c r="H80" s="18">
        <v>38614.099399999999</v>
      </c>
      <c r="I80" s="18">
        <v>41984.451999999997</v>
      </c>
      <c r="J80" s="18">
        <v>45707.9954</v>
      </c>
      <c r="K80" s="18">
        <v>48945.813199999997</v>
      </c>
      <c r="L80" s="18">
        <v>51232.420299999998</v>
      </c>
      <c r="M80" s="18">
        <v>53707.790699999998</v>
      </c>
      <c r="N80" s="18">
        <v>55904.009100000003</v>
      </c>
      <c r="O80" s="18">
        <v>57802.194799999997</v>
      </c>
      <c r="P80" s="18">
        <v>59106.2745</v>
      </c>
      <c r="Q80" s="18">
        <v>60415.354700000004</v>
      </c>
      <c r="R80" s="18">
        <v>61298.959499999997</v>
      </c>
      <c r="S80" s="18">
        <v>62291.864600000001</v>
      </c>
      <c r="T80" s="18">
        <v>63414.2889</v>
      </c>
      <c r="U80" s="18">
        <v>64502.129300000001</v>
      </c>
      <c r="V80" s="18">
        <v>65585.721000000005</v>
      </c>
      <c r="W80" s="18">
        <v>66927.486799999999</v>
      </c>
      <c r="X80" s="18">
        <v>68200.587799999994</v>
      </c>
      <c r="Y80" s="18">
        <v>69381.000499999995</v>
      </c>
      <c r="Z80" s="18">
        <v>70570.052899999995</v>
      </c>
    </row>
    <row r="81" spans="1:26" hidden="1">
      <c r="A81" s="18" t="s">
        <v>56</v>
      </c>
      <c r="B81" s="18" t="s">
        <v>158</v>
      </c>
      <c r="C81" s="18" t="s">
        <v>139</v>
      </c>
      <c r="D81" s="18" t="s">
        <v>58</v>
      </c>
      <c r="E81" s="18" t="s">
        <v>59</v>
      </c>
      <c r="F81" s="18" t="s">
        <v>60</v>
      </c>
      <c r="G81" s="18">
        <v>334.16079999999999</v>
      </c>
      <c r="H81" s="18">
        <v>356.4511</v>
      </c>
      <c r="I81" s="18">
        <v>385.46769999999998</v>
      </c>
      <c r="J81" s="18">
        <v>419.61950000000002</v>
      </c>
      <c r="K81" s="18">
        <v>450.28219999999999</v>
      </c>
      <c r="L81" s="18">
        <v>477.43419999999998</v>
      </c>
      <c r="M81" s="18">
        <v>502.73289999999997</v>
      </c>
      <c r="N81" s="18">
        <v>525.74649999999997</v>
      </c>
      <c r="O81" s="18">
        <v>544.9778</v>
      </c>
      <c r="P81" s="18">
        <v>560.38409999999999</v>
      </c>
      <c r="Q81" s="18">
        <v>572.25469999999996</v>
      </c>
      <c r="R81" s="18">
        <v>585.06979999999999</v>
      </c>
      <c r="S81" s="18">
        <v>598.03189999999995</v>
      </c>
      <c r="T81" s="18">
        <v>609.73500000000001</v>
      </c>
      <c r="U81" s="18">
        <v>619.62239999999997</v>
      </c>
      <c r="V81" s="18">
        <v>628.6096</v>
      </c>
      <c r="W81" s="18">
        <v>638.08659999999998</v>
      </c>
      <c r="X81" s="18">
        <v>643.63170000000002</v>
      </c>
      <c r="Y81" s="18">
        <v>650.24689999999998</v>
      </c>
      <c r="Z81" s="18">
        <v>654.35659999999996</v>
      </c>
    </row>
    <row r="82" spans="1:26" hidden="1">
      <c r="A82" s="18" t="s">
        <v>56</v>
      </c>
      <c r="B82" s="18" t="s">
        <v>158</v>
      </c>
      <c r="C82" s="18" t="s">
        <v>139</v>
      </c>
      <c r="D82" s="18" t="s">
        <v>58</v>
      </c>
      <c r="E82" s="18" t="s">
        <v>61</v>
      </c>
      <c r="F82" s="18" t="s">
        <v>62</v>
      </c>
      <c r="G82" s="18">
        <v>54728.115599999997</v>
      </c>
      <c r="H82" s="18">
        <v>64540.938999999998</v>
      </c>
      <c r="I82" s="18">
        <v>78841.821800000005</v>
      </c>
      <c r="J82" s="18">
        <v>97349.8</v>
      </c>
      <c r="K82" s="18">
        <v>117219</v>
      </c>
      <c r="L82" s="18">
        <v>137426</v>
      </c>
      <c r="M82" s="18">
        <v>157429</v>
      </c>
      <c r="N82" s="18">
        <v>178075</v>
      </c>
      <c r="O82" s="18">
        <v>199293</v>
      </c>
      <c r="P82" s="18">
        <v>220663</v>
      </c>
      <c r="Q82" s="18">
        <v>242727</v>
      </c>
      <c r="R82" s="18">
        <v>266389</v>
      </c>
      <c r="S82" s="18">
        <v>291575</v>
      </c>
      <c r="T82" s="18">
        <v>317990</v>
      </c>
      <c r="U82" s="18">
        <v>345314</v>
      </c>
      <c r="V82" s="18">
        <v>373859</v>
      </c>
      <c r="W82" s="18">
        <v>403389</v>
      </c>
      <c r="X82" s="18">
        <v>434143</v>
      </c>
      <c r="Y82" s="18">
        <v>466109</v>
      </c>
      <c r="Z82" s="18">
        <v>499021</v>
      </c>
    </row>
    <row r="83" spans="1:26" hidden="1">
      <c r="A83" s="18" t="s">
        <v>56</v>
      </c>
      <c r="B83" s="18" t="s">
        <v>158</v>
      </c>
      <c r="C83" s="18" t="s">
        <v>139</v>
      </c>
      <c r="D83" s="18" t="s">
        <v>58</v>
      </c>
      <c r="E83" s="18" t="s">
        <v>142</v>
      </c>
      <c r="F83" s="18" t="s">
        <v>143</v>
      </c>
      <c r="G83" s="18">
        <v>6490.9879000000001</v>
      </c>
      <c r="H83" s="18">
        <v>6879.5896000000002</v>
      </c>
      <c r="I83" s="18">
        <v>7257.2329</v>
      </c>
      <c r="J83" s="18">
        <v>7623.6571999999996</v>
      </c>
      <c r="K83" s="18">
        <v>7964.4282000000003</v>
      </c>
      <c r="L83" s="18">
        <v>8273.4010999999991</v>
      </c>
      <c r="M83" s="18">
        <v>8551.0051000000003</v>
      </c>
      <c r="N83" s="18">
        <v>8795.5200999999997</v>
      </c>
      <c r="O83" s="18">
        <v>9004.0542000000005</v>
      </c>
      <c r="P83" s="18">
        <v>9172.3104000000003</v>
      </c>
      <c r="Q83" s="18">
        <v>9297.5</v>
      </c>
      <c r="R83" s="18">
        <v>9380.9207999999999</v>
      </c>
      <c r="S83" s="18">
        <v>9427.6491999999998</v>
      </c>
      <c r="T83" s="18">
        <v>9442.8467000000001</v>
      </c>
      <c r="U83" s="18">
        <v>9427.5655999999999</v>
      </c>
      <c r="V83" s="18">
        <v>9383.0054999999993</v>
      </c>
      <c r="W83" s="18">
        <v>9312.1394</v>
      </c>
      <c r="X83" s="18">
        <v>9220.2795000000006</v>
      </c>
      <c r="Y83" s="18">
        <v>9112.0365000000002</v>
      </c>
      <c r="Z83" s="18">
        <v>8990.6330999999991</v>
      </c>
    </row>
    <row r="84" spans="1:26" hidden="1">
      <c r="A84" s="18" t="s">
        <v>56</v>
      </c>
      <c r="B84" s="18" t="s">
        <v>158</v>
      </c>
      <c r="C84" s="18" t="s">
        <v>139</v>
      </c>
      <c r="D84" s="18" t="s">
        <v>58</v>
      </c>
      <c r="E84" s="18" t="s">
        <v>63</v>
      </c>
      <c r="F84" s="18" t="s">
        <v>60</v>
      </c>
      <c r="G84" s="18">
        <v>448.28609999999998</v>
      </c>
      <c r="H84" s="18">
        <v>486.77390000000003</v>
      </c>
      <c r="I84" s="18">
        <v>532.39919999999995</v>
      </c>
      <c r="J84" s="18">
        <v>584.6875</v>
      </c>
      <c r="K84" s="18">
        <v>633.69110000000001</v>
      </c>
      <c r="L84" s="18">
        <v>677.98220000000003</v>
      </c>
      <c r="M84" s="18">
        <v>720.68320000000006</v>
      </c>
      <c r="N84" s="18">
        <v>759.22429999999997</v>
      </c>
      <c r="O84" s="18">
        <v>792.52449999999999</v>
      </c>
      <c r="P84" s="18">
        <v>820.11559999999997</v>
      </c>
      <c r="Q84" s="18">
        <v>839.3741</v>
      </c>
      <c r="R84" s="18">
        <v>860.57299999999998</v>
      </c>
      <c r="S84" s="18">
        <v>882.27080000000001</v>
      </c>
      <c r="T84" s="18">
        <v>903.91759999999999</v>
      </c>
      <c r="U84" s="18">
        <v>924.05669999999998</v>
      </c>
      <c r="V84" s="18">
        <v>944.33529999999996</v>
      </c>
      <c r="W84" s="18">
        <v>966.34079999999994</v>
      </c>
      <c r="X84" s="18">
        <v>985.36559999999997</v>
      </c>
      <c r="Y84" s="18">
        <v>1004.5498</v>
      </c>
      <c r="Z84" s="18">
        <v>1021.78</v>
      </c>
    </row>
    <row r="85" spans="1:26" hidden="1">
      <c r="A85" s="18" t="s">
        <v>56</v>
      </c>
      <c r="B85" s="18" t="s">
        <v>159</v>
      </c>
      <c r="C85" s="18" t="s">
        <v>139</v>
      </c>
      <c r="D85" s="18" t="s">
        <v>58</v>
      </c>
      <c r="E85" s="18" t="s">
        <v>140</v>
      </c>
      <c r="F85" s="18" t="s">
        <v>141</v>
      </c>
      <c r="G85" s="18">
        <v>34690.406000000003</v>
      </c>
      <c r="H85" s="18">
        <v>38611.724699999999</v>
      </c>
      <c r="I85" s="18">
        <v>41976.940799999997</v>
      </c>
      <c r="J85" s="18">
        <v>45692.047700000003</v>
      </c>
      <c r="K85" s="18">
        <v>48916.217400000001</v>
      </c>
      <c r="L85" s="18">
        <v>51184.867400000003</v>
      </c>
      <c r="M85" s="18">
        <v>53634.366800000003</v>
      </c>
      <c r="N85" s="18">
        <v>55803.633399999999</v>
      </c>
      <c r="O85" s="18">
        <v>57691.046900000001</v>
      </c>
      <c r="P85" s="18">
        <v>58997.412499999999</v>
      </c>
      <c r="Q85" s="18">
        <v>60303.287400000001</v>
      </c>
      <c r="R85" s="18">
        <v>61177.783900000002</v>
      </c>
      <c r="S85" s="18">
        <v>62156.743399999999</v>
      </c>
      <c r="T85" s="18">
        <v>63267.877899999999</v>
      </c>
      <c r="U85" s="18">
        <v>64337.040200000003</v>
      </c>
      <c r="V85" s="18">
        <v>65405.833899999998</v>
      </c>
      <c r="W85" s="18">
        <v>66736.995800000004</v>
      </c>
      <c r="X85" s="18">
        <v>67986.968299999993</v>
      </c>
      <c r="Y85" s="18">
        <v>69153.181700000001</v>
      </c>
      <c r="Z85" s="18">
        <v>70318.666299999997</v>
      </c>
    </row>
    <row r="86" spans="1:26" hidden="1">
      <c r="A86" s="18" t="s">
        <v>56</v>
      </c>
      <c r="B86" s="18" t="s">
        <v>159</v>
      </c>
      <c r="C86" s="18" t="s">
        <v>139</v>
      </c>
      <c r="D86" s="18" t="s">
        <v>58</v>
      </c>
      <c r="E86" s="18" t="s">
        <v>59</v>
      </c>
      <c r="F86" s="18" t="s">
        <v>60</v>
      </c>
      <c r="G86" s="18">
        <v>334.16079999999999</v>
      </c>
      <c r="H86" s="18">
        <v>356.45659999999998</v>
      </c>
      <c r="I86" s="18">
        <v>385.48399999999998</v>
      </c>
      <c r="J86" s="18">
        <v>419.65379999999999</v>
      </c>
      <c r="K86" s="18">
        <v>450.34530000000001</v>
      </c>
      <c r="L86" s="18">
        <v>477.53649999999999</v>
      </c>
      <c r="M86" s="18">
        <v>502.89420000000001</v>
      </c>
      <c r="N86" s="18">
        <v>525.98569999999995</v>
      </c>
      <c r="O86" s="18">
        <v>545.26700000000005</v>
      </c>
      <c r="P86" s="18">
        <v>560.69439999999997</v>
      </c>
      <c r="Q86" s="18">
        <v>572.5729</v>
      </c>
      <c r="R86" s="18">
        <v>585.40880000000004</v>
      </c>
      <c r="S86" s="18">
        <v>598.40300000000002</v>
      </c>
      <c r="T86" s="18">
        <v>610.14499999999998</v>
      </c>
      <c r="U86" s="18">
        <v>620.12929999999994</v>
      </c>
      <c r="V86" s="18">
        <v>629.1671</v>
      </c>
      <c r="W86" s="18">
        <v>638.68579999999997</v>
      </c>
      <c r="X86" s="18">
        <v>644.29539999999997</v>
      </c>
      <c r="Y86" s="18">
        <v>650.96600000000001</v>
      </c>
      <c r="Z86" s="18">
        <v>656.04449999999997</v>
      </c>
    </row>
    <row r="87" spans="1:26" hidden="1">
      <c r="A87" s="18" t="s">
        <v>56</v>
      </c>
      <c r="B87" s="18" t="s">
        <v>159</v>
      </c>
      <c r="C87" s="18" t="s">
        <v>139</v>
      </c>
      <c r="D87" s="18" t="s">
        <v>58</v>
      </c>
      <c r="E87" s="18" t="s">
        <v>61</v>
      </c>
      <c r="F87" s="18" t="s">
        <v>62</v>
      </c>
      <c r="G87" s="18">
        <v>54728.115599999997</v>
      </c>
      <c r="H87" s="18">
        <v>64540.945</v>
      </c>
      <c r="I87" s="18">
        <v>78841.8361</v>
      </c>
      <c r="J87" s="18">
        <v>97349.825200000007</v>
      </c>
      <c r="K87" s="18">
        <v>117219</v>
      </c>
      <c r="L87" s="18">
        <v>137426</v>
      </c>
      <c r="M87" s="18">
        <v>157430</v>
      </c>
      <c r="N87" s="18">
        <v>178075</v>
      </c>
      <c r="O87" s="18">
        <v>199293</v>
      </c>
      <c r="P87" s="18">
        <v>220663</v>
      </c>
      <c r="Q87" s="18">
        <v>242727</v>
      </c>
      <c r="R87" s="18">
        <v>266389</v>
      </c>
      <c r="S87" s="18">
        <v>291575</v>
      </c>
      <c r="T87" s="18">
        <v>317989</v>
      </c>
      <c r="U87" s="18">
        <v>345313</v>
      </c>
      <c r="V87" s="18">
        <v>373859</v>
      </c>
      <c r="W87" s="18">
        <v>403388</v>
      </c>
      <c r="X87" s="18">
        <v>434143</v>
      </c>
      <c r="Y87" s="18">
        <v>466109</v>
      </c>
      <c r="Z87" s="18">
        <v>499015</v>
      </c>
    </row>
    <row r="88" spans="1:26" hidden="1">
      <c r="A88" s="18" t="s">
        <v>56</v>
      </c>
      <c r="B88" s="18" t="s">
        <v>159</v>
      </c>
      <c r="C88" s="18" t="s">
        <v>139</v>
      </c>
      <c r="D88" s="18" t="s">
        <v>58</v>
      </c>
      <c r="E88" s="18" t="s">
        <v>142</v>
      </c>
      <c r="F88" s="18" t="s">
        <v>143</v>
      </c>
      <c r="G88" s="18">
        <v>6490.9879000000001</v>
      </c>
      <c r="H88" s="18">
        <v>6879.5896000000002</v>
      </c>
      <c r="I88" s="18">
        <v>7257.2329</v>
      </c>
      <c r="J88" s="18">
        <v>7623.6571999999996</v>
      </c>
      <c r="K88" s="18">
        <v>7964.4282000000003</v>
      </c>
      <c r="L88" s="18">
        <v>8273.4010999999991</v>
      </c>
      <c r="M88" s="18">
        <v>8551.0051000000003</v>
      </c>
      <c r="N88" s="18">
        <v>8795.5200999999997</v>
      </c>
      <c r="O88" s="18">
        <v>9004.0542000000005</v>
      </c>
      <c r="P88" s="18">
        <v>9172.3104000000003</v>
      </c>
      <c r="Q88" s="18">
        <v>9297.5</v>
      </c>
      <c r="R88" s="18">
        <v>9380.9207999999999</v>
      </c>
      <c r="S88" s="18">
        <v>9427.6491999999998</v>
      </c>
      <c r="T88" s="18">
        <v>9442.8467000000001</v>
      </c>
      <c r="U88" s="18">
        <v>9427.5655999999999</v>
      </c>
      <c r="V88" s="18">
        <v>9383.0054999999993</v>
      </c>
      <c r="W88" s="18">
        <v>9312.1394</v>
      </c>
      <c r="X88" s="18">
        <v>9220.2795000000006</v>
      </c>
      <c r="Y88" s="18">
        <v>9112.0365000000002</v>
      </c>
      <c r="Z88" s="18">
        <v>8990.6330999999991</v>
      </c>
    </row>
    <row r="89" spans="1:26" hidden="1">
      <c r="A89" s="18" t="s">
        <v>56</v>
      </c>
      <c r="B89" s="18" t="s">
        <v>159</v>
      </c>
      <c r="C89" s="18" t="s">
        <v>139</v>
      </c>
      <c r="D89" s="18" t="s">
        <v>58</v>
      </c>
      <c r="E89" s="18" t="s">
        <v>63</v>
      </c>
      <c r="F89" s="18" t="s">
        <v>60</v>
      </c>
      <c r="G89" s="18">
        <v>448.28609999999998</v>
      </c>
      <c r="H89" s="18">
        <v>486.76799999999997</v>
      </c>
      <c r="I89" s="18">
        <v>532.37900000000002</v>
      </c>
      <c r="J89" s="18">
        <v>584.64229999999998</v>
      </c>
      <c r="K89" s="18">
        <v>633.60509999999999</v>
      </c>
      <c r="L89" s="18">
        <v>677.84460000000001</v>
      </c>
      <c r="M89" s="18">
        <v>720.47540000000004</v>
      </c>
      <c r="N89" s="18">
        <v>758.96199999999999</v>
      </c>
      <c r="O89" s="18">
        <v>792.28240000000005</v>
      </c>
      <c r="P89" s="18">
        <v>819.92679999999996</v>
      </c>
      <c r="Q89" s="18">
        <v>839.18420000000003</v>
      </c>
      <c r="R89" s="18">
        <v>860.36180000000002</v>
      </c>
      <c r="S89" s="18">
        <v>882.02329999999995</v>
      </c>
      <c r="T89" s="18">
        <v>903.66049999999996</v>
      </c>
      <c r="U89" s="18">
        <v>923.84209999999996</v>
      </c>
      <c r="V89" s="18">
        <v>944.08299999999997</v>
      </c>
      <c r="W89" s="18">
        <v>966.06330000000003</v>
      </c>
      <c r="X89" s="18">
        <v>985.01369999999997</v>
      </c>
      <c r="Y89" s="18">
        <v>1004.1457</v>
      </c>
      <c r="Z89" s="18">
        <v>1021.671</v>
      </c>
    </row>
    <row r="90" spans="1:26" hidden="1">
      <c r="A90" s="18" t="s">
        <v>56</v>
      </c>
      <c r="B90" s="18" t="s">
        <v>160</v>
      </c>
      <c r="C90" s="18" t="s">
        <v>139</v>
      </c>
      <c r="D90" s="18" t="s">
        <v>58</v>
      </c>
      <c r="E90" s="18" t="s">
        <v>140</v>
      </c>
      <c r="F90" s="18" t="s">
        <v>141</v>
      </c>
      <c r="G90" s="18">
        <v>34690.406000000003</v>
      </c>
      <c r="H90" s="18">
        <v>38538.446799999998</v>
      </c>
      <c r="I90" s="18">
        <v>38695.372600000002</v>
      </c>
      <c r="J90" s="18">
        <v>39056.623800000001</v>
      </c>
      <c r="K90" s="18">
        <v>35152.377200000003</v>
      </c>
      <c r="L90" s="18">
        <v>30869.993399999999</v>
      </c>
      <c r="M90" s="18">
        <v>26513.0406</v>
      </c>
      <c r="N90" s="18">
        <v>23348.607599999999</v>
      </c>
      <c r="O90" s="18">
        <v>21913.8236</v>
      </c>
      <c r="P90" s="18">
        <v>19594.3989</v>
      </c>
      <c r="Q90" s="18">
        <v>17883.684300000001</v>
      </c>
      <c r="R90" s="18">
        <v>16862.010900000001</v>
      </c>
      <c r="S90" s="18">
        <v>15842.820400000001</v>
      </c>
      <c r="T90" s="18">
        <v>14272.834500000001</v>
      </c>
      <c r="U90" s="18">
        <v>13862.231900000001</v>
      </c>
      <c r="V90" s="18">
        <v>13387.963</v>
      </c>
      <c r="W90" s="18">
        <v>13051.262000000001</v>
      </c>
      <c r="X90" s="18">
        <v>12696.647000000001</v>
      </c>
      <c r="Y90" s="18">
        <v>12777.3534</v>
      </c>
      <c r="Z90" s="18">
        <v>12823.5581</v>
      </c>
    </row>
    <row r="91" spans="1:26" hidden="1">
      <c r="A91" s="18" t="s">
        <v>56</v>
      </c>
      <c r="B91" s="18" t="s">
        <v>160</v>
      </c>
      <c r="C91" s="18" t="s">
        <v>139</v>
      </c>
      <c r="D91" s="18" t="s">
        <v>58</v>
      </c>
      <c r="E91" s="18" t="s">
        <v>59</v>
      </c>
      <c r="F91" s="18" t="s">
        <v>60</v>
      </c>
      <c r="G91" s="18">
        <v>334.16079999999999</v>
      </c>
      <c r="H91" s="18">
        <v>356.52820000000003</v>
      </c>
      <c r="I91" s="18">
        <v>379.21640000000002</v>
      </c>
      <c r="J91" s="18">
        <v>402.04169999999999</v>
      </c>
      <c r="K91" s="18">
        <v>407.6146</v>
      </c>
      <c r="L91" s="18">
        <v>415.00819999999999</v>
      </c>
      <c r="M91" s="18">
        <v>425.80619999999999</v>
      </c>
      <c r="N91" s="18">
        <v>435.84350000000001</v>
      </c>
      <c r="O91" s="18">
        <v>453.74560000000002</v>
      </c>
      <c r="P91" s="18">
        <v>472.65230000000003</v>
      </c>
      <c r="Q91" s="18">
        <v>485.38319999999999</v>
      </c>
      <c r="R91" s="18">
        <v>494.04059999999998</v>
      </c>
      <c r="S91" s="18">
        <v>501.30279999999999</v>
      </c>
      <c r="T91" s="18">
        <v>504.40449999999998</v>
      </c>
      <c r="U91" s="18">
        <v>512.78210000000001</v>
      </c>
      <c r="V91" s="18">
        <v>522.48320000000001</v>
      </c>
      <c r="W91" s="18">
        <v>532.09870000000001</v>
      </c>
      <c r="X91" s="18">
        <v>541.47500000000002</v>
      </c>
      <c r="Y91" s="18">
        <v>551.67539999999997</v>
      </c>
      <c r="Z91" s="18">
        <v>561.7491</v>
      </c>
    </row>
    <row r="92" spans="1:26" hidden="1">
      <c r="A92" s="18" t="s">
        <v>56</v>
      </c>
      <c r="B92" s="18" t="s">
        <v>160</v>
      </c>
      <c r="C92" s="18" t="s">
        <v>139</v>
      </c>
      <c r="D92" s="18" t="s">
        <v>58</v>
      </c>
      <c r="E92" s="18" t="s">
        <v>61</v>
      </c>
      <c r="F92" s="18" t="s">
        <v>62</v>
      </c>
      <c r="G92" s="18">
        <v>54728.115599999997</v>
      </c>
      <c r="H92" s="18">
        <v>64541.734400000001</v>
      </c>
      <c r="I92" s="18">
        <v>78780.646500000003</v>
      </c>
      <c r="J92" s="18">
        <v>97098.126099999994</v>
      </c>
      <c r="K92" s="18">
        <v>116377</v>
      </c>
      <c r="L92" s="18">
        <v>135823</v>
      </c>
      <c r="M92" s="18">
        <v>155100</v>
      </c>
      <c r="N92" s="18">
        <v>174996</v>
      </c>
      <c r="O92" s="18">
        <v>195868</v>
      </c>
      <c r="P92" s="18">
        <v>217038</v>
      </c>
      <c r="Q92" s="18">
        <v>239075</v>
      </c>
      <c r="R92" s="18">
        <v>262597</v>
      </c>
      <c r="S92" s="18">
        <v>287570</v>
      </c>
      <c r="T92" s="18">
        <v>313674</v>
      </c>
      <c r="U92" s="18">
        <v>340935</v>
      </c>
      <c r="V92" s="18">
        <v>369471</v>
      </c>
      <c r="W92" s="18">
        <v>398888</v>
      </c>
      <c r="X92" s="18">
        <v>429735</v>
      </c>
      <c r="Y92" s="18">
        <v>461874</v>
      </c>
      <c r="Z92" s="18">
        <v>494953</v>
      </c>
    </row>
    <row r="93" spans="1:26" hidden="1">
      <c r="A93" s="18" t="s">
        <v>56</v>
      </c>
      <c r="B93" s="18" t="s">
        <v>160</v>
      </c>
      <c r="C93" s="18" t="s">
        <v>139</v>
      </c>
      <c r="D93" s="18" t="s">
        <v>58</v>
      </c>
      <c r="E93" s="18" t="s">
        <v>142</v>
      </c>
      <c r="F93" s="18" t="s">
        <v>143</v>
      </c>
      <c r="G93" s="18">
        <v>6490.9879000000001</v>
      </c>
      <c r="H93" s="18">
        <v>6879.5896000000002</v>
      </c>
      <c r="I93" s="18">
        <v>7257.2329</v>
      </c>
      <c r="J93" s="18">
        <v>7623.6571999999996</v>
      </c>
      <c r="K93" s="18">
        <v>7964.4282000000003</v>
      </c>
      <c r="L93" s="18">
        <v>8273.4010999999991</v>
      </c>
      <c r="M93" s="18">
        <v>8551.0051000000003</v>
      </c>
      <c r="N93" s="18">
        <v>8795.5200999999997</v>
      </c>
      <c r="O93" s="18">
        <v>9004.0542000000005</v>
      </c>
      <c r="P93" s="18">
        <v>9172.3104000000003</v>
      </c>
      <c r="Q93" s="18">
        <v>9297.5</v>
      </c>
      <c r="R93" s="18">
        <v>9380.9207999999999</v>
      </c>
      <c r="S93" s="18">
        <v>9427.6491999999998</v>
      </c>
      <c r="T93" s="18">
        <v>9442.8467000000001</v>
      </c>
      <c r="U93" s="18">
        <v>9427.5655999999999</v>
      </c>
      <c r="V93" s="18">
        <v>9383.0054999999993</v>
      </c>
      <c r="W93" s="18">
        <v>9312.1394</v>
      </c>
      <c r="X93" s="18">
        <v>9220.2795000000006</v>
      </c>
      <c r="Y93" s="18">
        <v>9112.0365000000002</v>
      </c>
      <c r="Z93" s="18">
        <v>8990.6330999999991</v>
      </c>
    </row>
    <row r="94" spans="1:26" hidden="1">
      <c r="A94" s="18" t="s">
        <v>56</v>
      </c>
      <c r="B94" s="18" t="s">
        <v>160</v>
      </c>
      <c r="C94" s="18" t="s">
        <v>139</v>
      </c>
      <c r="D94" s="18" t="s">
        <v>58</v>
      </c>
      <c r="E94" s="18" t="s">
        <v>63</v>
      </c>
      <c r="F94" s="18" t="s">
        <v>60</v>
      </c>
      <c r="G94" s="18">
        <v>448.28609999999998</v>
      </c>
      <c r="H94" s="18">
        <v>486.6669</v>
      </c>
      <c r="I94" s="18">
        <v>522.90039999999999</v>
      </c>
      <c r="J94" s="18">
        <v>555.59870000000001</v>
      </c>
      <c r="K94" s="18">
        <v>554.02160000000003</v>
      </c>
      <c r="L94" s="18">
        <v>555.74599999999998</v>
      </c>
      <c r="M94" s="18">
        <v>564.82579999999996</v>
      </c>
      <c r="N94" s="18">
        <v>580.33950000000004</v>
      </c>
      <c r="O94" s="18">
        <v>612.04830000000004</v>
      </c>
      <c r="P94" s="18">
        <v>651.41030000000001</v>
      </c>
      <c r="Q94" s="18">
        <v>671.22439999999995</v>
      </c>
      <c r="R94" s="18">
        <v>689.96339999999998</v>
      </c>
      <c r="S94" s="18">
        <v>707.84059999999999</v>
      </c>
      <c r="T94" s="18">
        <v>716.87739999999997</v>
      </c>
      <c r="U94" s="18">
        <v>731.33339999999998</v>
      </c>
      <c r="V94" s="18">
        <v>747.28099999999995</v>
      </c>
      <c r="W94" s="18">
        <v>762.26660000000004</v>
      </c>
      <c r="X94" s="18">
        <v>776.22180000000003</v>
      </c>
      <c r="Y94" s="18">
        <v>791.45830000000001</v>
      </c>
      <c r="Z94" s="18">
        <v>806.85559999999998</v>
      </c>
    </row>
    <row r="95" spans="1:26" hidden="1">
      <c r="A95" s="18" t="s">
        <v>56</v>
      </c>
      <c r="B95" s="18" t="s">
        <v>161</v>
      </c>
      <c r="C95" s="18" t="s">
        <v>139</v>
      </c>
      <c r="D95" s="18" t="s">
        <v>58</v>
      </c>
      <c r="E95" s="18" t="s">
        <v>140</v>
      </c>
      <c r="F95" s="18" t="s">
        <v>141</v>
      </c>
      <c r="G95" s="18">
        <v>34690.406000000003</v>
      </c>
      <c r="H95" s="18">
        <v>38595.531499999997</v>
      </c>
      <c r="I95" s="18">
        <v>42004.840400000001</v>
      </c>
      <c r="J95" s="18">
        <v>45827.153700000003</v>
      </c>
      <c r="K95" s="18">
        <v>49130.776400000002</v>
      </c>
      <c r="L95" s="18">
        <v>51480.524400000002</v>
      </c>
      <c r="M95" s="18">
        <v>54001.491300000002</v>
      </c>
      <c r="N95" s="18">
        <v>56139.724999999999</v>
      </c>
      <c r="O95" s="18">
        <v>58001.179199999999</v>
      </c>
      <c r="P95" s="18">
        <v>59198.214</v>
      </c>
      <c r="Q95" s="18">
        <v>60501.534500000002</v>
      </c>
      <c r="R95" s="18">
        <v>61374.403400000003</v>
      </c>
      <c r="S95" s="18">
        <v>62336.405299999999</v>
      </c>
      <c r="T95" s="18">
        <v>63412.4712</v>
      </c>
      <c r="U95" s="18">
        <v>64429.218399999998</v>
      </c>
      <c r="V95" s="18">
        <v>65387.745699999999</v>
      </c>
      <c r="W95" s="18">
        <v>66559.728000000003</v>
      </c>
      <c r="X95" s="18">
        <v>67649.306299999997</v>
      </c>
      <c r="Y95" s="18">
        <v>68530.537500000006</v>
      </c>
      <c r="Z95" s="18">
        <v>69379.901199999993</v>
      </c>
    </row>
    <row r="96" spans="1:26" hidden="1">
      <c r="A96" s="18" t="s">
        <v>56</v>
      </c>
      <c r="B96" s="18" t="s">
        <v>161</v>
      </c>
      <c r="C96" s="18" t="s">
        <v>139</v>
      </c>
      <c r="D96" s="18" t="s">
        <v>58</v>
      </c>
      <c r="E96" s="18" t="s">
        <v>59</v>
      </c>
      <c r="F96" s="18" t="s">
        <v>60</v>
      </c>
      <c r="G96" s="18">
        <v>334.16079999999999</v>
      </c>
      <c r="H96" s="18">
        <v>356.5016</v>
      </c>
      <c r="I96" s="18">
        <v>385.62670000000003</v>
      </c>
      <c r="J96" s="18">
        <v>419.916</v>
      </c>
      <c r="K96" s="18">
        <v>450.74709999999999</v>
      </c>
      <c r="L96" s="18">
        <v>478.10910000000001</v>
      </c>
      <c r="M96" s="18">
        <v>503.65019999999998</v>
      </c>
      <c r="N96" s="18">
        <v>526.92129999999997</v>
      </c>
      <c r="O96" s="18">
        <v>546.50059999999996</v>
      </c>
      <c r="P96" s="18">
        <v>562.31659999999999</v>
      </c>
      <c r="Q96" s="18">
        <v>574.51890000000003</v>
      </c>
      <c r="R96" s="18">
        <v>587.70209999999997</v>
      </c>
      <c r="S96" s="18">
        <v>601.09019999999998</v>
      </c>
      <c r="T96" s="18">
        <v>613.36069999999995</v>
      </c>
      <c r="U96" s="18">
        <v>624.09119999999996</v>
      </c>
      <c r="V96" s="18">
        <v>633.80679999999995</v>
      </c>
      <c r="W96" s="18">
        <v>644.01080000000002</v>
      </c>
      <c r="X96" s="18">
        <v>651.00969999999995</v>
      </c>
      <c r="Y96" s="18">
        <v>658.47659999999996</v>
      </c>
      <c r="Z96" s="18">
        <v>664.81209999999999</v>
      </c>
    </row>
    <row r="97" spans="1:26" hidden="1">
      <c r="A97" s="18" t="s">
        <v>56</v>
      </c>
      <c r="B97" s="18" t="s">
        <v>161</v>
      </c>
      <c r="C97" s="18" t="s">
        <v>139</v>
      </c>
      <c r="D97" s="18" t="s">
        <v>58</v>
      </c>
      <c r="E97" s="18" t="s">
        <v>61</v>
      </c>
      <c r="F97" s="18" t="s">
        <v>62</v>
      </c>
      <c r="G97" s="18">
        <v>54728.115599999997</v>
      </c>
      <c r="H97" s="18">
        <v>64540.638500000001</v>
      </c>
      <c r="I97" s="18">
        <v>78841.325100000002</v>
      </c>
      <c r="J97" s="18">
        <v>97349.007800000007</v>
      </c>
      <c r="K97" s="18">
        <v>117218</v>
      </c>
      <c r="L97" s="18">
        <v>137424</v>
      </c>
      <c r="M97" s="18">
        <v>157427</v>
      </c>
      <c r="N97" s="18">
        <v>178073</v>
      </c>
      <c r="O97" s="18">
        <v>199289</v>
      </c>
      <c r="P97" s="18">
        <v>220657</v>
      </c>
      <c r="Q97" s="18">
        <v>242720</v>
      </c>
      <c r="R97" s="18">
        <v>266380</v>
      </c>
      <c r="S97" s="18">
        <v>291564</v>
      </c>
      <c r="T97" s="18">
        <v>317976</v>
      </c>
      <c r="U97" s="18">
        <v>345296</v>
      </c>
      <c r="V97" s="18">
        <v>373840</v>
      </c>
      <c r="W97" s="18">
        <v>403367</v>
      </c>
      <c r="X97" s="18">
        <v>434117</v>
      </c>
      <c r="Y97" s="18">
        <v>466082</v>
      </c>
      <c r="Z97" s="18">
        <v>498985</v>
      </c>
    </row>
    <row r="98" spans="1:26" hidden="1">
      <c r="A98" s="18" t="s">
        <v>56</v>
      </c>
      <c r="B98" s="18" t="s">
        <v>161</v>
      </c>
      <c r="C98" s="18" t="s">
        <v>139</v>
      </c>
      <c r="D98" s="18" t="s">
        <v>58</v>
      </c>
      <c r="E98" s="18" t="s">
        <v>142</v>
      </c>
      <c r="F98" s="18" t="s">
        <v>143</v>
      </c>
      <c r="G98" s="18">
        <v>6490.9879000000001</v>
      </c>
      <c r="H98" s="18">
        <v>6879.5896000000002</v>
      </c>
      <c r="I98" s="18">
        <v>7257.2329</v>
      </c>
      <c r="J98" s="18">
        <v>7623.6571999999996</v>
      </c>
      <c r="K98" s="18">
        <v>7964.4282000000003</v>
      </c>
      <c r="L98" s="18">
        <v>8273.4010999999991</v>
      </c>
      <c r="M98" s="18">
        <v>8551.0051000000003</v>
      </c>
      <c r="N98" s="18">
        <v>8795.5200999999997</v>
      </c>
      <c r="O98" s="18">
        <v>9004.0542000000005</v>
      </c>
      <c r="P98" s="18">
        <v>9172.3104000000003</v>
      </c>
      <c r="Q98" s="18">
        <v>9297.5</v>
      </c>
      <c r="R98" s="18">
        <v>9380.9207999999999</v>
      </c>
      <c r="S98" s="18">
        <v>9427.6491999999998</v>
      </c>
      <c r="T98" s="18">
        <v>9442.8467000000001</v>
      </c>
      <c r="U98" s="18">
        <v>9427.5655999999999</v>
      </c>
      <c r="V98" s="18">
        <v>9383.0054999999993</v>
      </c>
      <c r="W98" s="18">
        <v>9312.1394</v>
      </c>
      <c r="X98" s="18">
        <v>9220.2795000000006</v>
      </c>
      <c r="Y98" s="18">
        <v>9112.0365000000002</v>
      </c>
      <c r="Z98" s="18">
        <v>8990.6330999999991</v>
      </c>
    </row>
    <row r="99" spans="1:26" hidden="1">
      <c r="A99" s="18" t="s">
        <v>56</v>
      </c>
      <c r="B99" s="18" t="s">
        <v>161</v>
      </c>
      <c r="C99" s="18" t="s">
        <v>139</v>
      </c>
      <c r="D99" s="18" t="s">
        <v>58</v>
      </c>
      <c r="E99" s="18" t="s">
        <v>63</v>
      </c>
      <c r="F99" s="18" t="s">
        <v>60</v>
      </c>
      <c r="G99" s="18">
        <v>448.28609999999998</v>
      </c>
      <c r="H99" s="18">
        <v>486.99279999999999</v>
      </c>
      <c r="I99" s="18">
        <v>533.49659999999994</v>
      </c>
      <c r="J99" s="18">
        <v>586.81740000000002</v>
      </c>
      <c r="K99" s="18">
        <v>636.7808</v>
      </c>
      <c r="L99" s="18">
        <v>682.03</v>
      </c>
      <c r="M99" s="18">
        <v>725.53380000000004</v>
      </c>
      <c r="N99" s="18">
        <v>764.07550000000003</v>
      </c>
      <c r="O99" s="18">
        <v>797.36869999999999</v>
      </c>
      <c r="P99" s="18">
        <v>824.96100000000001</v>
      </c>
      <c r="Q99" s="18">
        <v>844.55820000000006</v>
      </c>
      <c r="R99" s="18">
        <v>866.30520000000001</v>
      </c>
      <c r="S99" s="18">
        <v>888.54049999999995</v>
      </c>
      <c r="T99" s="18">
        <v>910.72619999999995</v>
      </c>
      <c r="U99" s="18">
        <v>931.61440000000005</v>
      </c>
      <c r="V99" s="18">
        <v>952.40599999999995</v>
      </c>
      <c r="W99" s="18">
        <v>974.44090000000006</v>
      </c>
      <c r="X99" s="18">
        <v>993.54420000000005</v>
      </c>
      <c r="Y99" s="18">
        <v>1012.4867</v>
      </c>
      <c r="Z99" s="18">
        <v>1029.7548999999999</v>
      </c>
    </row>
    <row r="100" spans="1:26" hidden="1">
      <c r="A100" s="18" t="s">
        <v>56</v>
      </c>
      <c r="B100" s="18" t="s">
        <v>162</v>
      </c>
      <c r="C100" s="18" t="s">
        <v>139</v>
      </c>
      <c r="D100" s="18" t="s">
        <v>58</v>
      </c>
      <c r="E100" s="18" t="s">
        <v>140</v>
      </c>
      <c r="F100" s="18" t="s">
        <v>141</v>
      </c>
      <c r="G100" s="18">
        <v>34690.406000000003</v>
      </c>
      <c r="H100" s="18">
        <v>37037.339899999999</v>
      </c>
      <c r="I100" s="18">
        <v>38834.268799999998</v>
      </c>
      <c r="J100" s="18">
        <v>40799.337399999997</v>
      </c>
      <c r="K100" s="18">
        <v>42251.271000000001</v>
      </c>
      <c r="L100" s="18">
        <v>42781.794699999999</v>
      </c>
      <c r="M100" s="18">
        <v>43513.619400000003</v>
      </c>
      <c r="N100" s="18">
        <v>43934.800900000002</v>
      </c>
      <c r="O100" s="18">
        <v>44202.716200000003</v>
      </c>
      <c r="P100" s="18">
        <v>43949.2454</v>
      </c>
      <c r="Q100" s="18">
        <v>44514.076399999998</v>
      </c>
      <c r="R100" s="18">
        <v>44509.186699999998</v>
      </c>
      <c r="S100" s="18">
        <v>44255.4732</v>
      </c>
      <c r="T100" s="18">
        <v>43690.071799999998</v>
      </c>
      <c r="U100" s="18">
        <v>43113.455800000003</v>
      </c>
      <c r="V100" s="18">
        <v>42510.100100000003</v>
      </c>
      <c r="W100" s="18">
        <v>41839.145100000002</v>
      </c>
      <c r="X100" s="18">
        <v>41096.8099</v>
      </c>
      <c r="Y100" s="18">
        <v>40410.799700000003</v>
      </c>
      <c r="Z100" s="18">
        <v>39707.160600000003</v>
      </c>
    </row>
    <row r="101" spans="1:26" hidden="1">
      <c r="A101" s="18" t="s">
        <v>56</v>
      </c>
      <c r="B101" s="18" t="s">
        <v>162</v>
      </c>
      <c r="C101" s="18" t="s">
        <v>139</v>
      </c>
      <c r="D101" s="18" t="s">
        <v>58</v>
      </c>
      <c r="E101" s="18" t="s">
        <v>59</v>
      </c>
      <c r="F101" s="18" t="s">
        <v>60</v>
      </c>
      <c r="G101" s="18">
        <v>334.16079999999999</v>
      </c>
      <c r="H101" s="18">
        <v>344.64620000000002</v>
      </c>
      <c r="I101" s="18">
        <v>359.8827</v>
      </c>
      <c r="J101" s="18">
        <v>378.3777</v>
      </c>
      <c r="K101" s="18">
        <v>393.09969999999998</v>
      </c>
      <c r="L101" s="18">
        <v>404.4769</v>
      </c>
      <c r="M101" s="18">
        <v>414.29840000000002</v>
      </c>
      <c r="N101" s="18">
        <v>422.44</v>
      </c>
      <c r="O101" s="18">
        <v>427.66239999999999</v>
      </c>
      <c r="P101" s="18">
        <v>429.9391</v>
      </c>
      <c r="Q101" s="18">
        <v>431.48840000000001</v>
      </c>
      <c r="R101" s="18">
        <v>432.9588</v>
      </c>
      <c r="S101" s="18">
        <v>433.63490000000002</v>
      </c>
      <c r="T101" s="18">
        <v>433.55070000000001</v>
      </c>
      <c r="U101" s="18">
        <v>432.40870000000001</v>
      </c>
      <c r="V101" s="18">
        <v>431.22359999999998</v>
      </c>
      <c r="W101" s="18">
        <v>429.29239999999999</v>
      </c>
      <c r="X101" s="18">
        <v>426.72219999999999</v>
      </c>
      <c r="Y101" s="18">
        <v>424.09910000000002</v>
      </c>
      <c r="Z101" s="18">
        <v>421.30599999999998</v>
      </c>
    </row>
    <row r="102" spans="1:26" hidden="1">
      <c r="A102" s="18" t="s">
        <v>56</v>
      </c>
      <c r="B102" s="18" t="s">
        <v>162</v>
      </c>
      <c r="C102" s="18" t="s">
        <v>139</v>
      </c>
      <c r="D102" s="18" t="s">
        <v>58</v>
      </c>
      <c r="E102" s="18" t="s">
        <v>61</v>
      </c>
      <c r="F102" s="18" t="s">
        <v>62</v>
      </c>
      <c r="G102" s="18">
        <v>54728.116099999999</v>
      </c>
      <c r="H102" s="18">
        <v>64548.764999999999</v>
      </c>
      <c r="I102" s="18">
        <v>78864.135500000004</v>
      </c>
      <c r="J102" s="18">
        <v>97391.908899999995</v>
      </c>
      <c r="K102" s="18">
        <v>117283</v>
      </c>
      <c r="L102" s="18">
        <v>137513</v>
      </c>
      <c r="M102" s="18">
        <v>157540</v>
      </c>
      <c r="N102" s="18">
        <v>178212</v>
      </c>
      <c r="O102" s="18">
        <v>199453</v>
      </c>
      <c r="P102" s="18">
        <v>220841</v>
      </c>
      <c r="Q102" s="18">
        <v>242923</v>
      </c>
      <c r="R102" s="18">
        <v>266609</v>
      </c>
      <c r="S102" s="18">
        <v>291823</v>
      </c>
      <c r="T102" s="18">
        <v>318264</v>
      </c>
      <c r="U102" s="18">
        <v>345614</v>
      </c>
      <c r="V102" s="18">
        <v>374185</v>
      </c>
      <c r="W102" s="18">
        <v>403753</v>
      </c>
      <c r="X102" s="18">
        <v>434533</v>
      </c>
      <c r="Y102" s="18">
        <v>466536</v>
      </c>
      <c r="Z102" s="18">
        <v>499478</v>
      </c>
    </row>
    <row r="103" spans="1:26" hidden="1">
      <c r="A103" s="18" t="s">
        <v>56</v>
      </c>
      <c r="B103" s="18" t="s">
        <v>162</v>
      </c>
      <c r="C103" s="18" t="s">
        <v>139</v>
      </c>
      <c r="D103" s="18" t="s">
        <v>58</v>
      </c>
      <c r="E103" s="18" t="s">
        <v>142</v>
      </c>
      <c r="F103" s="18" t="s">
        <v>143</v>
      </c>
      <c r="G103" s="18">
        <v>6490.9879000000001</v>
      </c>
      <c r="H103" s="18">
        <v>6879.5896000000002</v>
      </c>
      <c r="I103" s="18">
        <v>7257.2329</v>
      </c>
      <c r="J103" s="18">
        <v>7623.6571999999996</v>
      </c>
      <c r="K103" s="18">
        <v>7964.4282000000003</v>
      </c>
      <c r="L103" s="18">
        <v>8273.4010999999991</v>
      </c>
      <c r="M103" s="18">
        <v>8551.0051000000003</v>
      </c>
      <c r="N103" s="18">
        <v>8795.5200999999997</v>
      </c>
      <c r="O103" s="18">
        <v>9004.0542000000005</v>
      </c>
      <c r="P103" s="18">
        <v>9172.3104000000003</v>
      </c>
      <c r="Q103" s="18">
        <v>9297.5</v>
      </c>
      <c r="R103" s="18">
        <v>9380.9207999999999</v>
      </c>
      <c r="S103" s="18">
        <v>9427.6491999999998</v>
      </c>
      <c r="T103" s="18">
        <v>9442.8467000000001</v>
      </c>
      <c r="U103" s="18">
        <v>9427.5655999999999</v>
      </c>
      <c r="V103" s="18">
        <v>9383.0054999999993</v>
      </c>
      <c r="W103" s="18">
        <v>9312.1394</v>
      </c>
      <c r="X103" s="18">
        <v>9220.2795000000006</v>
      </c>
      <c r="Y103" s="18">
        <v>9112.0365000000002</v>
      </c>
      <c r="Z103" s="18">
        <v>8990.6330999999991</v>
      </c>
    </row>
    <row r="104" spans="1:26" hidden="1">
      <c r="A104" s="18" t="s">
        <v>56</v>
      </c>
      <c r="B104" s="18" t="s">
        <v>162</v>
      </c>
      <c r="C104" s="18" t="s">
        <v>139</v>
      </c>
      <c r="D104" s="18" t="s">
        <v>58</v>
      </c>
      <c r="E104" s="18" t="s">
        <v>63</v>
      </c>
      <c r="F104" s="18" t="s">
        <v>60</v>
      </c>
      <c r="G104" s="18">
        <v>448.28609999999998</v>
      </c>
      <c r="H104" s="18">
        <v>469.59440000000001</v>
      </c>
      <c r="I104" s="18">
        <v>494.91239999999999</v>
      </c>
      <c r="J104" s="18">
        <v>523.87070000000006</v>
      </c>
      <c r="K104" s="18">
        <v>548.68219999999997</v>
      </c>
      <c r="L104" s="18">
        <v>568.86800000000005</v>
      </c>
      <c r="M104" s="18">
        <v>587.47239999999999</v>
      </c>
      <c r="N104" s="18">
        <v>601.91859999999997</v>
      </c>
      <c r="O104" s="18">
        <v>612.50739999999996</v>
      </c>
      <c r="P104" s="18">
        <v>618.66380000000004</v>
      </c>
      <c r="Q104" s="18">
        <v>624.15629999999999</v>
      </c>
      <c r="R104" s="18">
        <v>630.24580000000003</v>
      </c>
      <c r="S104" s="18">
        <v>633.72360000000003</v>
      </c>
      <c r="T104" s="18">
        <v>634.08839999999998</v>
      </c>
      <c r="U104" s="18">
        <v>633.30250000000001</v>
      </c>
      <c r="V104" s="18">
        <v>632.3605</v>
      </c>
      <c r="W104" s="18">
        <v>630.15319999999997</v>
      </c>
      <c r="X104" s="18">
        <v>627.30020000000002</v>
      </c>
      <c r="Y104" s="18">
        <v>624.47580000000005</v>
      </c>
      <c r="Z104" s="18">
        <v>621.61770000000001</v>
      </c>
    </row>
    <row r="105" spans="1:26" hidden="1">
      <c r="A105" s="18" t="s">
        <v>56</v>
      </c>
      <c r="B105" s="18" t="s">
        <v>163</v>
      </c>
      <c r="C105" s="18" t="s">
        <v>139</v>
      </c>
      <c r="D105" s="18" t="s">
        <v>58</v>
      </c>
      <c r="E105" s="18" t="s">
        <v>140</v>
      </c>
      <c r="F105" s="18" t="s">
        <v>141</v>
      </c>
      <c r="G105" s="18">
        <v>34373.934500000003</v>
      </c>
      <c r="H105" s="18">
        <v>35781.814299999998</v>
      </c>
      <c r="I105" s="18" t="s">
        <v>164</v>
      </c>
      <c r="J105" s="18">
        <v>37181.338499999998</v>
      </c>
      <c r="K105" s="18" t="s">
        <v>164</v>
      </c>
      <c r="L105" s="18">
        <v>35201.785600000003</v>
      </c>
      <c r="M105" s="18" t="s">
        <v>164</v>
      </c>
      <c r="N105" s="18">
        <v>31274.9355</v>
      </c>
      <c r="O105" s="18" t="s">
        <v>164</v>
      </c>
      <c r="P105" s="18">
        <v>26476.0442</v>
      </c>
      <c r="Q105" s="18" t="s">
        <v>164</v>
      </c>
      <c r="R105" s="18">
        <v>21505.6237</v>
      </c>
      <c r="S105" s="18" t="s">
        <v>164</v>
      </c>
      <c r="T105" s="18">
        <v>16631.637999999999</v>
      </c>
      <c r="U105" s="18" t="s">
        <v>164</v>
      </c>
      <c r="V105" s="18">
        <v>13486.9545</v>
      </c>
      <c r="W105" s="18" t="s">
        <v>164</v>
      </c>
      <c r="X105" s="18">
        <v>10882.1926</v>
      </c>
      <c r="Y105" s="18" t="s">
        <v>164</v>
      </c>
      <c r="Z105" s="18">
        <v>9037.7818000000007</v>
      </c>
    </row>
    <row r="106" spans="1:26" hidden="1">
      <c r="A106" s="18" t="s">
        <v>56</v>
      </c>
      <c r="B106" s="18" t="s">
        <v>163</v>
      </c>
      <c r="C106" s="18" t="s">
        <v>139</v>
      </c>
      <c r="D106" s="18" t="s">
        <v>58</v>
      </c>
      <c r="E106" s="18" t="s">
        <v>59</v>
      </c>
      <c r="F106" s="18" t="s">
        <v>60</v>
      </c>
      <c r="G106" s="18">
        <v>334.16079999999999</v>
      </c>
      <c r="H106" s="18">
        <v>342.34960000000001</v>
      </c>
      <c r="I106" s="18" t="s">
        <v>164</v>
      </c>
      <c r="J106" s="18">
        <v>365.99520000000001</v>
      </c>
      <c r="K106" s="18" t="s">
        <v>164</v>
      </c>
      <c r="L106" s="18">
        <v>392.19299999999998</v>
      </c>
      <c r="M106" s="18" t="s">
        <v>164</v>
      </c>
      <c r="N106" s="18">
        <v>408.76130000000001</v>
      </c>
      <c r="O106" s="18" t="s">
        <v>164</v>
      </c>
      <c r="P106" s="18">
        <v>414.51659999999998</v>
      </c>
      <c r="Q106" s="18" t="s">
        <v>164</v>
      </c>
      <c r="R106" s="18">
        <v>403.30239999999998</v>
      </c>
      <c r="S106" s="18" t="s">
        <v>164</v>
      </c>
      <c r="T106" s="18">
        <v>391.66090000000003</v>
      </c>
      <c r="U106" s="18" t="s">
        <v>164</v>
      </c>
      <c r="V106" s="18">
        <v>378.02879999999999</v>
      </c>
      <c r="W106" s="18" t="s">
        <v>164</v>
      </c>
      <c r="X106" s="18">
        <v>363.97519999999997</v>
      </c>
      <c r="Y106" s="18" t="s">
        <v>164</v>
      </c>
      <c r="Z106" s="18">
        <v>348.45749999999998</v>
      </c>
    </row>
    <row r="107" spans="1:26" hidden="1">
      <c r="A107" s="18" t="s">
        <v>56</v>
      </c>
      <c r="B107" s="18" t="s">
        <v>163</v>
      </c>
      <c r="C107" s="18" t="s">
        <v>139</v>
      </c>
      <c r="D107" s="18" t="s">
        <v>58</v>
      </c>
      <c r="E107" s="18" t="s">
        <v>61</v>
      </c>
      <c r="F107" s="18" t="s">
        <v>62</v>
      </c>
      <c r="G107" s="18">
        <v>60200.92727</v>
      </c>
      <c r="H107" s="18">
        <v>71311.615099999995</v>
      </c>
      <c r="I107" s="18" t="s">
        <v>164</v>
      </c>
      <c r="J107" s="18">
        <v>108364.5318</v>
      </c>
      <c r="K107" s="18" t="s">
        <v>164</v>
      </c>
      <c r="L107" s="18">
        <v>164894.39999999999</v>
      </c>
      <c r="M107" s="18" t="s">
        <v>164</v>
      </c>
      <c r="N107" s="18">
        <v>236068.8</v>
      </c>
      <c r="O107" s="18" t="s">
        <v>164</v>
      </c>
      <c r="P107" s="18">
        <v>309234.2</v>
      </c>
      <c r="Q107" s="18" t="s">
        <v>164</v>
      </c>
      <c r="R107" s="18">
        <v>379969.7</v>
      </c>
      <c r="S107" s="18" t="s">
        <v>164</v>
      </c>
      <c r="T107" s="18">
        <v>449443.5</v>
      </c>
      <c r="U107" s="18" t="s">
        <v>164</v>
      </c>
      <c r="V107" s="18">
        <v>511816.8</v>
      </c>
      <c r="W107" s="18" t="s">
        <v>164</v>
      </c>
      <c r="X107" s="18">
        <v>566955.4</v>
      </c>
      <c r="Y107" s="18" t="s">
        <v>164</v>
      </c>
      <c r="Z107" s="18">
        <v>612448.1</v>
      </c>
    </row>
    <row r="108" spans="1:26" hidden="1">
      <c r="A108" s="18" t="s">
        <v>56</v>
      </c>
      <c r="B108" s="18" t="s">
        <v>163</v>
      </c>
      <c r="C108" s="18" t="s">
        <v>139</v>
      </c>
      <c r="D108" s="18" t="s">
        <v>58</v>
      </c>
      <c r="E108" s="18" t="s">
        <v>142</v>
      </c>
      <c r="F108" s="18" t="s">
        <v>143</v>
      </c>
      <c r="G108" s="18">
        <v>6490.9879000000001</v>
      </c>
      <c r="H108" s="18">
        <v>6879.5896000000002</v>
      </c>
      <c r="I108" s="18" t="s">
        <v>164</v>
      </c>
      <c r="J108" s="18">
        <v>7529.2272999999996</v>
      </c>
      <c r="K108" s="18" t="s">
        <v>164</v>
      </c>
      <c r="L108" s="18">
        <v>8010.6224000000002</v>
      </c>
      <c r="M108" s="18" t="s">
        <v>164</v>
      </c>
      <c r="N108" s="18">
        <v>8332.3654999999999</v>
      </c>
      <c r="O108" s="18" t="s">
        <v>164</v>
      </c>
      <c r="P108" s="18">
        <v>8469.1882999999998</v>
      </c>
      <c r="Q108" s="18" t="s">
        <v>164</v>
      </c>
      <c r="R108" s="18">
        <v>8426.4663</v>
      </c>
      <c r="S108" s="18" t="s">
        <v>164</v>
      </c>
      <c r="T108" s="18">
        <v>8229.2512999999999</v>
      </c>
      <c r="U108" s="18" t="s">
        <v>164</v>
      </c>
      <c r="V108" s="18">
        <v>7894.6378000000004</v>
      </c>
      <c r="W108" s="18" t="s">
        <v>164</v>
      </c>
      <c r="X108" s="18">
        <v>7435.4935999999998</v>
      </c>
      <c r="Y108" s="18" t="s">
        <v>164</v>
      </c>
      <c r="Z108" s="18">
        <v>6881.5846000000001</v>
      </c>
    </row>
    <row r="109" spans="1:26" hidden="1">
      <c r="A109" s="18" t="s">
        <v>56</v>
      </c>
      <c r="B109" s="18" t="s">
        <v>163</v>
      </c>
      <c r="C109" s="18" t="s">
        <v>139</v>
      </c>
      <c r="D109" s="18" t="s">
        <v>58</v>
      </c>
      <c r="E109" s="18" t="s">
        <v>63</v>
      </c>
      <c r="F109" s="18" t="s">
        <v>60</v>
      </c>
      <c r="G109" s="18">
        <v>448.28609999999998</v>
      </c>
      <c r="H109" s="18">
        <v>470.16480000000001</v>
      </c>
      <c r="I109" s="18" t="s">
        <v>164</v>
      </c>
      <c r="J109" s="18">
        <v>512.75909999999999</v>
      </c>
      <c r="K109" s="18" t="s">
        <v>164</v>
      </c>
      <c r="L109" s="18">
        <v>546.74630000000002</v>
      </c>
      <c r="M109" s="18" t="s">
        <v>164</v>
      </c>
      <c r="N109" s="18">
        <v>555.45320000000004</v>
      </c>
      <c r="O109" s="18" t="s">
        <v>164</v>
      </c>
      <c r="P109" s="18">
        <v>551.34059999999999</v>
      </c>
      <c r="Q109" s="18" t="s">
        <v>164</v>
      </c>
      <c r="R109" s="18">
        <v>534.77480000000003</v>
      </c>
      <c r="S109" s="18" t="s">
        <v>164</v>
      </c>
      <c r="T109" s="18">
        <v>528.13890000000004</v>
      </c>
      <c r="U109" s="18" t="s">
        <v>164</v>
      </c>
      <c r="V109" s="18">
        <v>517.94770000000005</v>
      </c>
      <c r="W109" s="18" t="s">
        <v>164</v>
      </c>
      <c r="X109" s="18">
        <v>507.82</v>
      </c>
      <c r="Y109" s="18" t="s">
        <v>164</v>
      </c>
      <c r="Z109" s="18">
        <v>493.88589999999999</v>
      </c>
    </row>
    <row r="110" spans="1:26" hidden="1">
      <c r="A110" s="18" t="s">
        <v>56</v>
      </c>
      <c r="B110" s="18" t="s">
        <v>165</v>
      </c>
      <c r="C110" s="18" t="s">
        <v>139</v>
      </c>
      <c r="D110" s="18" t="s">
        <v>58</v>
      </c>
      <c r="E110" s="18" t="s">
        <v>140</v>
      </c>
      <c r="F110" s="18" t="s">
        <v>141</v>
      </c>
      <c r="G110" s="18">
        <v>34373.934500000003</v>
      </c>
      <c r="H110" s="18">
        <v>35781.814299999998</v>
      </c>
      <c r="I110" s="18" t="s">
        <v>164</v>
      </c>
      <c r="J110" s="18">
        <v>36588.631699999998</v>
      </c>
      <c r="K110" s="18" t="s">
        <v>164</v>
      </c>
      <c r="L110" s="18">
        <v>39458.902099999999</v>
      </c>
      <c r="M110" s="18" t="s">
        <v>164</v>
      </c>
      <c r="N110" s="18">
        <v>38448.080199999997</v>
      </c>
      <c r="O110" s="18" t="s">
        <v>164</v>
      </c>
      <c r="P110" s="18">
        <v>35030.0766</v>
      </c>
      <c r="Q110" s="18" t="s">
        <v>164</v>
      </c>
      <c r="R110" s="18">
        <v>31929.891100000001</v>
      </c>
      <c r="S110" s="18" t="s">
        <v>164</v>
      </c>
      <c r="T110" s="18">
        <v>28427.0386</v>
      </c>
      <c r="U110" s="18" t="s">
        <v>164</v>
      </c>
      <c r="V110" s="18">
        <v>24790.1548</v>
      </c>
      <c r="W110" s="18" t="s">
        <v>164</v>
      </c>
      <c r="X110" s="18">
        <v>21544.6626</v>
      </c>
      <c r="Y110" s="18" t="s">
        <v>164</v>
      </c>
      <c r="Z110" s="18">
        <v>18738.134600000001</v>
      </c>
    </row>
    <row r="111" spans="1:26" hidden="1">
      <c r="A111" s="18" t="s">
        <v>56</v>
      </c>
      <c r="B111" s="18" t="s">
        <v>165</v>
      </c>
      <c r="C111" s="18" t="s">
        <v>139</v>
      </c>
      <c r="D111" s="18" t="s">
        <v>58</v>
      </c>
      <c r="E111" s="18" t="s">
        <v>59</v>
      </c>
      <c r="F111" s="18" t="s">
        <v>60</v>
      </c>
      <c r="G111" s="18">
        <v>334.16079999999999</v>
      </c>
      <c r="H111" s="18">
        <v>342.34960000000001</v>
      </c>
      <c r="I111" s="18" t="s">
        <v>164</v>
      </c>
      <c r="J111" s="18">
        <v>363.17090000000002</v>
      </c>
      <c r="K111" s="18" t="s">
        <v>164</v>
      </c>
      <c r="L111" s="18">
        <v>401.64870000000002</v>
      </c>
      <c r="M111" s="18" t="s">
        <v>164</v>
      </c>
      <c r="N111" s="18">
        <v>430.80720000000002</v>
      </c>
      <c r="O111" s="18" t="s">
        <v>164</v>
      </c>
      <c r="P111" s="18">
        <v>441.14749999999998</v>
      </c>
      <c r="Q111" s="18" t="s">
        <v>164</v>
      </c>
      <c r="R111" s="18">
        <v>433.0761</v>
      </c>
      <c r="S111" s="18" t="s">
        <v>164</v>
      </c>
      <c r="T111" s="18">
        <v>419.1216</v>
      </c>
      <c r="U111" s="18" t="s">
        <v>164</v>
      </c>
      <c r="V111" s="18">
        <v>400.1148</v>
      </c>
      <c r="W111" s="18" t="s">
        <v>164</v>
      </c>
      <c r="X111" s="18">
        <v>381.30869999999999</v>
      </c>
      <c r="Y111" s="18" t="s">
        <v>164</v>
      </c>
      <c r="Z111" s="18">
        <v>361.3381</v>
      </c>
    </row>
    <row r="112" spans="1:26" hidden="1">
      <c r="A112" s="18" t="s">
        <v>56</v>
      </c>
      <c r="B112" s="18" t="s">
        <v>165</v>
      </c>
      <c r="C112" s="18" t="s">
        <v>139</v>
      </c>
      <c r="D112" s="18" t="s">
        <v>58</v>
      </c>
      <c r="E112" s="18" t="s">
        <v>61</v>
      </c>
      <c r="F112" s="18" t="s">
        <v>62</v>
      </c>
      <c r="G112" s="18">
        <v>60200.92727</v>
      </c>
      <c r="H112" s="18">
        <v>71311.615099999995</v>
      </c>
      <c r="I112" s="18" t="s">
        <v>164</v>
      </c>
      <c r="J112" s="18">
        <v>108328.4402</v>
      </c>
      <c r="K112" s="18" t="s">
        <v>164</v>
      </c>
      <c r="L112" s="18">
        <v>165113.29999999999</v>
      </c>
      <c r="M112" s="18" t="s">
        <v>164</v>
      </c>
      <c r="N112" s="18">
        <v>236775</v>
      </c>
      <c r="O112" s="18" t="s">
        <v>164</v>
      </c>
      <c r="P112" s="18">
        <v>310455.2</v>
      </c>
      <c r="Q112" s="18" t="s">
        <v>164</v>
      </c>
      <c r="R112" s="18">
        <v>381887</v>
      </c>
      <c r="S112" s="18" t="s">
        <v>164</v>
      </c>
      <c r="T112" s="18">
        <v>451840.4</v>
      </c>
      <c r="U112" s="18" t="s">
        <v>164</v>
      </c>
      <c r="V112" s="18">
        <v>514080.6</v>
      </c>
      <c r="W112" s="18" t="s">
        <v>164</v>
      </c>
      <c r="X112" s="18">
        <v>569001.4</v>
      </c>
      <c r="Y112" s="18" t="s">
        <v>164</v>
      </c>
      <c r="Z112" s="18">
        <v>614156.4</v>
      </c>
    </row>
    <row r="113" spans="1:26" hidden="1">
      <c r="A113" s="18" t="s">
        <v>56</v>
      </c>
      <c r="B113" s="18" t="s">
        <v>165</v>
      </c>
      <c r="C113" s="18" t="s">
        <v>139</v>
      </c>
      <c r="D113" s="18" t="s">
        <v>58</v>
      </c>
      <c r="E113" s="18" t="s">
        <v>142</v>
      </c>
      <c r="F113" s="18" t="s">
        <v>143</v>
      </c>
      <c r="G113" s="18">
        <v>6490.9879000000001</v>
      </c>
      <c r="H113" s="18">
        <v>6879.5896000000002</v>
      </c>
      <c r="I113" s="18" t="s">
        <v>164</v>
      </c>
      <c r="J113" s="18">
        <v>7529.2272999999996</v>
      </c>
      <c r="K113" s="18" t="s">
        <v>164</v>
      </c>
      <c r="L113" s="18">
        <v>8010.6224000000002</v>
      </c>
      <c r="M113" s="18" t="s">
        <v>164</v>
      </c>
      <c r="N113" s="18">
        <v>8332.3654999999999</v>
      </c>
      <c r="O113" s="18" t="s">
        <v>164</v>
      </c>
      <c r="P113" s="18">
        <v>8469.1882999999998</v>
      </c>
      <c r="Q113" s="18" t="s">
        <v>164</v>
      </c>
      <c r="R113" s="18">
        <v>8426.4663</v>
      </c>
      <c r="S113" s="18" t="s">
        <v>164</v>
      </c>
      <c r="T113" s="18">
        <v>8229.2512999999999</v>
      </c>
      <c r="U113" s="18" t="s">
        <v>164</v>
      </c>
      <c r="V113" s="18">
        <v>7894.6378000000004</v>
      </c>
      <c r="W113" s="18" t="s">
        <v>164</v>
      </c>
      <c r="X113" s="18">
        <v>7435.4935999999998</v>
      </c>
      <c r="Y113" s="18" t="s">
        <v>164</v>
      </c>
      <c r="Z113" s="18">
        <v>6881.5846000000001</v>
      </c>
    </row>
    <row r="114" spans="1:26" hidden="1">
      <c r="A114" s="18" t="s">
        <v>56</v>
      </c>
      <c r="B114" s="18" t="s">
        <v>165</v>
      </c>
      <c r="C114" s="18" t="s">
        <v>139</v>
      </c>
      <c r="D114" s="18" t="s">
        <v>58</v>
      </c>
      <c r="E114" s="18" t="s">
        <v>63</v>
      </c>
      <c r="F114" s="18" t="s">
        <v>60</v>
      </c>
      <c r="G114" s="18">
        <v>448.28609999999998</v>
      </c>
      <c r="H114" s="18">
        <v>470.16480000000001</v>
      </c>
      <c r="I114" s="18" t="s">
        <v>164</v>
      </c>
      <c r="J114" s="18">
        <v>508.34890000000001</v>
      </c>
      <c r="K114" s="18" t="s">
        <v>164</v>
      </c>
      <c r="L114" s="18">
        <v>562.50400000000002</v>
      </c>
      <c r="M114" s="18" t="s">
        <v>164</v>
      </c>
      <c r="N114" s="18">
        <v>597.34429999999998</v>
      </c>
      <c r="O114" s="18" t="s">
        <v>164</v>
      </c>
      <c r="P114" s="18">
        <v>608.1712</v>
      </c>
      <c r="Q114" s="18" t="s">
        <v>164</v>
      </c>
      <c r="R114" s="18">
        <v>602.88040000000001</v>
      </c>
      <c r="S114" s="18" t="s">
        <v>164</v>
      </c>
      <c r="T114" s="18">
        <v>587.78390000000002</v>
      </c>
      <c r="U114" s="18" t="s">
        <v>164</v>
      </c>
      <c r="V114" s="18">
        <v>561.01120000000003</v>
      </c>
      <c r="W114" s="18" t="s">
        <v>164</v>
      </c>
      <c r="X114" s="18">
        <v>534.67020000000002</v>
      </c>
      <c r="Y114" s="18" t="s">
        <v>164</v>
      </c>
      <c r="Z114" s="18">
        <v>508.01389999999998</v>
      </c>
    </row>
    <row r="115" spans="1:26" hidden="1">
      <c r="A115" s="18" t="s">
        <v>56</v>
      </c>
      <c r="B115" s="18" t="s">
        <v>166</v>
      </c>
      <c r="C115" s="18" t="s">
        <v>139</v>
      </c>
      <c r="D115" s="18" t="s">
        <v>58</v>
      </c>
      <c r="E115" s="18" t="s">
        <v>140</v>
      </c>
      <c r="F115" s="18" t="s">
        <v>141</v>
      </c>
      <c r="G115" s="18">
        <v>34373.934500000003</v>
      </c>
      <c r="H115" s="18">
        <v>35888.749199999998</v>
      </c>
      <c r="I115" s="18" t="s">
        <v>164</v>
      </c>
      <c r="J115" s="18">
        <v>39130.3344</v>
      </c>
      <c r="K115" s="18" t="s">
        <v>164</v>
      </c>
      <c r="L115" s="18">
        <v>41871.182399999998</v>
      </c>
      <c r="M115" s="18" t="s">
        <v>164</v>
      </c>
      <c r="N115" s="18">
        <v>42112.808799999999</v>
      </c>
      <c r="O115" s="18" t="s">
        <v>164</v>
      </c>
      <c r="P115" s="18">
        <v>40191.862699999998</v>
      </c>
      <c r="Q115" s="18" t="s">
        <v>164</v>
      </c>
      <c r="R115" s="18">
        <v>38831.6152</v>
      </c>
      <c r="S115" s="18" t="s">
        <v>164</v>
      </c>
      <c r="T115" s="18">
        <v>35935.120199999998</v>
      </c>
      <c r="U115" s="18" t="s">
        <v>164</v>
      </c>
      <c r="V115" s="18">
        <v>33466.292099999999</v>
      </c>
      <c r="W115" s="18" t="s">
        <v>164</v>
      </c>
      <c r="X115" s="18">
        <v>31602.909599999999</v>
      </c>
      <c r="Y115" s="18" t="s">
        <v>164</v>
      </c>
      <c r="Z115" s="18">
        <v>29879.805400000001</v>
      </c>
    </row>
    <row r="116" spans="1:26" hidden="1">
      <c r="A116" s="18" t="s">
        <v>56</v>
      </c>
      <c r="B116" s="18" t="s">
        <v>166</v>
      </c>
      <c r="C116" s="18" t="s">
        <v>139</v>
      </c>
      <c r="D116" s="18" t="s">
        <v>58</v>
      </c>
      <c r="E116" s="18" t="s">
        <v>59</v>
      </c>
      <c r="F116" s="18" t="s">
        <v>60</v>
      </c>
      <c r="G116" s="18">
        <v>334.16079999999999</v>
      </c>
      <c r="H116" s="18">
        <v>342.50240000000002</v>
      </c>
      <c r="I116" s="18" t="s">
        <v>164</v>
      </c>
      <c r="J116" s="18">
        <v>370.57040000000001</v>
      </c>
      <c r="K116" s="18" t="s">
        <v>164</v>
      </c>
      <c r="L116" s="18">
        <v>404.66660000000002</v>
      </c>
      <c r="M116" s="18" t="s">
        <v>164</v>
      </c>
      <c r="N116" s="18">
        <v>431.50970000000001</v>
      </c>
      <c r="O116" s="18" t="s">
        <v>164</v>
      </c>
      <c r="P116" s="18">
        <v>444.91759999999999</v>
      </c>
      <c r="Q116" s="18" t="s">
        <v>164</v>
      </c>
      <c r="R116" s="18">
        <v>443.77870000000001</v>
      </c>
      <c r="S116" s="18" t="s">
        <v>164</v>
      </c>
      <c r="T116" s="18">
        <v>435.65230000000003</v>
      </c>
      <c r="U116" s="18" t="s">
        <v>164</v>
      </c>
      <c r="V116" s="18">
        <v>421.64330000000001</v>
      </c>
      <c r="W116" s="18" t="s">
        <v>164</v>
      </c>
      <c r="X116" s="18">
        <v>405.89409999999998</v>
      </c>
      <c r="Y116" s="18" t="s">
        <v>164</v>
      </c>
      <c r="Z116" s="18">
        <v>387.11599999999999</v>
      </c>
    </row>
    <row r="117" spans="1:26" hidden="1">
      <c r="A117" s="18" t="s">
        <v>56</v>
      </c>
      <c r="B117" s="18" t="s">
        <v>166</v>
      </c>
      <c r="C117" s="18" t="s">
        <v>139</v>
      </c>
      <c r="D117" s="18" t="s">
        <v>58</v>
      </c>
      <c r="E117" s="18" t="s">
        <v>61</v>
      </c>
      <c r="F117" s="18" t="s">
        <v>62</v>
      </c>
      <c r="G117" s="18">
        <v>60200.92727</v>
      </c>
      <c r="H117" s="18">
        <v>71311.996799999994</v>
      </c>
      <c r="I117" s="18" t="s">
        <v>164</v>
      </c>
      <c r="J117" s="18">
        <v>108380.8</v>
      </c>
      <c r="K117" s="18" t="s">
        <v>164</v>
      </c>
      <c r="L117" s="18">
        <v>165190.29999999999</v>
      </c>
      <c r="M117" s="18" t="s">
        <v>164</v>
      </c>
      <c r="N117" s="18">
        <v>236877.3</v>
      </c>
      <c r="O117" s="18" t="s">
        <v>164</v>
      </c>
      <c r="P117" s="18">
        <v>310590.5</v>
      </c>
      <c r="Q117" s="18" t="s">
        <v>164</v>
      </c>
      <c r="R117" s="18">
        <v>382202.7</v>
      </c>
      <c r="S117" s="18" t="s">
        <v>164</v>
      </c>
      <c r="T117" s="18">
        <v>452284.8</v>
      </c>
      <c r="U117" s="18" t="s">
        <v>164</v>
      </c>
      <c r="V117" s="18">
        <v>515093.7</v>
      </c>
      <c r="W117" s="18" t="s">
        <v>164</v>
      </c>
      <c r="X117" s="18">
        <v>570554.6</v>
      </c>
      <c r="Y117" s="18" t="s">
        <v>164</v>
      </c>
      <c r="Z117" s="18">
        <v>616112.19999999995</v>
      </c>
    </row>
    <row r="118" spans="1:26" hidden="1">
      <c r="A118" s="18" t="s">
        <v>56</v>
      </c>
      <c r="B118" s="18" t="s">
        <v>166</v>
      </c>
      <c r="C118" s="18" t="s">
        <v>139</v>
      </c>
      <c r="D118" s="18" t="s">
        <v>58</v>
      </c>
      <c r="E118" s="18" t="s">
        <v>142</v>
      </c>
      <c r="F118" s="18" t="s">
        <v>143</v>
      </c>
      <c r="G118" s="18">
        <v>6490.9879000000001</v>
      </c>
      <c r="H118" s="18">
        <v>6879.5896000000002</v>
      </c>
      <c r="I118" s="18" t="s">
        <v>164</v>
      </c>
      <c r="J118" s="18">
        <v>7529.2272999999996</v>
      </c>
      <c r="K118" s="18" t="s">
        <v>164</v>
      </c>
      <c r="L118" s="18">
        <v>8010.6224000000002</v>
      </c>
      <c r="M118" s="18" t="s">
        <v>164</v>
      </c>
      <c r="N118" s="18">
        <v>8332.3654999999999</v>
      </c>
      <c r="O118" s="18" t="s">
        <v>164</v>
      </c>
      <c r="P118" s="18">
        <v>8469.1882999999998</v>
      </c>
      <c r="Q118" s="18" t="s">
        <v>164</v>
      </c>
      <c r="R118" s="18">
        <v>8426.4663</v>
      </c>
      <c r="S118" s="18" t="s">
        <v>164</v>
      </c>
      <c r="T118" s="18">
        <v>8229.2512999999999</v>
      </c>
      <c r="U118" s="18" t="s">
        <v>164</v>
      </c>
      <c r="V118" s="18">
        <v>7894.6378000000004</v>
      </c>
      <c r="W118" s="18" t="s">
        <v>164</v>
      </c>
      <c r="X118" s="18">
        <v>7435.4935999999998</v>
      </c>
      <c r="Y118" s="18" t="s">
        <v>164</v>
      </c>
      <c r="Z118" s="18">
        <v>6881.5846000000001</v>
      </c>
    </row>
    <row r="119" spans="1:26" hidden="1">
      <c r="A119" s="18" t="s">
        <v>56</v>
      </c>
      <c r="B119" s="18" t="s">
        <v>166</v>
      </c>
      <c r="C119" s="18" t="s">
        <v>139</v>
      </c>
      <c r="D119" s="18" t="s">
        <v>58</v>
      </c>
      <c r="E119" s="18" t="s">
        <v>63</v>
      </c>
      <c r="F119" s="18" t="s">
        <v>60</v>
      </c>
      <c r="G119" s="18">
        <v>448.28609999999998</v>
      </c>
      <c r="H119" s="18">
        <v>470.71300000000002</v>
      </c>
      <c r="I119" s="18" t="s">
        <v>164</v>
      </c>
      <c r="J119" s="18">
        <v>525.48530000000005</v>
      </c>
      <c r="K119" s="18" t="s">
        <v>164</v>
      </c>
      <c r="L119" s="18">
        <v>583.31960000000004</v>
      </c>
      <c r="M119" s="18" t="s">
        <v>164</v>
      </c>
      <c r="N119" s="18">
        <v>619.12819999999999</v>
      </c>
      <c r="O119" s="18" t="s">
        <v>164</v>
      </c>
      <c r="P119" s="18">
        <v>634.73239999999998</v>
      </c>
      <c r="Q119" s="18" t="s">
        <v>164</v>
      </c>
      <c r="R119" s="18">
        <v>637.03219999999999</v>
      </c>
      <c r="S119" s="18" t="s">
        <v>164</v>
      </c>
      <c r="T119" s="18">
        <v>627.47709999999995</v>
      </c>
      <c r="U119" s="18" t="s">
        <v>164</v>
      </c>
      <c r="V119" s="18">
        <v>614.34580000000005</v>
      </c>
      <c r="W119" s="18" t="s">
        <v>164</v>
      </c>
      <c r="X119" s="18">
        <v>597.08489999999995</v>
      </c>
      <c r="Y119" s="18" t="s">
        <v>164</v>
      </c>
      <c r="Z119" s="18">
        <v>576.53660000000002</v>
      </c>
    </row>
    <row r="120" spans="1:26" hidden="1">
      <c r="A120" s="18" t="s">
        <v>56</v>
      </c>
      <c r="B120" s="18" t="s">
        <v>167</v>
      </c>
      <c r="C120" s="18" t="s">
        <v>139</v>
      </c>
      <c r="D120" s="18" t="s">
        <v>58</v>
      </c>
      <c r="E120" s="18" t="s">
        <v>140</v>
      </c>
      <c r="F120" s="18" t="s">
        <v>141</v>
      </c>
      <c r="G120" s="18">
        <v>34373.934500000003</v>
      </c>
      <c r="H120" s="18">
        <v>38251.875599999999</v>
      </c>
      <c r="I120" s="18" t="s">
        <v>164</v>
      </c>
      <c r="J120" s="18">
        <v>43231.2477</v>
      </c>
      <c r="K120" s="18" t="s">
        <v>164</v>
      </c>
      <c r="L120" s="18">
        <v>38732.642200000002</v>
      </c>
      <c r="M120" s="18" t="s">
        <v>164</v>
      </c>
      <c r="N120" s="18">
        <v>31243.585299999999</v>
      </c>
      <c r="O120" s="18" t="s">
        <v>164</v>
      </c>
      <c r="P120" s="18">
        <v>23706.943200000002</v>
      </c>
      <c r="Q120" s="18" t="s">
        <v>164</v>
      </c>
      <c r="R120" s="18">
        <v>17488.165300000001</v>
      </c>
      <c r="S120" s="18" t="s">
        <v>164</v>
      </c>
      <c r="T120" s="18">
        <v>12730.670099999999</v>
      </c>
      <c r="U120" s="18" t="s">
        <v>164</v>
      </c>
      <c r="V120" s="18">
        <v>9444.6481999999996</v>
      </c>
      <c r="W120" s="18" t="s">
        <v>164</v>
      </c>
      <c r="X120" s="18">
        <v>6695.9764999999998</v>
      </c>
      <c r="Y120" s="18" t="s">
        <v>164</v>
      </c>
      <c r="Z120" s="18">
        <v>4235.4263000000001</v>
      </c>
    </row>
    <row r="121" spans="1:26" hidden="1">
      <c r="A121" s="18" t="s">
        <v>56</v>
      </c>
      <c r="B121" s="18" t="s">
        <v>167</v>
      </c>
      <c r="C121" s="18" t="s">
        <v>139</v>
      </c>
      <c r="D121" s="18" t="s">
        <v>58</v>
      </c>
      <c r="E121" s="18" t="s">
        <v>59</v>
      </c>
      <c r="F121" s="18" t="s">
        <v>60</v>
      </c>
      <c r="G121" s="18">
        <v>334.16079999999999</v>
      </c>
      <c r="H121" s="18">
        <v>357.0412</v>
      </c>
      <c r="I121" s="18" t="s">
        <v>164</v>
      </c>
      <c r="J121" s="18">
        <v>416.06650000000002</v>
      </c>
      <c r="K121" s="18" t="s">
        <v>164</v>
      </c>
      <c r="L121" s="18">
        <v>440.73610000000002</v>
      </c>
      <c r="M121" s="18" t="s">
        <v>164</v>
      </c>
      <c r="N121" s="18">
        <v>467.86559999999997</v>
      </c>
      <c r="O121" s="18" t="s">
        <v>164</v>
      </c>
      <c r="P121" s="18">
        <v>494.28030000000001</v>
      </c>
      <c r="Q121" s="18" t="s">
        <v>164</v>
      </c>
      <c r="R121" s="18">
        <v>512.76649999999995</v>
      </c>
      <c r="S121" s="18" t="s">
        <v>164</v>
      </c>
      <c r="T121" s="18">
        <v>531.61980000000005</v>
      </c>
      <c r="U121" s="18" t="s">
        <v>164</v>
      </c>
      <c r="V121" s="18">
        <v>546.73869999999999</v>
      </c>
      <c r="W121" s="18" t="s">
        <v>164</v>
      </c>
      <c r="X121" s="18">
        <v>559.9058</v>
      </c>
      <c r="Y121" s="18" t="s">
        <v>164</v>
      </c>
      <c r="Z121" s="18">
        <v>570.99159999999995</v>
      </c>
    </row>
    <row r="122" spans="1:26" hidden="1">
      <c r="A122" s="18" t="s">
        <v>56</v>
      </c>
      <c r="B122" s="18" t="s">
        <v>167</v>
      </c>
      <c r="C122" s="18" t="s">
        <v>139</v>
      </c>
      <c r="D122" s="18" t="s">
        <v>58</v>
      </c>
      <c r="E122" s="18" t="s">
        <v>61</v>
      </c>
      <c r="F122" s="18" t="s">
        <v>62</v>
      </c>
      <c r="G122" s="18">
        <v>60200.92727</v>
      </c>
      <c r="H122" s="18">
        <v>71296.830549999999</v>
      </c>
      <c r="I122" s="18" t="s">
        <v>164</v>
      </c>
      <c r="J122" s="18">
        <v>108004.2911</v>
      </c>
      <c r="K122" s="18" t="s">
        <v>164</v>
      </c>
      <c r="L122" s="18">
        <v>152466.6</v>
      </c>
      <c r="M122" s="18" t="s">
        <v>164</v>
      </c>
      <c r="N122" s="18">
        <v>197541.3</v>
      </c>
      <c r="O122" s="18" t="s">
        <v>164</v>
      </c>
      <c r="P122" s="18">
        <v>245516.7</v>
      </c>
      <c r="Q122" s="18" t="s">
        <v>164</v>
      </c>
      <c r="R122" s="18">
        <v>298005.40000000002</v>
      </c>
      <c r="S122" s="18" t="s">
        <v>164</v>
      </c>
      <c r="T122" s="18">
        <v>358158.9</v>
      </c>
      <c r="U122" s="18" t="s">
        <v>164</v>
      </c>
      <c r="V122" s="18">
        <v>424039</v>
      </c>
      <c r="W122" s="18" t="s">
        <v>164</v>
      </c>
      <c r="X122" s="18">
        <v>496100</v>
      </c>
      <c r="Y122" s="18" t="s">
        <v>164</v>
      </c>
      <c r="Z122" s="18">
        <v>574483.80000000005</v>
      </c>
    </row>
    <row r="123" spans="1:26" hidden="1">
      <c r="A123" s="18" t="s">
        <v>56</v>
      </c>
      <c r="B123" s="18" t="s">
        <v>167</v>
      </c>
      <c r="C123" s="18" t="s">
        <v>139</v>
      </c>
      <c r="D123" s="18" t="s">
        <v>58</v>
      </c>
      <c r="E123" s="18" t="s">
        <v>142</v>
      </c>
      <c r="F123" s="18" t="s">
        <v>143</v>
      </c>
      <c r="G123" s="18">
        <v>6490.9879000000001</v>
      </c>
      <c r="H123" s="18">
        <v>6879.5896000000002</v>
      </c>
      <c r="I123" s="18" t="s">
        <v>164</v>
      </c>
      <c r="J123" s="18">
        <v>7623.6571999999996</v>
      </c>
      <c r="K123" s="18" t="s">
        <v>164</v>
      </c>
      <c r="L123" s="18">
        <v>8273.4010999999991</v>
      </c>
      <c r="M123" s="18" t="s">
        <v>164</v>
      </c>
      <c r="N123" s="18">
        <v>8795.5200999999997</v>
      </c>
      <c r="O123" s="18" t="s">
        <v>164</v>
      </c>
      <c r="P123" s="18">
        <v>9172.3104000000003</v>
      </c>
      <c r="Q123" s="18" t="s">
        <v>164</v>
      </c>
      <c r="R123" s="18">
        <v>9380.9207999999999</v>
      </c>
      <c r="S123" s="18" t="s">
        <v>164</v>
      </c>
      <c r="T123" s="18">
        <v>9442.8467000000001</v>
      </c>
      <c r="U123" s="18" t="s">
        <v>164</v>
      </c>
      <c r="V123" s="18">
        <v>9383.0054999999993</v>
      </c>
      <c r="W123" s="18" t="s">
        <v>164</v>
      </c>
      <c r="X123" s="18">
        <v>9220.2795000000006</v>
      </c>
      <c r="Y123" s="18" t="s">
        <v>164</v>
      </c>
      <c r="Z123" s="18">
        <v>8990.6330999999991</v>
      </c>
    </row>
    <row r="124" spans="1:26" hidden="1">
      <c r="A124" s="18" t="s">
        <v>56</v>
      </c>
      <c r="B124" s="18" t="s">
        <v>167</v>
      </c>
      <c r="C124" s="18" t="s">
        <v>139</v>
      </c>
      <c r="D124" s="18" t="s">
        <v>58</v>
      </c>
      <c r="E124" s="18" t="s">
        <v>63</v>
      </c>
      <c r="F124" s="18" t="s">
        <v>60</v>
      </c>
      <c r="G124" s="18">
        <v>448.28609999999998</v>
      </c>
      <c r="H124" s="18">
        <v>487.53300000000002</v>
      </c>
      <c r="I124" s="18" t="s">
        <v>164</v>
      </c>
      <c r="J124" s="18">
        <v>574.99469999999997</v>
      </c>
      <c r="K124" s="18" t="s">
        <v>164</v>
      </c>
      <c r="L124" s="18">
        <v>598.08140000000003</v>
      </c>
      <c r="M124" s="18" t="s">
        <v>164</v>
      </c>
      <c r="N124" s="18">
        <v>623.452</v>
      </c>
      <c r="O124" s="18" t="s">
        <v>164</v>
      </c>
      <c r="P124" s="18">
        <v>663.69960000000003</v>
      </c>
      <c r="Q124" s="18" t="s">
        <v>164</v>
      </c>
      <c r="R124" s="18">
        <v>708.92939999999999</v>
      </c>
      <c r="S124" s="18" t="s">
        <v>164</v>
      </c>
      <c r="T124" s="18">
        <v>746.15319999999997</v>
      </c>
      <c r="U124" s="18" t="s">
        <v>164</v>
      </c>
      <c r="V124" s="18">
        <v>775.71500000000003</v>
      </c>
      <c r="W124" s="18" t="s">
        <v>164</v>
      </c>
      <c r="X124" s="18">
        <v>801.01990000000001</v>
      </c>
      <c r="Y124" s="18" t="s">
        <v>164</v>
      </c>
      <c r="Z124" s="18">
        <v>824.61130000000003</v>
      </c>
    </row>
    <row r="125" spans="1:26" hidden="1">
      <c r="A125" s="18" t="s">
        <v>56</v>
      </c>
      <c r="B125" s="18" t="s">
        <v>168</v>
      </c>
      <c r="C125" s="18" t="s">
        <v>139</v>
      </c>
      <c r="D125" s="18" t="s">
        <v>58</v>
      </c>
      <c r="E125" s="18" t="s">
        <v>140</v>
      </c>
      <c r="F125" s="18" t="s">
        <v>141</v>
      </c>
      <c r="G125" s="18">
        <v>34373.934500000003</v>
      </c>
      <c r="H125" s="18">
        <v>38251.875599999999</v>
      </c>
      <c r="I125" s="18" t="s">
        <v>164</v>
      </c>
      <c r="J125" s="18">
        <v>43231.2477</v>
      </c>
      <c r="K125" s="18" t="s">
        <v>164</v>
      </c>
      <c r="L125" s="18">
        <v>45326.044999999998</v>
      </c>
      <c r="M125" s="18" t="s">
        <v>164</v>
      </c>
      <c r="N125" s="18">
        <v>46284.630700000002</v>
      </c>
      <c r="O125" s="18" t="s">
        <v>164</v>
      </c>
      <c r="P125" s="18">
        <v>40648.413099999998</v>
      </c>
      <c r="Q125" s="18" t="s">
        <v>164</v>
      </c>
      <c r="R125" s="18">
        <v>34091.001600000003</v>
      </c>
      <c r="S125" s="18" t="s">
        <v>164</v>
      </c>
      <c r="T125" s="18">
        <v>26860.557400000002</v>
      </c>
      <c r="U125" s="18" t="s">
        <v>164</v>
      </c>
      <c r="V125" s="18">
        <v>20288.112799999999</v>
      </c>
      <c r="W125" s="18" t="s">
        <v>164</v>
      </c>
      <c r="X125" s="18">
        <v>15250.1644</v>
      </c>
      <c r="Y125" s="18" t="s">
        <v>164</v>
      </c>
      <c r="Z125" s="18">
        <v>11665.641299999999</v>
      </c>
    </row>
    <row r="126" spans="1:26" hidden="1">
      <c r="A126" s="18" t="s">
        <v>56</v>
      </c>
      <c r="B126" s="18" t="s">
        <v>168</v>
      </c>
      <c r="C126" s="18" t="s">
        <v>139</v>
      </c>
      <c r="D126" s="18" t="s">
        <v>58</v>
      </c>
      <c r="E126" s="18" t="s">
        <v>59</v>
      </c>
      <c r="F126" s="18" t="s">
        <v>60</v>
      </c>
      <c r="G126" s="18">
        <v>334.16079999999999</v>
      </c>
      <c r="H126" s="18">
        <v>357.0412</v>
      </c>
      <c r="I126" s="18" t="s">
        <v>164</v>
      </c>
      <c r="J126" s="18">
        <v>416.06650000000002</v>
      </c>
      <c r="K126" s="18" t="s">
        <v>164</v>
      </c>
      <c r="L126" s="18">
        <v>471.49549999999999</v>
      </c>
      <c r="M126" s="18" t="s">
        <v>164</v>
      </c>
      <c r="N126" s="18">
        <v>518.44569999999999</v>
      </c>
      <c r="O126" s="18" t="s">
        <v>164</v>
      </c>
      <c r="P126" s="18">
        <v>539.71810000000005</v>
      </c>
      <c r="Q126" s="18" t="s">
        <v>164</v>
      </c>
      <c r="R126" s="18">
        <v>544.12969999999996</v>
      </c>
      <c r="S126" s="18" t="s">
        <v>164</v>
      </c>
      <c r="T126" s="18">
        <v>556.90750000000003</v>
      </c>
      <c r="U126" s="18" t="s">
        <v>164</v>
      </c>
      <c r="V126" s="18">
        <v>574.49530000000004</v>
      </c>
      <c r="W126" s="18" t="s">
        <v>164</v>
      </c>
      <c r="X126" s="18">
        <v>589.82809999999995</v>
      </c>
      <c r="Y126" s="18" t="s">
        <v>164</v>
      </c>
      <c r="Z126" s="18">
        <v>602.16499999999996</v>
      </c>
    </row>
    <row r="127" spans="1:26" hidden="1">
      <c r="A127" s="18" t="s">
        <v>56</v>
      </c>
      <c r="B127" s="18" t="s">
        <v>168</v>
      </c>
      <c r="C127" s="18" t="s">
        <v>139</v>
      </c>
      <c r="D127" s="18" t="s">
        <v>58</v>
      </c>
      <c r="E127" s="18" t="s">
        <v>61</v>
      </c>
      <c r="F127" s="18" t="s">
        <v>62</v>
      </c>
      <c r="G127" s="18">
        <v>60200.92727</v>
      </c>
      <c r="H127" s="18">
        <v>71296.830549999999</v>
      </c>
      <c r="I127" s="18" t="s">
        <v>164</v>
      </c>
      <c r="J127" s="18">
        <v>108004.2911</v>
      </c>
      <c r="K127" s="18" t="s">
        <v>164</v>
      </c>
      <c r="L127" s="18">
        <v>153275.1</v>
      </c>
      <c r="M127" s="18" t="s">
        <v>164</v>
      </c>
      <c r="N127" s="18">
        <v>199513.60000000001</v>
      </c>
      <c r="O127" s="18" t="s">
        <v>164</v>
      </c>
      <c r="P127" s="18">
        <v>248143.5</v>
      </c>
      <c r="Q127" s="18" t="s">
        <v>164</v>
      </c>
      <c r="R127" s="18">
        <v>300769.7</v>
      </c>
      <c r="S127" s="18" t="s">
        <v>164</v>
      </c>
      <c r="T127" s="18">
        <v>360687.8</v>
      </c>
      <c r="U127" s="18" t="s">
        <v>164</v>
      </c>
      <c r="V127" s="18">
        <v>426529.4</v>
      </c>
      <c r="W127" s="18" t="s">
        <v>164</v>
      </c>
      <c r="X127" s="18">
        <v>498658.6</v>
      </c>
      <c r="Y127" s="18" t="s">
        <v>164</v>
      </c>
      <c r="Z127" s="18">
        <v>577243.69999999995</v>
      </c>
    </row>
    <row r="128" spans="1:26" hidden="1">
      <c r="A128" s="18" t="s">
        <v>56</v>
      </c>
      <c r="B128" s="18" t="s">
        <v>168</v>
      </c>
      <c r="C128" s="18" t="s">
        <v>139</v>
      </c>
      <c r="D128" s="18" t="s">
        <v>58</v>
      </c>
      <c r="E128" s="18" t="s">
        <v>142</v>
      </c>
      <c r="F128" s="18" t="s">
        <v>143</v>
      </c>
      <c r="G128" s="18">
        <v>6490.9879000000001</v>
      </c>
      <c r="H128" s="18">
        <v>6879.5896000000002</v>
      </c>
      <c r="I128" s="18" t="s">
        <v>164</v>
      </c>
      <c r="J128" s="18">
        <v>7623.6571999999996</v>
      </c>
      <c r="K128" s="18" t="s">
        <v>164</v>
      </c>
      <c r="L128" s="18">
        <v>8273.4010999999991</v>
      </c>
      <c r="M128" s="18" t="s">
        <v>164</v>
      </c>
      <c r="N128" s="18">
        <v>8795.5200999999997</v>
      </c>
      <c r="O128" s="18" t="s">
        <v>164</v>
      </c>
      <c r="P128" s="18">
        <v>9172.3104000000003</v>
      </c>
      <c r="Q128" s="18" t="s">
        <v>164</v>
      </c>
      <c r="R128" s="18">
        <v>9380.9207999999999</v>
      </c>
      <c r="S128" s="18" t="s">
        <v>164</v>
      </c>
      <c r="T128" s="18">
        <v>9442.8467000000001</v>
      </c>
      <c r="U128" s="18" t="s">
        <v>164</v>
      </c>
      <c r="V128" s="18">
        <v>9383.0054999999993</v>
      </c>
      <c r="W128" s="18" t="s">
        <v>164</v>
      </c>
      <c r="X128" s="18">
        <v>9220.2795000000006</v>
      </c>
      <c r="Y128" s="18" t="s">
        <v>164</v>
      </c>
      <c r="Z128" s="18">
        <v>8990.6330999999991</v>
      </c>
    </row>
    <row r="129" spans="1:26" hidden="1">
      <c r="A129" s="18" t="s">
        <v>56</v>
      </c>
      <c r="B129" s="18" t="s">
        <v>168</v>
      </c>
      <c r="C129" s="18" t="s">
        <v>139</v>
      </c>
      <c r="D129" s="18" t="s">
        <v>58</v>
      </c>
      <c r="E129" s="18" t="s">
        <v>63</v>
      </c>
      <c r="F129" s="18" t="s">
        <v>60</v>
      </c>
      <c r="G129" s="18">
        <v>448.28609999999998</v>
      </c>
      <c r="H129" s="18">
        <v>487.53300000000002</v>
      </c>
      <c r="I129" s="18" t="s">
        <v>164</v>
      </c>
      <c r="J129" s="18">
        <v>574.99469999999997</v>
      </c>
      <c r="K129" s="18" t="s">
        <v>164</v>
      </c>
      <c r="L129" s="18">
        <v>648.96979999999996</v>
      </c>
      <c r="M129" s="18" t="s">
        <v>164</v>
      </c>
      <c r="N129" s="18">
        <v>708.17150000000004</v>
      </c>
      <c r="O129" s="18" t="s">
        <v>164</v>
      </c>
      <c r="P129" s="18">
        <v>724.36450000000002</v>
      </c>
      <c r="Q129" s="18" t="s">
        <v>164</v>
      </c>
      <c r="R129" s="18">
        <v>721.84739999999999</v>
      </c>
      <c r="S129" s="18" t="s">
        <v>164</v>
      </c>
      <c r="T129" s="18">
        <v>750.45659999999998</v>
      </c>
      <c r="U129" s="18" t="s">
        <v>164</v>
      </c>
      <c r="V129" s="18">
        <v>795.74120000000005</v>
      </c>
      <c r="W129" s="18" t="s">
        <v>164</v>
      </c>
      <c r="X129" s="18">
        <v>830.50750000000005</v>
      </c>
      <c r="Y129" s="18" t="s">
        <v>164</v>
      </c>
      <c r="Z129" s="18">
        <v>857.64490000000001</v>
      </c>
    </row>
    <row r="130" spans="1:26" hidden="1">
      <c r="A130" s="18" t="s">
        <v>56</v>
      </c>
      <c r="B130" s="18" t="s">
        <v>169</v>
      </c>
      <c r="C130" s="18" t="s">
        <v>139</v>
      </c>
      <c r="D130" s="18" t="s">
        <v>58</v>
      </c>
      <c r="E130" s="18" t="s">
        <v>140</v>
      </c>
      <c r="F130" s="18" t="s">
        <v>141</v>
      </c>
      <c r="G130" s="18">
        <v>34373.934500000003</v>
      </c>
      <c r="H130" s="18">
        <v>38251.875599999999</v>
      </c>
      <c r="I130" s="18" t="s">
        <v>164</v>
      </c>
      <c r="J130" s="18">
        <v>43231.2477</v>
      </c>
      <c r="K130" s="18" t="s">
        <v>164</v>
      </c>
      <c r="L130" s="18">
        <v>46638.575900000003</v>
      </c>
      <c r="M130" s="18" t="s">
        <v>164</v>
      </c>
      <c r="N130" s="18">
        <v>49209.820200000002</v>
      </c>
      <c r="O130" s="18" t="s">
        <v>164</v>
      </c>
      <c r="P130" s="18">
        <v>48555.566599999998</v>
      </c>
      <c r="Q130" s="18" t="s">
        <v>164</v>
      </c>
      <c r="R130" s="18">
        <v>47599.9378</v>
      </c>
      <c r="S130" s="18" t="s">
        <v>164</v>
      </c>
      <c r="T130" s="18">
        <v>46567.084000000003</v>
      </c>
      <c r="U130" s="18" t="s">
        <v>164</v>
      </c>
      <c r="V130" s="18">
        <v>45942.181900000003</v>
      </c>
      <c r="W130" s="18" t="s">
        <v>164</v>
      </c>
      <c r="X130" s="18">
        <v>45500.112300000001</v>
      </c>
      <c r="Y130" s="18" t="s">
        <v>164</v>
      </c>
      <c r="Z130" s="18">
        <v>44938.1895</v>
      </c>
    </row>
    <row r="131" spans="1:26" hidden="1">
      <c r="A131" s="18" t="s">
        <v>56</v>
      </c>
      <c r="B131" s="18" t="s">
        <v>169</v>
      </c>
      <c r="C131" s="18" t="s">
        <v>139</v>
      </c>
      <c r="D131" s="18" t="s">
        <v>58</v>
      </c>
      <c r="E131" s="18" t="s">
        <v>59</v>
      </c>
      <c r="F131" s="18" t="s">
        <v>60</v>
      </c>
      <c r="G131" s="18">
        <v>334.16079999999999</v>
      </c>
      <c r="H131" s="18">
        <v>357.0412</v>
      </c>
      <c r="I131" s="18" t="s">
        <v>164</v>
      </c>
      <c r="J131" s="18">
        <v>416.06650000000002</v>
      </c>
      <c r="K131" s="18" t="s">
        <v>164</v>
      </c>
      <c r="L131" s="18">
        <v>476.6071</v>
      </c>
      <c r="M131" s="18" t="s">
        <v>164</v>
      </c>
      <c r="N131" s="18">
        <v>528.23450000000003</v>
      </c>
      <c r="O131" s="18" t="s">
        <v>164</v>
      </c>
      <c r="P131" s="18">
        <v>564.55899999999997</v>
      </c>
      <c r="Q131" s="18" t="s">
        <v>164</v>
      </c>
      <c r="R131" s="18">
        <v>589.78710000000001</v>
      </c>
      <c r="S131" s="18" t="s">
        <v>164</v>
      </c>
      <c r="T131" s="18">
        <v>616.4384</v>
      </c>
      <c r="U131" s="18" t="s">
        <v>164</v>
      </c>
      <c r="V131" s="18">
        <v>635.08339999999998</v>
      </c>
      <c r="W131" s="18" t="s">
        <v>164</v>
      </c>
      <c r="X131" s="18">
        <v>649.08600000000001</v>
      </c>
      <c r="Y131" s="18" t="s">
        <v>164</v>
      </c>
      <c r="Z131" s="18">
        <v>662.48050000000001</v>
      </c>
    </row>
    <row r="132" spans="1:26" hidden="1">
      <c r="A132" s="18" t="s">
        <v>56</v>
      </c>
      <c r="B132" s="18" t="s">
        <v>169</v>
      </c>
      <c r="C132" s="18" t="s">
        <v>139</v>
      </c>
      <c r="D132" s="18" t="s">
        <v>58</v>
      </c>
      <c r="E132" s="18" t="s">
        <v>61</v>
      </c>
      <c r="F132" s="18" t="s">
        <v>62</v>
      </c>
      <c r="G132" s="18">
        <v>60200.92727</v>
      </c>
      <c r="H132" s="18">
        <v>71296.830549999999</v>
      </c>
      <c r="I132" s="18" t="s">
        <v>164</v>
      </c>
      <c r="J132" s="18">
        <v>108004.2911</v>
      </c>
      <c r="K132" s="18" t="s">
        <v>164</v>
      </c>
      <c r="L132" s="18">
        <v>153388.4</v>
      </c>
      <c r="M132" s="18" t="s">
        <v>164</v>
      </c>
      <c r="N132" s="18">
        <v>199788.6</v>
      </c>
      <c r="O132" s="18" t="s">
        <v>164</v>
      </c>
      <c r="P132" s="18">
        <v>248982.8</v>
      </c>
      <c r="Q132" s="18" t="s">
        <v>164</v>
      </c>
      <c r="R132" s="18">
        <v>302496.7</v>
      </c>
      <c r="S132" s="18" t="s">
        <v>164</v>
      </c>
      <c r="T132" s="18">
        <v>363643.5</v>
      </c>
      <c r="U132" s="18" t="s">
        <v>164</v>
      </c>
      <c r="V132" s="18">
        <v>430420.1</v>
      </c>
      <c r="W132" s="18" t="s">
        <v>164</v>
      </c>
      <c r="X132" s="18">
        <v>503281.9</v>
      </c>
      <c r="Y132" s="18" t="s">
        <v>164</v>
      </c>
      <c r="Z132" s="18">
        <v>582565.5</v>
      </c>
    </row>
    <row r="133" spans="1:26" hidden="1">
      <c r="A133" s="18" t="s">
        <v>56</v>
      </c>
      <c r="B133" s="18" t="s">
        <v>169</v>
      </c>
      <c r="C133" s="18" t="s">
        <v>139</v>
      </c>
      <c r="D133" s="18" t="s">
        <v>58</v>
      </c>
      <c r="E133" s="18" t="s">
        <v>142</v>
      </c>
      <c r="F133" s="18" t="s">
        <v>143</v>
      </c>
      <c r="G133" s="18">
        <v>6490.9879000000001</v>
      </c>
      <c r="H133" s="18">
        <v>6879.5896000000002</v>
      </c>
      <c r="I133" s="18" t="s">
        <v>164</v>
      </c>
      <c r="J133" s="18">
        <v>7623.6571999999996</v>
      </c>
      <c r="K133" s="18" t="s">
        <v>164</v>
      </c>
      <c r="L133" s="18">
        <v>8273.4010999999991</v>
      </c>
      <c r="M133" s="18" t="s">
        <v>164</v>
      </c>
      <c r="N133" s="18">
        <v>8795.5200999999997</v>
      </c>
      <c r="O133" s="18" t="s">
        <v>164</v>
      </c>
      <c r="P133" s="18">
        <v>9172.3104000000003</v>
      </c>
      <c r="Q133" s="18" t="s">
        <v>164</v>
      </c>
      <c r="R133" s="18">
        <v>9380.9207999999999</v>
      </c>
      <c r="S133" s="18" t="s">
        <v>164</v>
      </c>
      <c r="T133" s="18">
        <v>9442.8467000000001</v>
      </c>
      <c r="U133" s="18" t="s">
        <v>164</v>
      </c>
      <c r="V133" s="18">
        <v>9383.0054999999993</v>
      </c>
      <c r="W133" s="18" t="s">
        <v>164</v>
      </c>
      <c r="X133" s="18">
        <v>9220.2795000000006</v>
      </c>
      <c r="Y133" s="18" t="s">
        <v>164</v>
      </c>
      <c r="Z133" s="18">
        <v>8990.6330999999991</v>
      </c>
    </row>
    <row r="134" spans="1:26" hidden="1">
      <c r="A134" s="18" t="s">
        <v>56</v>
      </c>
      <c r="B134" s="18" t="s">
        <v>169</v>
      </c>
      <c r="C134" s="18" t="s">
        <v>139</v>
      </c>
      <c r="D134" s="18" t="s">
        <v>58</v>
      </c>
      <c r="E134" s="18" t="s">
        <v>63</v>
      </c>
      <c r="F134" s="18" t="s">
        <v>60</v>
      </c>
      <c r="G134" s="18">
        <v>448.28609999999998</v>
      </c>
      <c r="H134" s="18">
        <v>487.53300000000002</v>
      </c>
      <c r="I134" s="18" t="s">
        <v>164</v>
      </c>
      <c r="J134" s="18">
        <v>574.99469999999997</v>
      </c>
      <c r="K134" s="18" t="s">
        <v>164</v>
      </c>
      <c r="L134" s="18">
        <v>657.92179999999996</v>
      </c>
      <c r="M134" s="18" t="s">
        <v>164</v>
      </c>
      <c r="N134" s="18">
        <v>728.08500000000004</v>
      </c>
      <c r="O134" s="18" t="s">
        <v>164</v>
      </c>
      <c r="P134" s="18">
        <v>775.30769999999995</v>
      </c>
      <c r="Q134" s="18" t="s">
        <v>164</v>
      </c>
      <c r="R134" s="18">
        <v>807.45489999999995</v>
      </c>
      <c r="S134" s="18" t="s">
        <v>164</v>
      </c>
      <c r="T134" s="18">
        <v>848.32650000000001</v>
      </c>
      <c r="U134" s="18" t="s">
        <v>164</v>
      </c>
      <c r="V134" s="18">
        <v>880.41139999999996</v>
      </c>
      <c r="W134" s="18" t="s">
        <v>164</v>
      </c>
      <c r="X134" s="18">
        <v>909.45090000000005</v>
      </c>
      <c r="Y134" s="18" t="s">
        <v>164</v>
      </c>
      <c r="Z134" s="18">
        <v>937.27949999999998</v>
      </c>
    </row>
    <row r="135" spans="1:26" hidden="1">
      <c r="A135" s="18" t="s">
        <v>56</v>
      </c>
      <c r="B135" s="18" t="s">
        <v>170</v>
      </c>
      <c r="C135" s="18" t="s">
        <v>139</v>
      </c>
      <c r="D135" s="18" t="s">
        <v>58</v>
      </c>
      <c r="E135" s="18" t="s">
        <v>140</v>
      </c>
      <c r="F135" s="18" t="s">
        <v>141</v>
      </c>
      <c r="G135" s="18">
        <v>34373.934500000003</v>
      </c>
      <c r="H135" s="18">
        <v>38375.5406</v>
      </c>
      <c r="I135" s="18" t="s">
        <v>164</v>
      </c>
      <c r="J135" s="18">
        <v>45793.009299999998</v>
      </c>
      <c r="K135" s="18" t="s">
        <v>164</v>
      </c>
      <c r="L135" s="18">
        <v>51711.3298</v>
      </c>
      <c r="M135" s="18" t="s">
        <v>164</v>
      </c>
      <c r="N135" s="18">
        <v>56688.069199999998</v>
      </c>
      <c r="O135" s="18" t="s">
        <v>164</v>
      </c>
      <c r="P135" s="18">
        <v>59806.533799999997</v>
      </c>
      <c r="Q135" s="18" t="s">
        <v>164</v>
      </c>
      <c r="R135" s="18">
        <v>61833.799299999999</v>
      </c>
      <c r="S135" s="18" t="s">
        <v>164</v>
      </c>
      <c r="T135" s="18">
        <v>63678.8315</v>
      </c>
      <c r="U135" s="18" t="s">
        <v>164</v>
      </c>
      <c r="V135" s="18">
        <v>65639.560800000007</v>
      </c>
      <c r="W135" s="18" t="s">
        <v>164</v>
      </c>
      <c r="X135" s="18">
        <v>68313.579700000002</v>
      </c>
      <c r="Y135" s="18" t="s">
        <v>164</v>
      </c>
      <c r="Z135" s="18">
        <v>70711.783500000005</v>
      </c>
    </row>
    <row r="136" spans="1:26" hidden="1">
      <c r="A136" s="18" t="s">
        <v>56</v>
      </c>
      <c r="B136" s="18" t="s">
        <v>170</v>
      </c>
      <c r="C136" s="18" t="s">
        <v>139</v>
      </c>
      <c r="D136" s="18" t="s">
        <v>58</v>
      </c>
      <c r="E136" s="18" t="s">
        <v>59</v>
      </c>
      <c r="F136" s="18" t="s">
        <v>60</v>
      </c>
      <c r="G136" s="18">
        <v>334.16079999999999</v>
      </c>
      <c r="H136" s="18">
        <v>357.31979999999999</v>
      </c>
      <c r="I136" s="18" t="s">
        <v>164</v>
      </c>
      <c r="J136" s="18">
        <v>423.43979999999999</v>
      </c>
      <c r="K136" s="18" t="s">
        <v>164</v>
      </c>
      <c r="L136" s="18">
        <v>484.7088</v>
      </c>
      <c r="M136" s="18" t="s">
        <v>164</v>
      </c>
      <c r="N136" s="18">
        <v>536.23820000000001</v>
      </c>
      <c r="O136" s="18" t="s">
        <v>164</v>
      </c>
      <c r="P136" s="18">
        <v>573.31140000000005</v>
      </c>
      <c r="Q136" s="18" t="s">
        <v>164</v>
      </c>
      <c r="R136" s="18">
        <v>600.85770000000002</v>
      </c>
      <c r="S136" s="18" t="s">
        <v>164</v>
      </c>
      <c r="T136" s="18">
        <v>628.36210000000005</v>
      </c>
      <c r="U136" s="18" t="s">
        <v>164</v>
      </c>
      <c r="V136" s="18">
        <v>650.32910000000004</v>
      </c>
      <c r="W136" s="18" t="s">
        <v>164</v>
      </c>
      <c r="X136" s="18">
        <v>667.4941</v>
      </c>
      <c r="Y136" s="18" t="s">
        <v>164</v>
      </c>
      <c r="Z136" s="18">
        <v>680.80589999999995</v>
      </c>
    </row>
    <row r="137" spans="1:26" hidden="1">
      <c r="A137" s="18" t="s">
        <v>56</v>
      </c>
      <c r="B137" s="18" t="s">
        <v>170</v>
      </c>
      <c r="C137" s="18" t="s">
        <v>139</v>
      </c>
      <c r="D137" s="18" t="s">
        <v>58</v>
      </c>
      <c r="E137" s="18" t="s">
        <v>61</v>
      </c>
      <c r="F137" s="18" t="s">
        <v>62</v>
      </c>
      <c r="G137" s="18">
        <v>60200.92727</v>
      </c>
      <c r="H137" s="18">
        <v>71299.268809999994</v>
      </c>
      <c r="I137" s="18" t="s">
        <v>164</v>
      </c>
      <c r="J137" s="18">
        <v>108046.2182</v>
      </c>
      <c r="K137" s="18" t="s">
        <v>164</v>
      </c>
      <c r="L137" s="18">
        <v>153517.1</v>
      </c>
      <c r="M137" s="18" t="s">
        <v>164</v>
      </c>
      <c r="N137" s="18">
        <v>200121.9</v>
      </c>
      <c r="O137" s="18" t="s">
        <v>164</v>
      </c>
      <c r="P137" s="18">
        <v>249496.5</v>
      </c>
      <c r="Q137" s="18" t="s">
        <v>164</v>
      </c>
      <c r="R137" s="18">
        <v>303091.8</v>
      </c>
      <c r="S137" s="18" t="s">
        <v>164</v>
      </c>
      <c r="T137" s="18">
        <v>364178.1</v>
      </c>
      <c r="U137" s="18" t="s">
        <v>164</v>
      </c>
      <c r="V137" s="18">
        <v>431031.7</v>
      </c>
      <c r="W137" s="18" t="s">
        <v>164</v>
      </c>
      <c r="X137" s="18">
        <v>503959.5</v>
      </c>
      <c r="Y137" s="18" t="s">
        <v>164</v>
      </c>
      <c r="Z137" s="18">
        <v>583232.1</v>
      </c>
    </row>
    <row r="138" spans="1:26" hidden="1">
      <c r="A138" s="18" t="s">
        <v>56</v>
      </c>
      <c r="B138" s="18" t="s">
        <v>170</v>
      </c>
      <c r="C138" s="18" t="s">
        <v>139</v>
      </c>
      <c r="D138" s="18" t="s">
        <v>58</v>
      </c>
      <c r="E138" s="18" t="s">
        <v>142</v>
      </c>
      <c r="F138" s="18" t="s">
        <v>143</v>
      </c>
      <c r="G138" s="18">
        <v>6490.9879000000001</v>
      </c>
      <c r="H138" s="18">
        <v>6879.5896000000002</v>
      </c>
      <c r="I138" s="18" t="s">
        <v>164</v>
      </c>
      <c r="J138" s="18">
        <v>7623.6571999999996</v>
      </c>
      <c r="K138" s="18" t="s">
        <v>164</v>
      </c>
      <c r="L138" s="18">
        <v>8273.4010999999991</v>
      </c>
      <c r="M138" s="18" t="s">
        <v>164</v>
      </c>
      <c r="N138" s="18">
        <v>8795.5200999999997</v>
      </c>
      <c r="O138" s="18" t="s">
        <v>164</v>
      </c>
      <c r="P138" s="18">
        <v>9172.3104000000003</v>
      </c>
      <c r="Q138" s="18" t="s">
        <v>164</v>
      </c>
      <c r="R138" s="18">
        <v>9380.9207999999999</v>
      </c>
      <c r="S138" s="18" t="s">
        <v>164</v>
      </c>
      <c r="T138" s="18">
        <v>9442.8467000000001</v>
      </c>
      <c r="U138" s="18" t="s">
        <v>164</v>
      </c>
      <c r="V138" s="18">
        <v>9383.0054999999993</v>
      </c>
      <c r="W138" s="18" t="s">
        <v>164</v>
      </c>
      <c r="X138" s="18">
        <v>9220.2795000000006</v>
      </c>
      <c r="Y138" s="18" t="s">
        <v>164</v>
      </c>
      <c r="Z138" s="18">
        <v>8990.6330999999991</v>
      </c>
    </row>
    <row r="139" spans="1:26" hidden="1">
      <c r="A139" s="18" t="s">
        <v>56</v>
      </c>
      <c r="B139" s="18" t="s">
        <v>170</v>
      </c>
      <c r="C139" s="18" t="s">
        <v>139</v>
      </c>
      <c r="D139" s="18" t="s">
        <v>58</v>
      </c>
      <c r="E139" s="18" t="s">
        <v>63</v>
      </c>
      <c r="F139" s="18" t="s">
        <v>60</v>
      </c>
      <c r="G139" s="18">
        <v>448.28609999999998</v>
      </c>
      <c r="H139" s="18">
        <v>488.22800000000001</v>
      </c>
      <c r="I139" s="18" t="s">
        <v>164</v>
      </c>
      <c r="J139" s="18">
        <v>591.46069999999997</v>
      </c>
      <c r="K139" s="18" t="s">
        <v>164</v>
      </c>
      <c r="L139" s="18">
        <v>691.44539999999995</v>
      </c>
      <c r="M139" s="18" t="s">
        <v>164</v>
      </c>
      <c r="N139" s="18">
        <v>779.25429999999994</v>
      </c>
      <c r="O139" s="18" t="s">
        <v>164</v>
      </c>
      <c r="P139" s="18">
        <v>845.00109999999995</v>
      </c>
      <c r="Q139" s="18" t="s">
        <v>164</v>
      </c>
      <c r="R139" s="18">
        <v>890.98850000000004</v>
      </c>
      <c r="S139" s="18" t="s">
        <v>164</v>
      </c>
      <c r="T139" s="18">
        <v>940.38120000000004</v>
      </c>
      <c r="U139" s="18" t="s">
        <v>164</v>
      </c>
      <c r="V139" s="18">
        <v>988.03949999999998</v>
      </c>
      <c r="W139" s="18" t="s">
        <v>164</v>
      </c>
      <c r="X139" s="18">
        <v>1035.7270000000001</v>
      </c>
      <c r="Y139" s="18" t="s">
        <v>164</v>
      </c>
      <c r="Z139" s="18">
        <v>1079.2267999999999</v>
      </c>
    </row>
    <row r="140" spans="1:26" hidden="1">
      <c r="A140" s="18" t="s">
        <v>56</v>
      </c>
      <c r="B140" s="18" t="s">
        <v>171</v>
      </c>
      <c r="C140" s="18" t="s">
        <v>139</v>
      </c>
      <c r="D140" s="18" t="s">
        <v>58</v>
      </c>
      <c r="E140" s="18" t="s">
        <v>140</v>
      </c>
      <c r="F140" s="18" t="s">
        <v>141</v>
      </c>
      <c r="G140" s="18">
        <v>34373.934500000003</v>
      </c>
      <c r="H140" s="18">
        <v>39398.615599999997</v>
      </c>
      <c r="I140" s="18" t="s">
        <v>164</v>
      </c>
      <c r="J140" s="18">
        <v>46637.736199999999</v>
      </c>
      <c r="K140" s="18" t="s">
        <v>164</v>
      </c>
      <c r="L140" s="18">
        <v>48292.181400000001</v>
      </c>
      <c r="M140" s="18" t="s">
        <v>164</v>
      </c>
      <c r="N140" s="18">
        <v>32552.846300000001</v>
      </c>
      <c r="O140" s="18" t="s">
        <v>164</v>
      </c>
      <c r="P140" s="18">
        <v>22930.895199999999</v>
      </c>
      <c r="Q140" s="18" t="s">
        <v>164</v>
      </c>
      <c r="R140" s="18">
        <v>16754.0393</v>
      </c>
      <c r="S140" s="18" t="s">
        <v>164</v>
      </c>
      <c r="T140" s="18">
        <v>9494.7045999999991</v>
      </c>
      <c r="U140" s="18" t="s">
        <v>164</v>
      </c>
      <c r="V140" s="18">
        <v>3925.1844999999998</v>
      </c>
      <c r="W140" s="18" t="s">
        <v>164</v>
      </c>
      <c r="X140" s="18">
        <v>-713.41499999999996</v>
      </c>
      <c r="Y140" s="18" t="s">
        <v>164</v>
      </c>
      <c r="Z140" s="18">
        <v>-3861.9427000000001</v>
      </c>
    </row>
    <row r="141" spans="1:26" hidden="1">
      <c r="A141" s="18" t="s">
        <v>56</v>
      </c>
      <c r="B141" s="18" t="s">
        <v>171</v>
      </c>
      <c r="C141" s="18" t="s">
        <v>139</v>
      </c>
      <c r="D141" s="18" t="s">
        <v>58</v>
      </c>
      <c r="E141" s="18" t="s">
        <v>59</v>
      </c>
      <c r="F141" s="18" t="s">
        <v>60</v>
      </c>
      <c r="G141" s="18">
        <v>334.16079999999999</v>
      </c>
      <c r="H141" s="18">
        <v>361.15269999999998</v>
      </c>
      <c r="I141" s="18" t="s">
        <v>164</v>
      </c>
      <c r="J141" s="18">
        <v>442.10969999999998</v>
      </c>
      <c r="K141" s="18" t="s">
        <v>164</v>
      </c>
      <c r="L141" s="18">
        <v>503.40050000000002</v>
      </c>
      <c r="M141" s="18" t="s">
        <v>164</v>
      </c>
      <c r="N141" s="18">
        <v>462.31029999999998</v>
      </c>
      <c r="O141" s="18" t="s">
        <v>164</v>
      </c>
      <c r="P141" s="18">
        <v>479.45170000000002</v>
      </c>
      <c r="Q141" s="18" t="s">
        <v>164</v>
      </c>
      <c r="R141" s="18">
        <v>493.25380000000001</v>
      </c>
      <c r="S141" s="18" t="s">
        <v>164</v>
      </c>
      <c r="T141" s="18">
        <v>495.24770000000001</v>
      </c>
      <c r="U141" s="18" t="s">
        <v>164</v>
      </c>
      <c r="V141" s="18">
        <v>501.58170000000001</v>
      </c>
      <c r="W141" s="18" t="s">
        <v>164</v>
      </c>
      <c r="X141" s="18">
        <v>515.19749999999999</v>
      </c>
      <c r="Y141" s="18" t="s">
        <v>164</v>
      </c>
      <c r="Z141" s="18">
        <v>537.47260000000006</v>
      </c>
    </row>
    <row r="142" spans="1:26" hidden="1">
      <c r="A142" s="18" t="s">
        <v>56</v>
      </c>
      <c r="B142" s="18" t="s">
        <v>171</v>
      </c>
      <c r="C142" s="18" t="s">
        <v>139</v>
      </c>
      <c r="D142" s="18" t="s">
        <v>58</v>
      </c>
      <c r="E142" s="18" t="s">
        <v>61</v>
      </c>
      <c r="F142" s="18" t="s">
        <v>62</v>
      </c>
      <c r="G142" s="18">
        <v>60200.92727</v>
      </c>
      <c r="H142" s="18">
        <v>71288.9133</v>
      </c>
      <c r="I142" s="18" t="s">
        <v>164</v>
      </c>
      <c r="J142" s="18">
        <v>107140.94010000001</v>
      </c>
      <c r="K142" s="18" t="s">
        <v>164</v>
      </c>
      <c r="L142" s="18">
        <v>143064.9</v>
      </c>
      <c r="M142" s="18" t="s">
        <v>164</v>
      </c>
      <c r="N142" s="18">
        <v>165393.79999999999</v>
      </c>
      <c r="O142" s="18" t="s">
        <v>164</v>
      </c>
      <c r="P142" s="18">
        <v>183111.5</v>
      </c>
      <c r="Q142" s="18" t="s">
        <v>164</v>
      </c>
      <c r="R142" s="18">
        <v>198437.8</v>
      </c>
      <c r="S142" s="18" t="s">
        <v>164</v>
      </c>
      <c r="T142" s="18">
        <v>214244.8</v>
      </c>
      <c r="U142" s="18" t="s">
        <v>164</v>
      </c>
      <c r="V142" s="18">
        <v>230402.7</v>
      </c>
      <c r="W142" s="18" t="s">
        <v>164</v>
      </c>
      <c r="X142" s="18">
        <v>247090.8</v>
      </c>
      <c r="Y142" s="18" t="s">
        <v>164</v>
      </c>
      <c r="Z142" s="18">
        <v>266619.09999999998</v>
      </c>
    </row>
    <row r="143" spans="1:26" hidden="1">
      <c r="A143" s="18" t="s">
        <v>56</v>
      </c>
      <c r="B143" s="18" t="s">
        <v>171</v>
      </c>
      <c r="C143" s="18" t="s">
        <v>139</v>
      </c>
      <c r="D143" s="18" t="s">
        <v>58</v>
      </c>
      <c r="E143" s="18" t="s">
        <v>142</v>
      </c>
      <c r="F143" s="18" t="s">
        <v>143</v>
      </c>
      <c r="G143" s="18">
        <v>6490.9879000000001</v>
      </c>
      <c r="H143" s="18">
        <v>6879.5896000000002</v>
      </c>
      <c r="I143" s="18" t="s">
        <v>164</v>
      </c>
      <c r="J143" s="18">
        <v>7697.8539000000001</v>
      </c>
      <c r="K143" s="18" t="s">
        <v>164</v>
      </c>
      <c r="L143" s="18">
        <v>8514.3073000000004</v>
      </c>
      <c r="M143" s="18" t="s">
        <v>164</v>
      </c>
      <c r="N143" s="18">
        <v>9257.2201999999997</v>
      </c>
      <c r="O143" s="18" t="s">
        <v>164</v>
      </c>
      <c r="P143" s="18">
        <v>9957.1308000000008</v>
      </c>
      <c r="Q143" s="18" t="s">
        <v>164</v>
      </c>
      <c r="R143" s="18">
        <v>10574.3619</v>
      </c>
      <c r="S143" s="18" t="s">
        <v>164</v>
      </c>
      <c r="T143" s="18">
        <v>11117.3765</v>
      </c>
      <c r="U143" s="18" t="s">
        <v>164</v>
      </c>
      <c r="V143" s="18">
        <v>11633.415300000001</v>
      </c>
      <c r="W143" s="18" t="s">
        <v>164</v>
      </c>
      <c r="X143" s="18">
        <v>12134.326999999999</v>
      </c>
      <c r="Y143" s="18" t="s">
        <v>164</v>
      </c>
      <c r="Z143" s="18">
        <v>12620.1355</v>
      </c>
    </row>
    <row r="144" spans="1:26" hidden="1">
      <c r="A144" s="18" t="s">
        <v>56</v>
      </c>
      <c r="B144" s="18" t="s">
        <v>171</v>
      </c>
      <c r="C144" s="18" t="s">
        <v>139</v>
      </c>
      <c r="D144" s="18" t="s">
        <v>58</v>
      </c>
      <c r="E144" s="18" t="s">
        <v>63</v>
      </c>
      <c r="F144" s="18" t="s">
        <v>60</v>
      </c>
      <c r="G144" s="18">
        <v>448.28609999999998</v>
      </c>
      <c r="H144" s="18">
        <v>488.56650000000002</v>
      </c>
      <c r="I144" s="18" t="s">
        <v>164</v>
      </c>
      <c r="J144" s="18">
        <v>596.06219999999996</v>
      </c>
      <c r="K144" s="18" t="s">
        <v>164</v>
      </c>
      <c r="L144" s="18">
        <v>668.40070000000003</v>
      </c>
      <c r="M144" s="18" t="s">
        <v>164</v>
      </c>
      <c r="N144" s="18">
        <v>609.7002</v>
      </c>
      <c r="O144" s="18" t="s">
        <v>164</v>
      </c>
      <c r="P144" s="18">
        <v>654.67920000000004</v>
      </c>
      <c r="Q144" s="18" t="s">
        <v>164</v>
      </c>
      <c r="R144" s="18">
        <v>697.47059999999999</v>
      </c>
      <c r="S144" s="18" t="s">
        <v>164</v>
      </c>
      <c r="T144" s="18">
        <v>706.62080000000003</v>
      </c>
      <c r="U144" s="18" t="s">
        <v>164</v>
      </c>
      <c r="V144" s="18">
        <v>716.68719999999996</v>
      </c>
      <c r="W144" s="18" t="s">
        <v>164</v>
      </c>
      <c r="X144" s="18">
        <v>731.16499999999996</v>
      </c>
      <c r="Y144" s="18" t="s">
        <v>164</v>
      </c>
      <c r="Z144" s="18">
        <v>753.05319999999995</v>
      </c>
    </row>
    <row r="145" spans="1:26" hidden="1">
      <c r="A145" s="18" t="s">
        <v>56</v>
      </c>
      <c r="B145" s="18" t="s">
        <v>172</v>
      </c>
      <c r="C145" s="18" t="s">
        <v>139</v>
      </c>
      <c r="D145" s="18" t="s">
        <v>58</v>
      </c>
      <c r="E145" s="18" t="s">
        <v>140</v>
      </c>
      <c r="F145" s="18" t="s">
        <v>141</v>
      </c>
      <c r="G145" s="18">
        <v>34373.934500000003</v>
      </c>
      <c r="H145" s="18">
        <v>39398.615599999997</v>
      </c>
      <c r="I145" s="18" t="s">
        <v>164</v>
      </c>
      <c r="J145" s="18">
        <v>46637.736199999999</v>
      </c>
      <c r="K145" s="18" t="s">
        <v>164</v>
      </c>
      <c r="L145" s="18">
        <v>50589.140800000001</v>
      </c>
      <c r="M145" s="18" t="s">
        <v>164</v>
      </c>
      <c r="N145" s="18">
        <v>43026.225700000003</v>
      </c>
      <c r="O145" s="18" t="s">
        <v>164</v>
      </c>
      <c r="P145" s="18">
        <v>36561.864000000001</v>
      </c>
      <c r="Q145" s="18" t="s">
        <v>164</v>
      </c>
      <c r="R145" s="18">
        <v>25470.368299999998</v>
      </c>
      <c r="S145" s="18" t="s">
        <v>164</v>
      </c>
      <c r="T145" s="18">
        <v>19713.8652</v>
      </c>
      <c r="U145" s="18" t="s">
        <v>164</v>
      </c>
      <c r="V145" s="18">
        <v>15958.9277</v>
      </c>
      <c r="W145" s="18" t="s">
        <v>164</v>
      </c>
      <c r="X145" s="18">
        <v>11400.0285</v>
      </c>
      <c r="Y145" s="18" t="s">
        <v>164</v>
      </c>
      <c r="Z145" s="18">
        <v>6401.8362999999999</v>
      </c>
    </row>
    <row r="146" spans="1:26" hidden="1">
      <c r="A146" s="18" t="s">
        <v>56</v>
      </c>
      <c r="B146" s="18" t="s">
        <v>172</v>
      </c>
      <c r="C146" s="18" t="s">
        <v>139</v>
      </c>
      <c r="D146" s="18" t="s">
        <v>58</v>
      </c>
      <c r="E146" s="18" t="s">
        <v>59</v>
      </c>
      <c r="F146" s="18" t="s">
        <v>60</v>
      </c>
      <c r="G146" s="18">
        <v>334.16079999999999</v>
      </c>
      <c r="H146" s="18">
        <v>361.15269999999998</v>
      </c>
      <c r="I146" s="18" t="s">
        <v>164</v>
      </c>
      <c r="J146" s="18">
        <v>442.10969999999998</v>
      </c>
      <c r="K146" s="18" t="s">
        <v>164</v>
      </c>
      <c r="L146" s="18">
        <v>516.14210000000003</v>
      </c>
      <c r="M146" s="18" t="s">
        <v>164</v>
      </c>
      <c r="N146" s="18">
        <v>515.54280000000006</v>
      </c>
      <c r="O146" s="18" t="s">
        <v>164</v>
      </c>
      <c r="P146" s="18">
        <v>529.6617</v>
      </c>
      <c r="Q146" s="18" t="s">
        <v>164</v>
      </c>
      <c r="R146" s="18">
        <v>528.48479999999995</v>
      </c>
      <c r="S146" s="18" t="s">
        <v>164</v>
      </c>
      <c r="T146" s="18">
        <v>544.46410000000003</v>
      </c>
      <c r="U146" s="18" t="s">
        <v>164</v>
      </c>
      <c r="V146" s="18">
        <v>558.06190000000004</v>
      </c>
      <c r="W146" s="18" t="s">
        <v>164</v>
      </c>
      <c r="X146" s="18">
        <v>570.45550000000003</v>
      </c>
      <c r="Y146" s="18" t="s">
        <v>164</v>
      </c>
      <c r="Z146" s="18">
        <v>581.54539999999997</v>
      </c>
    </row>
    <row r="147" spans="1:26" hidden="1">
      <c r="A147" s="18" t="s">
        <v>56</v>
      </c>
      <c r="B147" s="18" t="s">
        <v>172</v>
      </c>
      <c r="C147" s="18" t="s">
        <v>139</v>
      </c>
      <c r="D147" s="18" t="s">
        <v>58</v>
      </c>
      <c r="E147" s="18" t="s">
        <v>61</v>
      </c>
      <c r="F147" s="18" t="s">
        <v>62</v>
      </c>
      <c r="G147" s="18">
        <v>60200.92727</v>
      </c>
      <c r="H147" s="18">
        <v>71288.9133</v>
      </c>
      <c r="I147" s="18" t="s">
        <v>164</v>
      </c>
      <c r="J147" s="18">
        <v>107140.94010000001</v>
      </c>
      <c r="K147" s="18" t="s">
        <v>164</v>
      </c>
      <c r="L147" s="18">
        <v>143238.70000000001</v>
      </c>
      <c r="M147" s="18" t="s">
        <v>164</v>
      </c>
      <c r="N147" s="18">
        <v>167844.6</v>
      </c>
      <c r="O147" s="18" t="s">
        <v>164</v>
      </c>
      <c r="P147" s="18">
        <v>186686.5</v>
      </c>
      <c r="Q147" s="18" t="s">
        <v>164</v>
      </c>
      <c r="R147" s="18">
        <v>201488.1</v>
      </c>
      <c r="S147" s="18" t="s">
        <v>164</v>
      </c>
      <c r="T147" s="18">
        <v>218872.5</v>
      </c>
      <c r="U147" s="18" t="s">
        <v>164</v>
      </c>
      <c r="V147" s="18">
        <v>237230.4</v>
      </c>
      <c r="W147" s="18" t="s">
        <v>164</v>
      </c>
      <c r="X147" s="18">
        <v>255849</v>
      </c>
      <c r="Y147" s="18" t="s">
        <v>164</v>
      </c>
      <c r="Z147" s="18">
        <v>275799.7</v>
      </c>
    </row>
    <row r="148" spans="1:26" hidden="1">
      <c r="A148" s="18" t="s">
        <v>56</v>
      </c>
      <c r="B148" s="18" t="s">
        <v>172</v>
      </c>
      <c r="C148" s="18" t="s">
        <v>139</v>
      </c>
      <c r="D148" s="18" t="s">
        <v>58</v>
      </c>
      <c r="E148" s="18" t="s">
        <v>142</v>
      </c>
      <c r="F148" s="18" t="s">
        <v>143</v>
      </c>
      <c r="G148" s="18">
        <v>6490.9879000000001</v>
      </c>
      <c r="H148" s="18">
        <v>6879.5896000000002</v>
      </c>
      <c r="I148" s="18" t="s">
        <v>164</v>
      </c>
      <c r="J148" s="18">
        <v>7697.8539000000001</v>
      </c>
      <c r="K148" s="18" t="s">
        <v>164</v>
      </c>
      <c r="L148" s="18">
        <v>8514.3073000000004</v>
      </c>
      <c r="M148" s="18" t="s">
        <v>164</v>
      </c>
      <c r="N148" s="18">
        <v>9257.2201999999997</v>
      </c>
      <c r="O148" s="18" t="s">
        <v>164</v>
      </c>
      <c r="P148" s="18">
        <v>9957.1308000000008</v>
      </c>
      <c r="Q148" s="18" t="s">
        <v>164</v>
      </c>
      <c r="R148" s="18">
        <v>10574.3619</v>
      </c>
      <c r="S148" s="18" t="s">
        <v>164</v>
      </c>
      <c r="T148" s="18">
        <v>11117.3765</v>
      </c>
      <c r="U148" s="18" t="s">
        <v>164</v>
      </c>
      <c r="V148" s="18">
        <v>11633.415300000001</v>
      </c>
      <c r="W148" s="18" t="s">
        <v>164</v>
      </c>
      <c r="X148" s="18">
        <v>12134.326999999999</v>
      </c>
      <c r="Y148" s="18" t="s">
        <v>164</v>
      </c>
      <c r="Z148" s="18">
        <v>12620.1355</v>
      </c>
    </row>
    <row r="149" spans="1:26" hidden="1">
      <c r="A149" s="18" t="s">
        <v>56</v>
      </c>
      <c r="B149" s="18" t="s">
        <v>172</v>
      </c>
      <c r="C149" s="18" t="s">
        <v>139</v>
      </c>
      <c r="D149" s="18" t="s">
        <v>58</v>
      </c>
      <c r="E149" s="18" t="s">
        <v>63</v>
      </c>
      <c r="F149" s="18" t="s">
        <v>60</v>
      </c>
      <c r="G149" s="18">
        <v>448.28609999999998</v>
      </c>
      <c r="H149" s="18">
        <v>488.56650000000002</v>
      </c>
      <c r="I149" s="18" t="s">
        <v>164</v>
      </c>
      <c r="J149" s="18">
        <v>596.06219999999996</v>
      </c>
      <c r="K149" s="18" t="s">
        <v>164</v>
      </c>
      <c r="L149" s="18">
        <v>689.17579999999998</v>
      </c>
      <c r="M149" s="18" t="s">
        <v>164</v>
      </c>
      <c r="N149" s="18">
        <v>679.19560000000001</v>
      </c>
      <c r="O149" s="18" t="s">
        <v>164</v>
      </c>
      <c r="P149" s="18">
        <v>704.01769999999999</v>
      </c>
      <c r="Q149" s="18" t="s">
        <v>164</v>
      </c>
      <c r="R149" s="18">
        <v>728.50490000000002</v>
      </c>
      <c r="S149" s="18" t="s">
        <v>164</v>
      </c>
      <c r="T149" s="18">
        <v>757.97090000000003</v>
      </c>
      <c r="U149" s="18" t="s">
        <v>164</v>
      </c>
      <c r="V149" s="18">
        <v>785.96569999999997</v>
      </c>
      <c r="W149" s="18" t="s">
        <v>164</v>
      </c>
      <c r="X149" s="18">
        <v>809.77570000000003</v>
      </c>
      <c r="Y149" s="18" t="s">
        <v>164</v>
      </c>
      <c r="Z149" s="18">
        <v>826.82399999999996</v>
      </c>
    </row>
    <row r="150" spans="1:26" hidden="1">
      <c r="A150" s="18" t="s">
        <v>56</v>
      </c>
      <c r="B150" s="18" t="s">
        <v>173</v>
      </c>
      <c r="C150" s="18" t="s">
        <v>139</v>
      </c>
      <c r="D150" s="18" t="s">
        <v>58</v>
      </c>
      <c r="E150" s="18" t="s">
        <v>140</v>
      </c>
      <c r="F150" s="18" t="s">
        <v>141</v>
      </c>
      <c r="G150" s="18">
        <v>34373.934500000003</v>
      </c>
      <c r="H150" s="18">
        <v>39398.615599999997</v>
      </c>
      <c r="I150" s="18" t="s">
        <v>164</v>
      </c>
      <c r="J150" s="18">
        <v>46637.736199999999</v>
      </c>
      <c r="K150" s="18" t="s">
        <v>164</v>
      </c>
      <c r="L150" s="18">
        <v>50805.267699999997</v>
      </c>
      <c r="M150" s="18" t="s">
        <v>164</v>
      </c>
      <c r="N150" s="18">
        <v>48074.469799999999</v>
      </c>
      <c r="O150" s="18" t="s">
        <v>164</v>
      </c>
      <c r="P150" s="18">
        <v>46888.112200000003</v>
      </c>
      <c r="Q150" s="18" t="s">
        <v>164</v>
      </c>
      <c r="R150" s="18">
        <v>48048.435799999999</v>
      </c>
      <c r="S150" s="18" t="s">
        <v>164</v>
      </c>
      <c r="T150" s="18">
        <v>43526.677199999998</v>
      </c>
      <c r="U150" s="18" t="s">
        <v>164</v>
      </c>
      <c r="V150" s="18">
        <v>37554.195399999997</v>
      </c>
      <c r="W150" s="18" t="s">
        <v>164</v>
      </c>
      <c r="X150" s="18">
        <v>33712.190900000001</v>
      </c>
      <c r="Y150" s="18" t="s">
        <v>164</v>
      </c>
      <c r="Z150" s="18">
        <v>31248.202099999999</v>
      </c>
    </row>
    <row r="151" spans="1:26" hidden="1">
      <c r="A151" s="18" t="s">
        <v>56</v>
      </c>
      <c r="B151" s="18" t="s">
        <v>173</v>
      </c>
      <c r="C151" s="18" t="s">
        <v>139</v>
      </c>
      <c r="D151" s="18" t="s">
        <v>58</v>
      </c>
      <c r="E151" s="18" t="s">
        <v>59</v>
      </c>
      <c r="F151" s="18" t="s">
        <v>60</v>
      </c>
      <c r="G151" s="18">
        <v>334.16079999999999</v>
      </c>
      <c r="H151" s="18">
        <v>361.15269999999998</v>
      </c>
      <c r="I151" s="18" t="s">
        <v>164</v>
      </c>
      <c r="J151" s="18">
        <v>442.10969999999998</v>
      </c>
      <c r="K151" s="18" t="s">
        <v>164</v>
      </c>
      <c r="L151" s="18">
        <v>517.1377</v>
      </c>
      <c r="M151" s="18" t="s">
        <v>164</v>
      </c>
      <c r="N151" s="18">
        <v>539.11239999999998</v>
      </c>
      <c r="O151" s="18" t="s">
        <v>164</v>
      </c>
      <c r="P151" s="18">
        <v>562.78560000000004</v>
      </c>
      <c r="Q151" s="18" t="s">
        <v>164</v>
      </c>
      <c r="R151" s="18">
        <v>590.51329999999996</v>
      </c>
      <c r="S151" s="18" t="s">
        <v>164</v>
      </c>
      <c r="T151" s="18">
        <v>606.61749999999995</v>
      </c>
      <c r="U151" s="18" t="s">
        <v>164</v>
      </c>
      <c r="V151" s="18">
        <v>621.77859999999998</v>
      </c>
      <c r="W151" s="18" t="s">
        <v>164</v>
      </c>
      <c r="X151" s="18">
        <v>647.41890000000001</v>
      </c>
      <c r="Y151" s="18" t="s">
        <v>164</v>
      </c>
      <c r="Z151" s="18">
        <v>675.9171</v>
      </c>
    </row>
    <row r="152" spans="1:26" hidden="1">
      <c r="A152" s="18" t="s">
        <v>56</v>
      </c>
      <c r="B152" s="18" t="s">
        <v>173</v>
      </c>
      <c r="C152" s="18" t="s">
        <v>139</v>
      </c>
      <c r="D152" s="18" t="s">
        <v>58</v>
      </c>
      <c r="E152" s="18" t="s">
        <v>61</v>
      </c>
      <c r="F152" s="18" t="s">
        <v>62</v>
      </c>
      <c r="G152" s="18">
        <v>60200.92727</v>
      </c>
      <c r="H152" s="18">
        <v>71288.9133</v>
      </c>
      <c r="I152" s="18" t="s">
        <v>164</v>
      </c>
      <c r="J152" s="18">
        <v>107140.94010000001</v>
      </c>
      <c r="K152" s="18" t="s">
        <v>164</v>
      </c>
      <c r="L152" s="18">
        <v>143249.70000000001</v>
      </c>
      <c r="M152" s="18" t="s">
        <v>164</v>
      </c>
      <c r="N152" s="18">
        <v>168702.6</v>
      </c>
      <c r="O152" s="18" t="s">
        <v>164</v>
      </c>
      <c r="P152" s="18">
        <v>188654.4</v>
      </c>
      <c r="Q152" s="18" t="s">
        <v>164</v>
      </c>
      <c r="R152" s="18">
        <v>206152.1</v>
      </c>
      <c r="S152" s="18" t="s">
        <v>164</v>
      </c>
      <c r="T152" s="18">
        <v>224491.3</v>
      </c>
      <c r="U152" s="18" t="s">
        <v>164</v>
      </c>
      <c r="V152" s="18">
        <v>243480.6</v>
      </c>
      <c r="W152" s="18" t="s">
        <v>164</v>
      </c>
      <c r="X152" s="18">
        <v>264097.90000000002</v>
      </c>
      <c r="Y152" s="18" t="s">
        <v>164</v>
      </c>
      <c r="Z152" s="18">
        <v>287697.3</v>
      </c>
    </row>
    <row r="153" spans="1:26" hidden="1">
      <c r="A153" s="18" t="s">
        <v>56</v>
      </c>
      <c r="B153" s="18" t="s">
        <v>173</v>
      </c>
      <c r="C153" s="18" t="s">
        <v>139</v>
      </c>
      <c r="D153" s="18" t="s">
        <v>58</v>
      </c>
      <c r="E153" s="18" t="s">
        <v>142</v>
      </c>
      <c r="F153" s="18" t="s">
        <v>143</v>
      </c>
      <c r="G153" s="18">
        <v>6490.9879000000001</v>
      </c>
      <c r="H153" s="18">
        <v>6879.5896000000002</v>
      </c>
      <c r="I153" s="18" t="s">
        <v>164</v>
      </c>
      <c r="J153" s="18">
        <v>7697.8539000000001</v>
      </c>
      <c r="K153" s="18" t="s">
        <v>164</v>
      </c>
      <c r="L153" s="18">
        <v>8514.3073000000004</v>
      </c>
      <c r="M153" s="18" t="s">
        <v>164</v>
      </c>
      <c r="N153" s="18">
        <v>9257.2201999999997</v>
      </c>
      <c r="O153" s="18" t="s">
        <v>164</v>
      </c>
      <c r="P153" s="18">
        <v>9957.1308000000008</v>
      </c>
      <c r="Q153" s="18" t="s">
        <v>164</v>
      </c>
      <c r="R153" s="18">
        <v>10574.3619</v>
      </c>
      <c r="S153" s="18" t="s">
        <v>164</v>
      </c>
      <c r="T153" s="18">
        <v>11117.3765</v>
      </c>
      <c r="U153" s="18" t="s">
        <v>164</v>
      </c>
      <c r="V153" s="18">
        <v>11633.415300000001</v>
      </c>
      <c r="W153" s="18" t="s">
        <v>164</v>
      </c>
      <c r="X153" s="18">
        <v>12134.326999999999</v>
      </c>
      <c r="Y153" s="18" t="s">
        <v>164</v>
      </c>
      <c r="Z153" s="18">
        <v>12620.1355</v>
      </c>
    </row>
    <row r="154" spans="1:26" hidden="1">
      <c r="A154" s="18" t="s">
        <v>56</v>
      </c>
      <c r="B154" s="18" t="s">
        <v>173</v>
      </c>
      <c r="C154" s="18" t="s">
        <v>139</v>
      </c>
      <c r="D154" s="18" t="s">
        <v>58</v>
      </c>
      <c r="E154" s="18" t="s">
        <v>63</v>
      </c>
      <c r="F154" s="18" t="s">
        <v>60</v>
      </c>
      <c r="G154" s="18">
        <v>448.28609999999998</v>
      </c>
      <c r="H154" s="18">
        <v>488.56650000000002</v>
      </c>
      <c r="I154" s="18" t="s">
        <v>164</v>
      </c>
      <c r="J154" s="18">
        <v>596.06219999999996</v>
      </c>
      <c r="K154" s="18" t="s">
        <v>164</v>
      </c>
      <c r="L154" s="18">
        <v>691.02589999999998</v>
      </c>
      <c r="M154" s="18" t="s">
        <v>164</v>
      </c>
      <c r="N154" s="18">
        <v>716.94510000000002</v>
      </c>
      <c r="O154" s="18" t="s">
        <v>164</v>
      </c>
      <c r="P154" s="18">
        <v>749.53290000000004</v>
      </c>
      <c r="Q154" s="18" t="s">
        <v>164</v>
      </c>
      <c r="R154" s="18">
        <v>792.04129999999998</v>
      </c>
      <c r="S154" s="18" t="s">
        <v>164</v>
      </c>
      <c r="T154" s="18">
        <v>817.1277</v>
      </c>
      <c r="U154" s="18" t="s">
        <v>164</v>
      </c>
      <c r="V154" s="18">
        <v>849.70600000000002</v>
      </c>
      <c r="W154" s="18" t="s">
        <v>164</v>
      </c>
      <c r="X154" s="18">
        <v>901.62379999999996</v>
      </c>
      <c r="Y154" s="18" t="s">
        <v>164</v>
      </c>
      <c r="Z154" s="18">
        <v>955.19669999999996</v>
      </c>
    </row>
    <row r="155" spans="1:26" hidden="1">
      <c r="A155" s="18" t="s">
        <v>56</v>
      </c>
      <c r="B155" s="18" t="s">
        <v>174</v>
      </c>
      <c r="C155" s="18" t="s">
        <v>139</v>
      </c>
      <c r="D155" s="18" t="s">
        <v>58</v>
      </c>
      <c r="E155" s="18" t="s">
        <v>140</v>
      </c>
      <c r="F155" s="18" t="s">
        <v>141</v>
      </c>
      <c r="G155" s="18">
        <v>34373.934500000003</v>
      </c>
      <c r="H155" s="18">
        <v>39560.7523</v>
      </c>
      <c r="I155" s="18" t="s">
        <v>164</v>
      </c>
      <c r="J155" s="18">
        <v>48502.706899999997</v>
      </c>
      <c r="K155" s="18" t="s">
        <v>164</v>
      </c>
      <c r="L155" s="18">
        <v>55000.886500000001</v>
      </c>
      <c r="M155" s="18" t="s">
        <v>164</v>
      </c>
      <c r="N155" s="18">
        <v>59877.305399999997</v>
      </c>
      <c r="O155" s="18" t="s">
        <v>164</v>
      </c>
      <c r="P155" s="18">
        <v>64001.362999999998</v>
      </c>
      <c r="Q155" s="18" t="s">
        <v>164</v>
      </c>
      <c r="R155" s="18">
        <v>67962.295199999993</v>
      </c>
      <c r="S155" s="18" t="s">
        <v>164</v>
      </c>
      <c r="T155" s="18">
        <v>71792.665699999998</v>
      </c>
      <c r="U155" s="18" t="s">
        <v>164</v>
      </c>
      <c r="V155" s="18">
        <v>75571.458400000003</v>
      </c>
      <c r="W155" s="18" t="s">
        <v>164</v>
      </c>
      <c r="X155" s="18">
        <v>80137.183399999994</v>
      </c>
      <c r="Y155" s="18" t="s">
        <v>164</v>
      </c>
      <c r="Z155" s="18">
        <v>85214.965500000006</v>
      </c>
    </row>
    <row r="156" spans="1:26" hidden="1">
      <c r="A156" s="18" t="s">
        <v>56</v>
      </c>
      <c r="B156" s="18" t="s">
        <v>174</v>
      </c>
      <c r="C156" s="18" t="s">
        <v>139</v>
      </c>
      <c r="D156" s="18" t="s">
        <v>58</v>
      </c>
      <c r="E156" s="18" t="s">
        <v>59</v>
      </c>
      <c r="F156" s="18" t="s">
        <v>60</v>
      </c>
      <c r="G156" s="18">
        <v>334.16079999999999</v>
      </c>
      <c r="H156" s="18">
        <v>361.7894</v>
      </c>
      <c r="I156" s="18" t="s">
        <v>164</v>
      </c>
      <c r="J156" s="18">
        <v>448.476</v>
      </c>
      <c r="K156" s="18" t="s">
        <v>164</v>
      </c>
      <c r="L156" s="18">
        <v>525.70749999999998</v>
      </c>
      <c r="M156" s="18" t="s">
        <v>164</v>
      </c>
      <c r="N156" s="18">
        <v>580.19939999999997</v>
      </c>
      <c r="O156" s="18" t="s">
        <v>164</v>
      </c>
      <c r="P156" s="18">
        <v>619.39059999999995</v>
      </c>
      <c r="Q156" s="18" t="s">
        <v>164</v>
      </c>
      <c r="R156" s="18">
        <v>649.07680000000005</v>
      </c>
      <c r="S156" s="18" t="s">
        <v>164</v>
      </c>
      <c r="T156" s="18">
        <v>678.70529999999997</v>
      </c>
      <c r="U156" s="18" t="s">
        <v>164</v>
      </c>
      <c r="V156" s="18">
        <v>708.65440000000001</v>
      </c>
      <c r="W156" s="18" t="s">
        <v>164</v>
      </c>
      <c r="X156" s="18">
        <v>743.39549999999997</v>
      </c>
      <c r="Y156" s="18" t="s">
        <v>164</v>
      </c>
      <c r="Z156" s="18">
        <v>778.97879999999998</v>
      </c>
    </row>
    <row r="157" spans="1:26" hidden="1">
      <c r="A157" s="18" t="s">
        <v>56</v>
      </c>
      <c r="B157" s="18" t="s">
        <v>174</v>
      </c>
      <c r="C157" s="18" t="s">
        <v>139</v>
      </c>
      <c r="D157" s="18" t="s">
        <v>58</v>
      </c>
      <c r="E157" s="18" t="s">
        <v>61</v>
      </c>
      <c r="F157" s="18" t="s">
        <v>62</v>
      </c>
      <c r="G157" s="18">
        <v>60200.92727</v>
      </c>
      <c r="H157" s="18">
        <v>71293.991009999998</v>
      </c>
      <c r="I157" s="18" t="s">
        <v>164</v>
      </c>
      <c r="J157" s="18">
        <v>107192.7966</v>
      </c>
      <c r="K157" s="18" t="s">
        <v>164</v>
      </c>
      <c r="L157" s="18">
        <v>143442.20000000001</v>
      </c>
      <c r="M157" s="18" t="s">
        <v>164</v>
      </c>
      <c r="N157" s="18">
        <v>170034.7</v>
      </c>
      <c r="O157" s="18" t="s">
        <v>164</v>
      </c>
      <c r="P157" s="18">
        <v>191019.4</v>
      </c>
      <c r="Q157" s="18" t="s">
        <v>164</v>
      </c>
      <c r="R157" s="18">
        <v>209092.4</v>
      </c>
      <c r="S157" s="18" t="s">
        <v>164</v>
      </c>
      <c r="T157" s="18">
        <v>228685.6</v>
      </c>
      <c r="U157" s="18" t="s">
        <v>164</v>
      </c>
      <c r="V157" s="18">
        <v>249407.4</v>
      </c>
      <c r="W157" s="18" t="s">
        <v>164</v>
      </c>
      <c r="X157" s="18">
        <v>271789.09999999998</v>
      </c>
      <c r="Y157" s="18" t="s">
        <v>164</v>
      </c>
      <c r="Z157" s="18">
        <v>297291.5</v>
      </c>
    </row>
    <row r="158" spans="1:26" hidden="1">
      <c r="A158" s="18" t="s">
        <v>56</v>
      </c>
      <c r="B158" s="18" t="s">
        <v>174</v>
      </c>
      <c r="C158" s="18" t="s">
        <v>139</v>
      </c>
      <c r="D158" s="18" t="s">
        <v>58</v>
      </c>
      <c r="E158" s="18" t="s">
        <v>142</v>
      </c>
      <c r="F158" s="18" t="s">
        <v>143</v>
      </c>
      <c r="G158" s="18">
        <v>6490.9879000000001</v>
      </c>
      <c r="H158" s="18">
        <v>6879.5896000000002</v>
      </c>
      <c r="I158" s="18" t="s">
        <v>164</v>
      </c>
      <c r="J158" s="18">
        <v>7697.8539000000001</v>
      </c>
      <c r="K158" s="18" t="s">
        <v>164</v>
      </c>
      <c r="L158" s="18">
        <v>8514.3073000000004</v>
      </c>
      <c r="M158" s="18" t="s">
        <v>164</v>
      </c>
      <c r="N158" s="18">
        <v>9257.2201999999997</v>
      </c>
      <c r="O158" s="18" t="s">
        <v>164</v>
      </c>
      <c r="P158" s="18">
        <v>9957.1308000000008</v>
      </c>
      <c r="Q158" s="18" t="s">
        <v>164</v>
      </c>
      <c r="R158" s="18">
        <v>10574.3619</v>
      </c>
      <c r="S158" s="18" t="s">
        <v>164</v>
      </c>
      <c r="T158" s="18">
        <v>11117.3765</v>
      </c>
      <c r="U158" s="18" t="s">
        <v>164</v>
      </c>
      <c r="V158" s="18">
        <v>11633.415300000001</v>
      </c>
      <c r="W158" s="18" t="s">
        <v>164</v>
      </c>
      <c r="X158" s="18">
        <v>12134.326999999999</v>
      </c>
      <c r="Y158" s="18" t="s">
        <v>164</v>
      </c>
      <c r="Z158" s="18">
        <v>12620.1355</v>
      </c>
    </row>
    <row r="159" spans="1:26" hidden="1">
      <c r="A159" s="18" t="s">
        <v>56</v>
      </c>
      <c r="B159" s="18" t="s">
        <v>174</v>
      </c>
      <c r="C159" s="18" t="s">
        <v>139</v>
      </c>
      <c r="D159" s="18" t="s">
        <v>58</v>
      </c>
      <c r="E159" s="18" t="s">
        <v>63</v>
      </c>
      <c r="F159" s="18" t="s">
        <v>60</v>
      </c>
      <c r="G159" s="18">
        <v>448.28609999999998</v>
      </c>
      <c r="H159" s="18">
        <v>489.72410000000002</v>
      </c>
      <c r="I159" s="18" t="s">
        <v>164</v>
      </c>
      <c r="J159" s="18">
        <v>609.59019999999998</v>
      </c>
      <c r="K159" s="18" t="s">
        <v>164</v>
      </c>
      <c r="L159" s="18">
        <v>724.83590000000004</v>
      </c>
      <c r="M159" s="18" t="s">
        <v>164</v>
      </c>
      <c r="N159" s="18">
        <v>813.47630000000004</v>
      </c>
      <c r="O159" s="18" t="s">
        <v>164</v>
      </c>
      <c r="P159" s="18">
        <v>887.20889999999997</v>
      </c>
      <c r="Q159" s="18" t="s">
        <v>164</v>
      </c>
      <c r="R159" s="18">
        <v>947.44709999999998</v>
      </c>
      <c r="S159" s="18" t="s">
        <v>164</v>
      </c>
      <c r="T159" s="18">
        <v>1009.5513</v>
      </c>
      <c r="U159" s="18" t="s">
        <v>164</v>
      </c>
      <c r="V159" s="18">
        <v>1071.7336</v>
      </c>
      <c r="W159" s="18" t="s">
        <v>164</v>
      </c>
      <c r="X159" s="18">
        <v>1141.5350000000001</v>
      </c>
      <c r="Y159" s="18" t="s">
        <v>164</v>
      </c>
      <c r="Z159" s="18">
        <v>1215.2414000000001</v>
      </c>
    </row>
    <row r="160" spans="1:26" hidden="1">
      <c r="A160" s="18" t="s">
        <v>56</v>
      </c>
      <c r="B160" s="18" t="s">
        <v>175</v>
      </c>
      <c r="C160" s="18" t="s">
        <v>139</v>
      </c>
      <c r="D160" s="18" t="s">
        <v>58</v>
      </c>
      <c r="E160" s="18" t="s">
        <v>140</v>
      </c>
      <c r="F160" s="18" t="s">
        <v>141</v>
      </c>
      <c r="G160" s="18">
        <v>34373.934500000003</v>
      </c>
      <c r="H160" s="18">
        <v>38198.215499999998</v>
      </c>
      <c r="I160" s="18" t="s">
        <v>164</v>
      </c>
      <c r="J160" s="18">
        <v>44818.063699999999</v>
      </c>
      <c r="K160" s="18" t="s">
        <v>164</v>
      </c>
      <c r="L160" s="18">
        <v>41435.629300000001</v>
      </c>
      <c r="M160" s="18" t="s">
        <v>164</v>
      </c>
      <c r="N160" s="18">
        <v>35733.472600000001</v>
      </c>
      <c r="O160" s="18" t="s">
        <v>164</v>
      </c>
      <c r="P160" s="18">
        <v>29218.968799999999</v>
      </c>
      <c r="Q160" s="18" t="s">
        <v>164</v>
      </c>
      <c r="R160" s="18">
        <v>22772.1613</v>
      </c>
      <c r="S160" s="18" t="s">
        <v>164</v>
      </c>
      <c r="T160" s="18">
        <v>16667.226999999999</v>
      </c>
      <c r="U160" s="18" t="s">
        <v>164</v>
      </c>
      <c r="V160" s="18">
        <v>12521.8907</v>
      </c>
      <c r="W160" s="18" t="s">
        <v>164</v>
      </c>
      <c r="X160" s="18">
        <v>9033.0041999999994</v>
      </c>
      <c r="Y160" s="18" t="s">
        <v>164</v>
      </c>
      <c r="Z160" s="18">
        <v>6327.3842000000004</v>
      </c>
    </row>
    <row r="161" spans="1:26" hidden="1">
      <c r="A161" s="18" t="s">
        <v>56</v>
      </c>
      <c r="B161" s="18" t="s">
        <v>175</v>
      </c>
      <c r="C161" s="18" t="s">
        <v>139</v>
      </c>
      <c r="D161" s="18" t="s">
        <v>58</v>
      </c>
      <c r="E161" s="18" t="s">
        <v>59</v>
      </c>
      <c r="F161" s="18" t="s">
        <v>60</v>
      </c>
      <c r="G161" s="18">
        <v>334.16079999999999</v>
      </c>
      <c r="H161" s="18">
        <v>354.34690000000001</v>
      </c>
      <c r="I161" s="18" t="s">
        <v>164</v>
      </c>
      <c r="J161" s="18">
        <v>410.94260000000003</v>
      </c>
      <c r="K161" s="18" t="s">
        <v>164</v>
      </c>
      <c r="L161" s="18">
        <v>443.94409999999999</v>
      </c>
      <c r="M161" s="18" t="s">
        <v>164</v>
      </c>
      <c r="N161" s="18">
        <v>473.8381</v>
      </c>
      <c r="O161" s="18" t="s">
        <v>164</v>
      </c>
      <c r="P161" s="18">
        <v>496.6515</v>
      </c>
      <c r="Q161" s="18" t="s">
        <v>164</v>
      </c>
      <c r="R161" s="18">
        <v>504.53320000000002</v>
      </c>
      <c r="S161" s="18" t="s">
        <v>164</v>
      </c>
      <c r="T161" s="18">
        <v>511.94970000000001</v>
      </c>
      <c r="U161" s="18" t="s">
        <v>164</v>
      </c>
      <c r="V161" s="18">
        <v>519.25699999999995</v>
      </c>
      <c r="W161" s="18" t="s">
        <v>164</v>
      </c>
      <c r="X161" s="18">
        <v>525.11069999999995</v>
      </c>
      <c r="Y161" s="18" t="s">
        <v>164</v>
      </c>
      <c r="Z161" s="18">
        <v>531.8818</v>
      </c>
    </row>
    <row r="162" spans="1:26" hidden="1">
      <c r="A162" s="18" t="s">
        <v>56</v>
      </c>
      <c r="B162" s="18" t="s">
        <v>175</v>
      </c>
      <c r="C162" s="18" t="s">
        <v>139</v>
      </c>
      <c r="D162" s="18" t="s">
        <v>58</v>
      </c>
      <c r="E162" s="18" t="s">
        <v>61</v>
      </c>
      <c r="F162" s="18" t="s">
        <v>62</v>
      </c>
      <c r="G162" s="18">
        <v>60200.92727</v>
      </c>
      <c r="H162" s="18">
        <v>71304.957349999997</v>
      </c>
      <c r="I162" s="18" t="s">
        <v>164</v>
      </c>
      <c r="J162" s="18">
        <v>107555.1731</v>
      </c>
      <c r="K162" s="18" t="s">
        <v>164</v>
      </c>
      <c r="L162" s="18">
        <v>152535.9</v>
      </c>
      <c r="M162" s="18" t="s">
        <v>164</v>
      </c>
      <c r="N162" s="18">
        <v>197062.8</v>
      </c>
      <c r="O162" s="18" t="s">
        <v>164</v>
      </c>
      <c r="P162" s="18">
        <v>237175.4</v>
      </c>
      <c r="Q162" s="18" t="s">
        <v>164</v>
      </c>
      <c r="R162" s="18">
        <v>272583.3</v>
      </c>
      <c r="S162" s="18" t="s">
        <v>164</v>
      </c>
      <c r="T162" s="18">
        <v>304960.7</v>
      </c>
      <c r="U162" s="18" t="s">
        <v>164</v>
      </c>
      <c r="V162" s="18">
        <v>332227.5</v>
      </c>
      <c r="W162" s="18" t="s">
        <v>164</v>
      </c>
      <c r="X162" s="18">
        <v>356710.2</v>
      </c>
      <c r="Y162" s="18" t="s">
        <v>164</v>
      </c>
      <c r="Z162" s="18">
        <v>380000.5</v>
      </c>
    </row>
    <row r="163" spans="1:26" hidden="1">
      <c r="A163" s="18" t="s">
        <v>56</v>
      </c>
      <c r="B163" s="18" t="s">
        <v>175</v>
      </c>
      <c r="C163" s="18" t="s">
        <v>139</v>
      </c>
      <c r="D163" s="18" t="s">
        <v>58</v>
      </c>
      <c r="E163" s="18" t="s">
        <v>142</v>
      </c>
      <c r="F163" s="18" t="s">
        <v>143</v>
      </c>
      <c r="G163" s="18">
        <v>6490.9879000000001</v>
      </c>
      <c r="H163" s="18">
        <v>6879.5896000000002</v>
      </c>
      <c r="I163" s="18" t="s">
        <v>164</v>
      </c>
      <c r="J163" s="18">
        <v>7611.0482000000002</v>
      </c>
      <c r="K163" s="18" t="s">
        <v>164</v>
      </c>
      <c r="L163" s="18">
        <v>8243.6687999999995</v>
      </c>
      <c r="M163" s="18" t="s">
        <v>164</v>
      </c>
      <c r="N163" s="18">
        <v>8750.4991000000009</v>
      </c>
      <c r="O163" s="18" t="s">
        <v>164</v>
      </c>
      <c r="P163" s="18">
        <v>9130.67</v>
      </c>
      <c r="Q163" s="18" t="s">
        <v>164</v>
      </c>
      <c r="R163" s="18">
        <v>9360.2114999999994</v>
      </c>
      <c r="S163" s="18" t="s">
        <v>164</v>
      </c>
      <c r="T163" s="18">
        <v>9453.2150000000001</v>
      </c>
      <c r="U163" s="18" t="s">
        <v>164</v>
      </c>
      <c r="V163" s="18">
        <v>9449.5580000000009</v>
      </c>
      <c r="W163" s="18" t="s">
        <v>164</v>
      </c>
      <c r="X163" s="18">
        <v>9377.1330999999991</v>
      </c>
      <c r="Y163" s="18" t="s">
        <v>164</v>
      </c>
      <c r="Z163" s="18">
        <v>9266.2664000000004</v>
      </c>
    </row>
    <row r="164" spans="1:26" hidden="1">
      <c r="A164" s="18" t="s">
        <v>56</v>
      </c>
      <c r="B164" s="18" t="s">
        <v>175</v>
      </c>
      <c r="C164" s="18" t="s">
        <v>139</v>
      </c>
      <c r="D164" s="18" t="s">
        <v>58</v>
      </c>
      <c r="E164" s="18" t="s">
        <v>63</v>
      </c>
      <c r="F164" s="18" t="s">
        <v>60</v>
      </c>
      <c r="G164" s="18">
        <v>448.28609999999998</v>
      </c>
      <c r="H164" s="18">
        <v>487.60759999999999</v>
      </c>
      <c r="I164" s="18" t="s">
        <v>164</v>
      </c>
      <c r="J164" s="18">
        <v>586.56470000000002</v>
      </c>
      <c r="K164" s="18" t="s">
        <v>164</v>
      </c>
      <c r="L164" s="18">
        <v>629.9633</v>
      </c>
      <c r="M164" s="18" t="s">
        <v>164</v>
      </c>
      <c r="N164" s="18">
        <v>653.98979999999995</v>
      </c>
      <c r="O164" s="18" t="s">
        <v>164</v>
      </c>
      <c r="P164" s="18">
        <v>677.8854</v>
      </c>
      <c r="Q164" s="18" t="s">
        <v>164</v>
      </c>
      <c r="R164" s="18">
        <v>694.61509999999998</v>
      </c>
      <c r="S164" s="18" t="s">
        <v>164</v>
      </c>
      <c r="T164" s="18">
        <v>712.92629999999997</v>
      </c>
      <c r="U164" s="18" t="s">
        <v>164</v>
      </c>
      <c r="V164" s="18">
        <v>727.18420000000003</v>
      </c>
      <c r="W164" s="18" t="s">
        <v>164</v>
      </c>
      <c r="X164" s="18">
        <v>736.64710000000002</v>
      </c>
      <c r="Y164" s="18" t="s">
        <v>164</v>
      </c>
      <c r="Z164" s="18">
        <v>748.3</v>
      </c>
    </row>
    <row r="165" spans="1:26" hidden="1">
      <c r="A165" s="18" t="s">
        <v>56</v>
      </c>
      <c r="B165" s="18" t="s">
        <v>176</v>
      </c>
      <c r="C165" s="18" t="s">
        <v>139</v>
      </c>
      <c r="D165" s="18" t="s">
        <v>58</v>
      </c>
      <c r="E165" s="18" t="s">
        <v>140</v>
      </c>
      <c r="F165" s="18" t="s">
        <v>141</v>
      </c>
      <c r="G165" s="18">
        <v>34373.934500000003</v>
      </c>
      <c r="H165" s="18">
        <v>38198.215499999998</v>
      </c>
      <c r="I165" s="18" t="s">
        <v>164</v>
      </c>
      <c r="J165" s="18">
        <v>44818.063699999999</v>
      </c>
      <c r="K165" s="18" t="s">
        <v>164</v>
      </c>
      <c r="L165" s="18">
        <v>46255.061099999999</v>
      </c>
      <c r="M165" s="18" t="s">
        <v>164</v>
      </c>
      <c r="N165" s="18">
        <v>46007.154799999997</v>
      </c>
      <c r="O165" s="18" t="s">
        <v>164</v>
      </c>
      <c r="P165" s="18">
        <v>40849.6662</v>
      </c>
      <c r="Q165" s="18" t="s">
        <v>164</v>
      </c>
      <c r="R165" s="18">
        <v>35462.9931</v>
      </c>
      <c r="S165" s="18" t="s">
        <v>164</v>
      </c>
      <c r="T165" s="18">
        <v>30251.675299999999</v>
      </c>
      <c r="U165" s="18" t="s">
        <v>164</v>
      </c>
      <c r="V165" s="18">
        <v>25250.1558</v>
      </c>
      <c r="W165" s="18" t="s">
        <v>164</v>
      </c>
      <c r="X165" s="18">
        <v>20738.554700000001</v>
      </c>
      <c r="Y165" s="18" t="s">
        <v>164</v>
      </c>
      <c r="Z165" s="18">
        <v>16718.234799999998</v>
      </c>
    </row>
    <row r="166" spans="1:26" hidden="1">
      <c r="A166" s="18" t="s">
        <v>56</v>
      </c>
      <c r="B166" s="18" t="s">
        <v>176</v>
      </c>
      <c r="C166" s="18" t="s">
        <v>139</v>
      </c>
      <c r="D166" s="18" t="s">
        <v>58</v>
      </c>
      <c r="E166" s="18" t="s">
        <v>59</v>
      </c>
      <c r="F166" s="18" t="s">
        <v>60</v>
      </c>
      <c r="G166" s="18">
        <v>334.16079999999999</v>
      </c>
      <c r="H166" s="18">
        <v>354.34690000000001</v>
      </c>
      <c r="I166" s="18" t="s">
        <v>164</v>
      </c>
      <c r="J166" s="18">
        <v>410.94260000000003</v>
      </c>
      <c r="K166" s="18" t="s">
        <v>164</v>
      </c>
      <c r="L166" s="18">
        <v>460.99720000000002</v>
      </c>
      <c r="M166" s="18" t="s">
        <v>164</v>
      </c>
      <c r="N166" s="18">
        <v>501.9391</v>
      </c>
      <c r="O166" s="18" t="s">
        <v>164</v>
      </c>
      <c r="P166" s="18">
        <v>522.59969999999998</v>
      </c>
      <c r="Q166" s="18" t="s">
        <v>164</v>
      </c>
      <c r="R166" s="18">
        <v>525.83169999999996</v>
      </c>
      <c r="S166" s="18" t="s">
        <v>164</v>
      </c>
      <c r="T166" s="18">
        <v>527.45209999999997</v>
      </c>
      <c r="U166" s="18" t="s">
        <v>164</v>
      </c>
      <c r="V166" s="18">
        <v>530.30430000000001</v>
      </c>
      <c r="W166" s="18" t="s">
        <v>164</v>
      </c>
      <c r="X166" s="18">
        <v>533.01350000000002</v>
      </c>
      <c r="Y166" s="18" t="s">
        <v>164</v>
      </c>
      <c r="Z166" s="18">
        <v>537.31039999999996</v>
      </c>
    </row>
    <row r="167" spans="1:26" hidden="1">
      <c r="A167" s="18" t="s">
        <v>56</v>
      </c>
      <c r="B167" s="18" t="s">
        <v>176</v>
      </c>
      <c r="C167" s="18" t="s">
        <v>139</v>
      </c>
      <c r="D167" s="18" t="s">
        <v>58</v>
      </c>
      <c r="E167" s="18" t="s">
        <v>61</v>
      </c>
      <c r="F167" s="18" t="s">
        <v>62</v>
      </c>
      <c r="G167" s="18">
        <v>60200.92727</v>
      </c>
      <c r="H167" s="18">
        <v>71304.957349999997</v>
      </c>
      <c r="I167" s="18" t="s">
        <v>164</v>
      </c>
      <c r="J167" s="18">
        <v>107555.1731</v>
      </c>
      <c r="K167" s="18" t="s">
        <v>164</v>
      </c>
      <c r="L167" s="18">
        <v>152947.29999999999</v>
      </c>
      <c r="M167" s="18" t="s">
        <v>164</v>
      </c>
      <c r="N167" s="18">
        <v>198039.6</v>
      </c>
      <c r="O167" s="18" t="s">
        <v>164</v>
      </c>
      <c r="P167" s="18">
        <v>238363.4</v>
      </c>
      <c r="Q167" s="18" t="s">
        <v>164</v>
      </c>
      <c r="R167" s="18">
        <v>273813.09999999998</v>
      </c>
      <c r="S167" s="18" t="s">
        <v>164</v>
      </c>
      <c r="T167" s="18">
        <v>306274.09999999998</v>
      </c>
      <c r="U167" s="18" t="s">
        <v>164</v>
      </c>
      <c r="V167" s="18">
        <v>333479.3</v>
      </c>
      <c r="W167" s="18" t="s">
        <v>164</v>
      </c>
      <c r="X167" s="18">
        <v>357798.1</v>
      </c>
      <c r="Y167" s="18" t="s">
        <v>164</v>
      </c>
      <c r="Z167" s="18">
        <v>380959.7</v>
      </c>
    </row>
    <row r="168" spans="1:26" hidden="1">
      <c r="A168" s="18" t="s">
        <v>56</v>
      </c>
      <c r="B168" s="18" t="s">
        <v>176</v>
      </c>
      <c r="C168" s="18" t="s">
        <v>139</v>
      </c>
      <c r="D168" s="18" t="s">
        <v>58</v>
      </c>
      <c r="E168" s="18" t="s">
        <v>142</v>
      </c>
      <c r="F168" s="18" t="s">
        <v>143</v>
      </c>
      <c r="G168" s="18">
        <v>6490.9879000000001</v>
      </c>
      <c r="H168" s="18">
        <v>6879.5896000000002</v>
      </c>
      <c r="I168" s="18" t="s">
        <v>164</v>
      </c>
      <c r="J168" s="18">
        <v>7611.0482000000002</v>
      </c>
      <c r="K168" s="18" t="s">
        <v>164</v>
      </c>
      <c r="L168" s="18">
        <v>8243.6687999999995</v>
      </c>
      <c r="M168" s="18" t="s">
        <v>164</v>
      </c>
      <c r="N168" s="18">
        <v>8750.4991000000009</v>
      </c>
      <c r="O168" s="18" t="s">
        <v>164</v>
      </c>
      <c r="P168" s="18">
        <v>9130.67</v>
      </c>
      <c r="Q168" s="18" t="s">
        <v>164</v>
      </c>
      <c r="R168" s="18">
        <v>9360.2114999999994</v>
      </c>
      <c r="S168" s="18" t="s">
        <v>164</v>
      </c>
      <c r="T168" s="18">
        <v>9453.2150000000001</v>
      </c>
      <c r="U168" s="18" t="s">
        <v>164</v>
      </c>
      <c r="V168" s="18">
        <v>9449.5580000000009</v>
      </c>
      <c r="W168" s="18" t="s">
        <v>164</v>
      </c>
      <c r="X168" s="18">
        <v>9377.1330999999991</v>
      </c>
      <c r="Y168" s="18" t="s">
        <v>164</v>
      </c>
      <c r="Z168" s="18">
        <v>9266.2664000000004</v>
      </c>
    </row>
    <row r="169" spans="1:26" hidden="1">
      <c r="A169" s="18" t="s">
        <v>56</v>
      </c>
      <c r="B169" s="18" t="s">
        <v>176</v>
      </c>
      <c r="C169" s="18" t="s">
        <v>139</v>
      </c>
      <c r="D169" s="18" t="s">
        <v>58</v>
      </c>
      <c r="E169" s="18" t="s">
        <v>63</v>
      </c>
      <c r="F169" s="18" t="s">
        <v>60</v>
      </c>
      <c r="G169" s="18">
        <v>448.28609999999998</v>
      </c>
      <c r="H169" s="18">
        <v>487.60759999999999</v>
      </c>
      <c r="I169" s="18" t="s">
        <v>164</v>
      </c>
      <c r="J169" s="18">
        <v>586.56470000000002</v>
      </c>
      <c r="K169" s="18" t="s">
        <v>164</v>
      </c>
      <c r="L169" s="18">
        <v>663.62189999999998</v>
      </c>
      <c r="M169" s="18" t="s">
        <v>164</v>
      </c>
      <c r="N169" s="18">
        <v>716.42899999999997</v>
      </c>
      <c r="O169" s="18" t="s">
        <v>164</v>
      </c>
      <c r="P169" s="18">
        <v>735.40880000000004</v>
      </c>
      <c r="Q169" s="18" t="s">
        <v>164</v>
      </c>
      <c r="R169" s="18">
        <v>732.13139999999999</v>
      </c>
      <c r="S169" s="18" t="s">
        <v>164</v>
      </c>
      <c r="T169" s="18">
        <v>729.24440000000004</v>
      </c>
      <c r="U169" s="18" t="s">
        <v>164</v>
      </c>
      <c r="V169" s="18">
        <v>730.64409999999998</v>
      </c>
      <c r="W169" s="18" t="s">
        <v>164</v>
      </c>
      <c r="X169" s="18">
        <v>736.49149999999997</v>
      </c>
      <c r="Y169" s="18" t="s">
        <v>164</v>
      </c>
      <c r="Z169" s="18">
        <v>744.04579999999999</v>
      </c>
    </row>
    <row r="170" spans="1:26" hidden="1">
      <c r="A170" s="18" t="s">
        <v>56</v>
      </c>
      <c r="B170" s="18" t="s">
        <v>177</v>
      </c>
      <c r="C170" s="18" t="s">
        <v>139</v>
      </c>
      <c r="D170" s="18" t="s">
        <v>58</v>
      </c>
      <c r="E170" s="18" t="s">
        <v>140</v>
      </c>
      <c r="F170" s="18" t="s">
        <v>141</v>
      </c>
      <c r="G170" s="18">
        <v>34373.934500000003</v>
      </c>
      <c r="H170" s="18">
        <v>38256.554600000003</v>
      </c>
      <c r="I170" s="18" t="s">
        <v>164</v>
      </c>
      <c r="J170" s="18">
        <v>45125.177799999998</v>
      </c>
      <c r="K170" s="18" t="s">
        <v>164</v>
      </c>
      <c r="L170" s="18">
        <v>49772.637999999999</v>
      </c>
      <c r="M170" s="18" t="s">
        <v>164</v>
      </c>
      <c r="N170" s="18">
        <v>50549.826500000003</v>
      </c>
      <c r="O170" s="18" t="s">
        <v>164</v>
      </c>
      <c r="P170" s="18">
        <v>47294.770199999999</v>
      </c>
      <c r="Q170" s="18" t="s">
        <v>164</v>
      </c>
      <c r="R170" s="18">
        <v>43734.226000000002</v>
      </c>
      <c r="S170" s="18" t="s">
        <v>164</v>
      </c>
      <c r="T170" s="18">
        <v>40564.2765</v>
      </c>
      <c r="U170" s="18" t="s">
        <v>164</v>
      </c>
      <c r="V170" s="18">
        <v>38913.094100000002</v>
      </c>
      <c r="W170" s="18" t="s">
        <v>164</v>
      </c>
      <c r="X170" s="18">
        <v>37899.922299999998</v>
      </c>
      <c r="Y170" s="18" t="s">
        <v>164</v>
      </c>
      <c r="Z170" s="18">
        <v>36763.514000000003</v>
      </c>
    </row>
    <row r="171" spans="1:26" hidden="1">
      <c r="A171" s="18" t="s">
        <v>56</v>
      </c>
      <c r="B171" s="18" t="s">
        <v>177</v>
      </c>
      <c r="C171" s="18" t="s">
        <v>139</v>
      </c>
      <c r="D171" s="18" t="s">
        <v>58</v>
      </c>
      <c r="E171" s="18" t="s">
        <v>59</v>
      </c>
      <c r="F171" s="18" t="s">
        <v>60</v>
      </c>
      <c r="G171" s="18">
        <v>334.16079999999999</v>
      </c>
      <c r="H171" s="18">
        <v>354.32080000000002</v>
      </c>
      <c r="I171" s="18" t="s">
        <v>164</v>
      </c>
      <c r="J171" s="18">
        <v>410.7346</v>
      </c>
      <c r="K171" s="18" t="s">
        <v>164</v>
      </c>
      <c r="L171" s="18">
        <v>464.86590000000001</v>
      </c>
      <c r="M171" s="18" t="s">
        <v>164</v>
      </c>
      <c r="N171" s="18">
        <v>505.00490000000002</v>
      </c>
      <c r="O171" s="18" t="s">
        <v>164</v>
      </c>
      <c r="P171" s="18">
        <v>526.73069999999996</v>
      </c>
      <c r="Q171" s="18" t="s">
        <v>164</v>
      </c>
      <c r="R171" s="18">
        <v>535.91039999999998</v>
      </c>
      <c r="S171" s="18" t="s">
        <v>164</v>
      </c>
      <c r="T171" s="18">
        <v>543.91890000000001</v>
      </c>
      <c r="U171" s="18" t="s">
        <v>164</v>
      </c>
      <c r="V171" s="18">
        <v>550.61980000000005</v>
      </c>
      <c r="W171" s="18" t="s">
        <v>164</v>
      </c>
      <c r="X171" s="18">
        <v>555.50260000000003</v>
      </c>
      <c r="Y171" s="18" t="s">
        <v>164</v>
      </c>
      <c r="Z171" s="18">
        <v>559.66869999999994</v>
      </c>
    </row>
    <row r="172" spans="1:26" hidden="1">
      <c r="A172" s="18" t="s">
        <v>56</v>
      </c>
      <c r="B172" s="18" t="s">
        <v>177</v>
      </c>
      <c r="C172" s="18" t="s">
        <v>139</v>
      </c>
      <c r="D172" s="18" t="s">
        <v>58</v>
      </c>
      <c r="E172" s="18" t="s">
        <v>61</v>
      </c>
      <c r="F172" s="18" t="s">
        <v>62</v>
      </c>
      <c r="G172" s="18">
        <v>60200.92727</v>
      </c>
      <c r="H172" s="18">
        <v>71303.233540000001</v>
      </c>
      <c r="I172" s="18" t="s">
        <v>164</v>
      </c>
      <c r="J172" s="18">
        <v>107539.519</v>
      </c>
      <c r="K172" s="18" t="s">
        <v>164</v>
      </c>
      <c r="L172" s="18">
        <v>152952.79999999999</v>
      </c>
      <c r="M172" s="18" t="s">
        <v>164</v>
      </c>
      <c r="N172" s="18">
        <v>197998.9</v>
      </c>
      <c r="O172" s="18" t="s">
        <v>164</v>
      </c>
      <c r="P172" s="18">
        <v>238134.6</v>
      </c>
      <c r="Q172" s="18" t="s">
        <v>164</v>
      </c>
      <c r="R172" s="18">
        <v>273601.90000000002</v>
      </c>
      <c r="S172" s="18" t="s">
        <v>164</v>
      </c>
      <c r="T172" s="18">
        <v>306278.5</v>
      </c>
      <c r="U172" s="18" t="s">
        <v>164</v>
      </c>
      <c r="V172" s="18">
        <v>333837.90000000002</v>
      </c>
      <c r="W172" s="18" t="s">
        <v>164</v>
      </c>
      <c r="X172" s="18">
        <v>358438.3</v>
      </c>
      <c r="Y172" s="18" t="s">
        <v>164</v>
      </c>
      <c r="Z172" s="18">
        <v>381646.1</v>
      </c>
    </row>
    <row r="173" spans="1:26" hidden="1">
      <c r="A173" s="18" t="s">
        <v>56</v>
      </c>
      <c r="B173" s="18" t="s">
        <v>177</v>
      </c>
      <c r="C173" s="18" t="s">
        <v>139</v>
      </c>
      <c r="D173" s="18" t="s">
        <v>58</v>
      </c>
      <c r="E173" s="18" t="s">
        <v>142</v>
      </c>
      <c r="F173" s="18" t="s">
        <v>143</v>
      </c>
      <c r="G173" s="18">
        <v>6490.9879000000001</v>
      </c>
      <c r="H173" s="18">
        <v>6879.5896000000002</v>
      </c>
      <c r="I173" s="18" t="s">
        <v>164</v>
      </c>
      <c r="J173" s="18">
        <v>7611.0482000000002</v>
      </c>
      <c r="K173" s="18" t="s">
        <v>164</v>
      </c>
      <c r="L173" s="18">
        <v>8243.6687999999995</v>
      </c>
      <c r="M173" s="18" t="s">
        <v>164</v>
      </c>
      <c r="N173" s="18">
        <v>8750.4991000000009</v>
      </c>
      <c r="O173" s="18" t="s">
        <v>164</v>
      </c>
      <c r="P173" s="18">
        <v>9130.67</v>
      </c>
      <c r="Q173" s="18" t="s">
        <v>164</v>
      </c>
      <c r="R173" s="18">
        <v>9360.2114999999994</v>
      </c>
      <c r="S173" s="18" t="s">
        <v>164</v>
      </c>
      <c r="T173" s="18">
        <v>9453.2150000000001</v>
      </c>
      <c r="U173" s="18" t="s">
        <v>164</v>
      </c>
      <c r="V173" s="18">
        <v>9449.5580000000009</v>
      </c>
      <c r="W173" s="18" t="s">
        <v>164</v>
      </c>
      <c r="X173" s="18">
        <v>9377.1330999999991</v>
      </c>
      <c r="Y173" s="18" t="s">
        <v>164</v>
      </c>
      <c r="Z173" s="18">
        <v>9266.2664000000004</v>
      </c>
    </row>
    <row r="174" spans="1:26" hidden="1">
      <c r="A174" s="18" t="s">
        <v>56</v>
      </c>
      <c r="B174" s="18" t="s">
        <v>177</v>
      </c>
      <c r="C174" s="18" t="s">
        <v>139</v>
      </c>
      <c r="D174" s="18" t="s">
        <v>58</v>
      </c>
      <c r="E174" s="18" t="s">
        <v>63</v>
      </c>
      <c r="F174" s="18" t="s">
        <v>60</v>
      </c>
      <c r="G174" s="18">
        <v>448.28609999999998</v>
      </c>
      <c r="H174" s="18">
        <v>487.94439999999997</v>
      </c>
      <c r="I174" s="18" t="s">
        <v>164</v>
      </c>
      <c r="J174" s="18">
        <v>588.35879999999997</v>
      </c>
      <c r="K174" s="18" t="s">
        <v>164</v>
      </c>
      <c r="L174" s="18">
        <v>683.86699999999996</v>
      </c>
      <c r="M174" s="18" t="s">
        <v>164</v>
      </c>
      <c r="N174" s="18">
        <v>743.80380000000002</v>
      </c>
      <c r="O174" s="18" t="s">
        <v>164</v>
      </c>
      <c r="P174" s="18">
        <v>766.23130000000003</v>
      </c>
      <c r="Q174" s="18" t="s">
        <v>164</v>
      </c>
      <c r="R174" s="18">
        <v>771.6902</v>
      </c>
      <c r="S174" s="18" t="s">
        <v>164</v>
      </c>
      <c r="T174" s="18">
        <v>781.72400000000005</v>
      </c>
      <c r="U174" s="18" t="s">
        <v>164</v>
      </c>
      <c r="V174" s="18">
        <v>799.97680000000003</v>
      </c>
      <c r="W174" s="18" t="s">
        <v>164</v>
      </c>
      <c r="X174" s="18">
        <v>812.16049999999996</v>
      </c>
      <c r="Y174" s="18" t="s">
        <v>164</v>
      </c>
      <c r="Z174" s="18">
        <v>820.45140000000004</v>
      </c>
    </row>
    <row r="175" spans="1:26" hidden="1">
      <c r="A175" s="18" t="s">
        <v>56</v>
      </c>
      <c r="B175" s="18" t="s">
        <v>178</v>
      </c>
      <c r="C175" s="18" t="s">
        <v>139</v>
      </c>
      <c r="D175" s="18" t="s">
        <v>58</v>
      </c>
      <c r="E175" s="18" t="s">
        <v>140</v>
      </c>
      <c r="F175" s="18" t="s">
        <v>141</v>
      </c>
      <c r="G175" s="18">
        <v>34373.934500000003</v>
      </c>
      <c r="H175" s="18">
        <v>37229.743699999999</v>
      </c>
      <c r="I175" s="18" t="s">
        <v>164</v>
      </c>
      <c r="J175" s="18">
        <v>41808.114699999998</v>
      </c>
      <c r="K175" s="18" t="s">
        <v>164</v>
      </c>
      <c r="L175" s="18">
        <v>37389.587299999999</v>
      </c>
      <c r="M175" s="18" t="s">
        <v>164</v>
      </c>
      <c r="N175" s="18">
        <v>35477.527199999997</v>
      </c>
      <c r="O175" s="18" t="s">
        <v>164</v>
      </c>
      <c r="P175" s="18">
        <v>27479.782299999999</v>
      </c>
      <c r="Q175" s="18" t="s">
        <v>164</v>
      </c>
      <c r="R175" s="18">
        <v>17247.883000000002</v>
      </c>
      <c r="S175" s="18" t="s">
        <v>164</v>
      </c>
      <c r="T175" s="18">
        <v>11183.2035</v>
      </c>
      <c r="U175" s="18" t="s">
        <v>164</v>
      </c>
      <c r="V175" s="18">
        <v>7081.9453000000003</v>
      </c>
      <c r="W175" s="18" t="s">
        <v>164</v>
      </c>
      <c r="X175" s="18">
        <v>3977.6835999999998</v>
      </c>
      <c r="Y175" s="18" t="s">
        <v>164</v>
      </c>
      <c r="Z175" s="18">
        <v>1614.1539</v>
      </c>
    </row>
    <row r="176" spans="1:26" hidden="1">
      <c r="A176" s="18" t="s">
        <v>56</v>
      </c>
      <c r="B176" s="18" t="s">
        <v>178</v>
      </c>
      <c r="C176" s="18" t="s">
        <v>139</v>
      </c>
      <c r="D176" s="18" t="s">
        <v>58</v>
      </c>
      <c r="E176" s="18" t="s">
        <v>59</v>
      </c>
      <c r="F176" s="18" t="s">
        <v>60</v>
      </c>
      <c r="G176" s="18">
        <v>334.16079999999999</v>
      </c>
      <c r="H176" s="18">
        <v>354.40640000000002</v>
      </c>
      <c r="I176" s="18" t="s">
        <v>164</v>
      </c>
      <c r="J176" s="18">
        <v>409.07569999999998</v>
      </c>
      <c r="K176" s="18" t="s">
        <v>164</v>
      </c>
      <c r="L176" s="18">
        <v>438.74590000000001</v>
      </c>
      <c r="M176" s="18" t="s">
        <v>164</v>
      </c>
      <c r="N176" s="18">
        <v>498.34550000000002</v>
      </c>
      <c r="O176" s="18" t="s">
        <v>164</v>
      </c>
      <c r="P176" s="18">
        <v>575.69989999999996</v>
      </c>
      <c r="Q176" s="18" t="s">
        <v>164</v>
      </c>
      <c r="R176" s="18">
        <v>619.59770000000003</v>
      </c>
      <c r="S176" s="18" t="s">
        <v>164</v>
      </c>
      <c r="T176" s="18">
        <v>656.06079999999997</v>
      </c>
      <c r="U176" s="18" t="s">
        <v>164</v>
      </c>
      <c r="V176" s="18">
        <v>686.06479999999999</v>
      </c>
      <c r="W176" s="18" t="s">
        <v>164</v>
      </c>
      <c r="X176" s="18">
        <v>718.63630000000001</v>
      </c>
      <c r="Y176" s="18" t="s">
        <v>164</v>
      </c>
      <c r="Z176" s="18">
        <v>748.37360000000001</v>
      </c>
    </row>
    <row r="177" spans="1:26" hidden="1">
      <c r="A177" s="18" t="s">
        <v>56</v>
      </c>
      <c r="B177" s="18" t="s">
        <v>178</v>
      </c>
      <c r="C177" s="18" t="s">
        <v>139</v>
      </c>
      <c r="D177" s="18" t="s">
        <v>58</v>
      </c>
      <c r="E177" s="18" t="s">
        <v>61</v>
      </c>
      <c r="F177" s="18" t="s">
        <v>62</v>
      </c>
      <c r="G177" s="18">
        <v>60200.92727</v>
      </c>
      <c r="H177" s="18">
        <v>71295.092439999993</v>
      </c>
      <c r="I177" s="18" t="s">
        <v>164</v>
      </c>
      <c r="J177" s="18">
        <v>109494.70909999999</v>
      </c>
      <c r="K177" s="18" t="s">
        <v>164</v>
      </c>
      <c r="L177" s="18">
        <v>177988.8</v>
      </c>
      <c r="M177" s="18" t="s">
        <v>164</v>
      </c>
      <c r="N177" s="18">
        <v>275206.8</v>
      </c>
      <c r="O177" s="18" t="s">
        <v>164</v>
      </c>
      <c r="P177" s="18">
        <v>385332.2</v>
      </c>
      <c r="Q177" s="18" t="s">
        <v>164</v>
      </c>
      <c r="R177" s="18">
        <v>504208.1</v>
      </c>
      <c r="S177" s="18" t="s">
        <v>164</v>
      </c>
      <c r="T177" s="18">
        <v>636432.5</v>
      </c>
      <c r="U177" s="18" t="s">
        <v>164</v>
      </c>
      <c r="V177" s="18">
        <v>776285.4</v>
      </c>
      <c r="W177" s="18" t="s">
        <v>164</v>
      </c>
      <c r="X177" s="18">
        <v>926004.2</v>
      </c>
      <c r="Y177" s="18" t="s">
        <v>164</v>
      </c>
      <c r="Z177" s="18">
        <v>1081014</v>
      </c>
    </row>
    <row r="178" spans="1:26" hidden="1">
      <c r="A178" s="18" t="s">
        <v>56</v>
      </c>
      <c r="B178" s="18" t="s">
        <v>178</v>
      </c>
      <c r="C178" s="18" t="s">
        <v>139</v>
      </c>
      <c r="D178" s="18" t="s">
        <v>58</v>
      </c>
      <c r="E178" s="18" t="s">
        <v>142</v>
      </c>
      <c r="F178" s="18" t="s">
        <v>143</v>
      </c>
      <c r="G178" s="18">
        <v>6490.9879000000001</v>
      </c>
      <c r="H178" s="18">
        <v>6879.5896000000002</v>
      </c>
      <c r="I178" s="18" t="s">
        <v>164</v>
      </c>
      <c r="J178" s="18">
        <v>7538.0815000000002</v>
      </c>
      <c r="K178" s="18" t="s">
        <v>164</v>
      </c>
      <c r="L178" s="18">
        <v>8040.9450999999999</v>
      </c>
      <c r="M178" s="18" t="s">
        <v>164</v>
      </c>
      <c r="N178" s="18">
        <v>8391.6615000000002</v>
      </c>
      <c r="O178" s="18" t="s">
        <v>164</v>
      </c>
      <c r="P178" s="18">
        <v>8569.8830999999991</v>
      </c>
      <c r="Q178" s="18" t="s">
        <v>164</v>
      </c>
      <c r="R178" s="18">
        <v>8582.9850000000006</v>
      </c>
      <c r="S178" s="18" t="s">
        <v>164</v>
      </c>
      <c r="T178" s="18">
        <v>8452.4889000000003</v>
      </c>
      <c r="U178" s="18" t="s">
        <v>164</v>
      </c>
      <c r="V178" s="18">
        <v>8196</v>
      </c>
      <c r="W178" s="18" t="s">
        <v>164</v>
      </c>
      <c r="X178" s="18">
        <v>7826.3127000000004</v>
      </c>
      <c r="Y178" s="18" t="s">
        <v>164</v>
      </c>
      <c r="Z178" s="18">
        <v>7368.8976000000002</v>
      </c>
    </row>
    <row r="179" spans="1:26" hidden="1">
      <c r="A179" s="18" t="s">
        <v>56</v>
      </c>
      <c r="B179" s="18" t="s">
        <v>178</v>
      </c>
      <c r="C179" s="18" t="s">
        <v>139</v>
      </c>
      <c r="D179" s="18" t="s">
        <v>58</v>
      </c>
      <c r="E179" s="18" t="s">
        <v>63</v>
      </c>
      <c r="F179" s="18" t="s">
        <v>60</v>
      </c>
      <c r="G179" s="18">
        <v>448.28609999999998</v>
      </c>
      <c r="H179" s="18">
        <v>483.86009999999999</v>
      </c>
      <c r="I179" s="18" t="s">
        <v>164</v>
      </c>
      <c r="J179" s="18">
        <v>563.92079999999999</v>
      </c>
      <c r="K179" s="18" t="s">
        <v>164</v>
      </c>
      <c r="L179" s="18">
        <v>596.47199999999998</v>
      </c>
      <c r="M179" s="18" t="s">
        <v>164</v>
      </c>
      <c r="N179" s="18">
        <v>693.93230000000005</v>
      </c>
      <c r="O179" s="18" t="s">
        <v>164</v>
      </c>
      <c r="P179" s="18">
        <v>848.98770000000002</v>
      </c>
      <c r="Q179" s="18" t="s">
        <v>164</v>
      </c>
      <c r="R179" s="18">
        <v>955.11059999999998</v>
      </c>
      <c r="S179" s="18" t="s">
        <v>164</v>
      </c>
      <c r="T179" s="18">
        <v>1033.8892000000001</v>
      </c>
      <c r="U179" s="18" t="s">
        <v>164</v>
      </c>
      <c r="V179" s="18">
        <v>1101.0402999999999</v>
      </c>
      <c r="W179" s="18" t="s">
        <v>164</v>
      </c>
      <c r="X179" s="18">
        <v>1169.5340000000001</v>
      </c>
      <c r="Y179" s="18" t="s">
        <v>164</v>
      </c>
      <c r="Z179" s="18">
        <v>1233.4209000000001</v>
      </c>
    </row>
    <row r="180" spans="1:26" hidden="1">
      <c r="A180" s="18" t="s">
        <v>56</v>
      </c>
      <c r="B180" s="18" t="s">
        <v>179</v>
      </c>
      <c r="C180" s="18" t="s">
        <v>139</v>
      </c>
      <c r="D180" s="18" t="s">
        <v>58</v>
      </c>
      <c r="E180" s="18" t="s">
        <v>140</v>
      </c>
      <c r="F180" s="18" t="s">
        <v>141</v>
      </c>
      <c r="G180" s="18">
        <v>34373.934500000003</v>
      </c>
      <c r="H180" s="18">
        <v>37229.743699999999</v>
      </c>
      <c r="I180" s="18" t="s">
        <v>164</v>
      </c>
      <c r="J180" s="18">
        <v>41808.114699999998</v>
      </c>
      <c r="K180" s="18" t="s">
        <v>164</v>
      </c>
      <c r="L180" s="18">
        <v>43337.790699999998</v>
      </c>
      <c r="M180" s="18" t="s">
        <v>164</v>
      </c>
      <c r="N180" s="18">
        <v>44698.171699999999</v>
      </c>
      <c r="O180" s="18" t="s">
        <v>164</v>
      </c>
      <c r="P180" s="18">
        <v>36633.940399999999</v>
      </c>
      <c r="Q180" s="18" t="s">
        <v>164</v>
      </c>
      <c r="R180" s="18">
        <v>27309.504700000001</v>
      </c>
      <c r="S180" s="18" t="s">
        <v>164</v>
      </c>
      <c r="T180" s="18">
        <v>22094.113000000001</v>
      </c>
      <c r="U180" s="18" t="s">
        <v>164</v>
      </c>
      <c r="V180" s="18">
        <v>20142.4022</v>
      </c>
      <c r="W180" s="18" t="s">
        <v>164</v>
      </c>
      <c r="X180" s="18">
        <v>15476.1023</v>
      </c>
      <c r="Y180" s="18" t="s">
        <v>164</v>
      </c>
      <c r="Z180" s="18">
        <v>11803.7441</v>
      </c>
    </row>
    <row r="181" spans="1:26" hidden="1">
      <c r="A181" s="18" t="s">
        <v>56</v>
      </c>
      <c r="B181" s="18" t="s">
        <v>179</v>
      </c>
      <c r="C181" s="18" t="s">
        <v>139</v>
      </c>
      <c r="D181" s="18" t="s">
        <v>58</v>
      </c>
      <c r="E181" s="18" t="s">
        <v>59</v>
      </c>
      <c r="F181" s="18" t="s">
        <v>60</v>
      </c>
      <c r="G181" s="18">
        <v>334.16079999999999</v>
      </c>
      <c r="H181" s="18">
        <v>354.40640000000002</v>
      </c>
      <c r="I181" s="18" t="s">
        <v>164</v>
      </c>
      <c r="J181" s="18">
        <v>409.07569999999998</v>
      </c>
      <c r="K181" s="18" t="s">
        <v>164</v>
      </c>
      <c r="L181" s="18">
        <v>472.99380000000002</v>
      </c>
      <c r="M181" s="18" t="s">
        <v>164</v>
      </c>
      <c r="N181" s="18">
        <v>551.42250000000001</v>
      </c>
      <c r="O181" s="18" t="s">
        <v>164</v>
      </c>
      <c r="P181" s="18">
        <v>613.49149999999997</v>
      </c>
      <c r="Q181" s="18" t="s">
        <v>164</v>
      </c>
      <c r="R181" s="18">
        <v>668.02739999999994</v>
      </c>
      <c r="S181" s="18" t="s">
        <v>164</v>
      </c>
      <c r="T181" s="18">
        <v>720.29939999999999</v>
      </c>
      <c r="U181" s="18" t="s">
        <v>164</v>
      </c>
      <c r="V181" s="18">
        <v>762.66579999999999</v>
      </c>
      <c r="W181" s="18" t="s">
        <v>164</v>
      </c>
      <c r="X181" s="18">
        <v>786.96190000000001</v>
      </c>
      <c r="Y181" s="18" t="s">
        <v>164</v>
      </c>
      <c r="Z181" s="18">
        <v>811.38940000000002</v>
      </c>
    </row>
    <row r="182" spans="1:26" hidden="1">
      <c r="A182" s="18" t="s">
        <v>56</v>
      </c>
      <c r="B182" s="18" t="s">
        <v>179</v>
      </c>
      <c r="C182" s="18" t="s">
        <v>139</v>
      </c>
      <c r="D182" s="18" t="s">
        <v>58</v>
      </c>
      <c r="E182" s="18" t="s">
        <v>61</v>
      </c>
      <c r="F182" s="18" t="s">
        <v>62</v>
      </c>
      <c r="G182" s="18">
        <v>60200.92727</v>
      </c>
      <c r="H182" s="18">
        <v>71295.092439999993</v>
      </c>
      <c r="I182" s="18" t="s">
        <v>164</v>
      </c>
      <c r="J182" s="18">
        <v>109494.70909999999</v>
      </c>
      <c r="K182" s="18" t="s">
        <v>164</v>
      </c>
      <c r="L182" s="18">
        <v>179121.8</v>
      </c>
      <c r="M182" s="18" t="s">
        <v>164</v>
      </c>
      <c r="N182" s="18">
        <v>278078.90000000002</v>
      </c>
      <c r="O182" s="18" t="s">
        <v>164</v>
      </c>
      <c r="P182" s="18">
        <v>388014</v>
      </c>
      <c r="Q182" s="18" t="s">
        <v>164</v>
      </c>
      <c r="R182" s="18">
        <v>507931.6</v>
      </c>
      <c r="S182" s="18" t="s">
        <v>164</v>
      </c>
      <c r="T182" s="18">
        <v>641722.4</v>
      </c>
      <c r="U182" s="18" t="s">
        <v>164</v>
      </c>
      <c r="V182" s="18">
        <v>783699.4</v>
      </c>
      <c r="W182" s="18" t="s">
        <v>164</v>
      </c>
      <c r="X182" s="18">
        <v>933366.5</v>
      </c>
      <c r="Y182" s="18" t="s">
        <v>164</v>
      </c>
      <c r="Z182" s="18">
        <v>1088246.5</v>
      </c>
    </row>
    <row r="183" spans="1:26" hidden="1">
      <c r="A183" s="18" t="s">
        <v>56</v>
      </c>
      <c r="B183" s="18" t="s">
        <v>179</v>
      </c>
      <c r="C183" s="18" t="s">
        <v>139</v>
      </c>
      <c r="D183" s="18" t="s">
        <v>58</v>
      </c>
      <c r="E183" s="18" t="s">
        <v>142</v>
      </c>
      <c r="F183" s="18" t="s">
        <v>143</v>
      </c>
      <c r="G183" s="18">
        <v>6490.9879000000001</v>
      </c>
      <c r="H183" s="18">
        <v>6879.5896000000002</v>
      </c>
      <c r="I183" s="18" t="s">
        <v>164</v>
      </c>
      <c r="J183" s="18">
        <v>7538.0815000000002</v>
      </c>
      <c r="K183" s="18" t="s">
        <v>164</v>
      </c>
      <c r="L183" s="18">
        <v>8040.9450999999999</v>
      </c>
      <c r="M183" s="18" t="s">
        <v>164</v>
      </c>
      <c r="N183" s="18">
        <v>8391.6615000000002</v>
      </c>
      <c r="O183" s="18" t="s">
        <v>164</v>
      </c>
      <c r="P183" s="18">
        <v>8569.8830999999991</v>
      </c>
      <c r="Q183" s="18" t="s">
        <v>164</v>
      </c>
      <c r="R183" s="18">
        <v>8582.9850000000006</v>
      </c>
      <c r="S183" s="18" t="s">
        <v>164</v>
      </c>
      <c r="T183" s="18">
        <v>8452.4889000000003</v>
      </c>
      <c r="U183" s="18" t="s">
        <v>164</v>
      </c>
      <c r="V183" s="18">
        <v>8196</v>
      </c>
      <c r="W183" s="18" t="s">
        <v>164</v>
      </c>
      <c r="X183" s="18">
        <v>7826.3127000000004</v>
      </c>
      <c r="Y183" s="18" t="s">
        <v>164</v>
      </c>
      <c r="Z183" s="18">
        <v>7368.8976000000002</v>
      </c>
    </row>
    <row r="184" spans="1:26" hidden="1">
      <c r="A184" s="18" t="s">
        <v>56</v>
      </c>
      <c r="B184" s="18" t="s">
        <v>179</v>
      </c>
      <c r="C184" s="18" t="s">
        <v>139</v>
      </c>
      <c r="D184" s="18" t="s">
        <v>58</v>
      </c>
      <c r="E184" s="18" t="s">
        <v>63</v>
      </c>
      <c r="F184" s="18" t="s">
        <v>60</v>
      </c>
      <c r="G184" s="18">
        <v>448.28609999999998</v>
      </c>
      <c r="H184" s="18">
        <v>483.86009999999999</v>
      </c>
      <c r="I184" s="18" t="s">
        <v>164</v>
      </c>
      <c r="J184" s="18">
        <v>563.92079999999999</v>
      </c>
      <c r="K184" s="18" t="s">
        <v>164</v>
      </c>
      <c r="L184" s="18">
        <v>650.0829</v>
      </c>
      <c r="M184" s="18" t="s">
        <v>164</v>
      </c>
      <c r="N184" s="18">
        <v>767.02509999999995</v>
      </c>
      <c r="O184" s="18" t="s">
        <v>164</v>
      </c>
      <c r="P184" s="18">
        <v>884.83330000000001</v>
      </c>
      <c r="Q184" s="18" t="s">
        <v>164</v>
      </c>
      <c r="R184" s="18">
        <v>997.96190000000001</v>
      </c>
      <c r="S184" s="18" t="s">
        <v>164</v>
      </c>
      <c r="T184" s="18">
        <v>1094.7779</v>
      </c>
      <c r="U184" s="18" t="s">
        <v>164</v>
      </c>
      <c r="V184" s="18">
        <v>1181.9733000000001</v>
      </c>
      <c r="W184" s="18" t="s">
        <v>164</v>
      </c>
      <c r="X184" s="18">
        <v>1249.2067</v>
      </c>
      <c r="Y184" s="18" t="s">
        <v>164</v>
      </c>
      <c r="Z184" s="18">
        <v>1318.2589</v>
      </c>
    </row>
    <row r="185" spans="1:26" hidden="1">
      <c r="A185" s="18" t="s">
        <v>56</v>
      </c>
      <c r="B185" s="18" t="s">
        <v>180</v>
      </c>
      <c r="C185" s="18" t="s">
        <v>139</v>
      </c>
      <c r="D185" s="18" t="s">
        <v>58</v>
      </c>
      <c r="E185" s="18" t="s">
        <v>140</v>
      </c>
      <c r="F185" s="18" t="s">
        <v>141</v>
      </c>
      <c r="G185" s="18">
        <v>34373.934500000003</v>
      </c>
      <c r="H185" s="18">
        <v>37229.743699999999</v>
      </c>
      <c r="I185" s="18" t="s">
        <v>164</v>
      </c>
      <c r="J185" s="18">
        <v>41808.114699999998</v>
      </c>
      <c r="K185" s="18" t="s">
        <v>164</v>
      </c>
      <c r="L185" s="18">
        <v>44739.744400000003</v>
      </c>
      <c r="M185" s="18" t="s">
        <v>164</v>
      </c>
      <c r="N185" s="18">
        <v>48371.313000000002</v>
      </c>
      <c r="O185" s="18" t="s">
        <v>164</v>
      </c>
      <c r="P185" s="18">
        <v>45750.531600000002</v>
      </c>
      <c r="Q185" s="18" t="s">
        <v>164</v>
      </c>
      <c r="R185" s="18">
        <v>41951.855000000003</v>
      </c>
      <c r="S185" s="18" t="s">
        <v>164</v>
      </c>
      <c r="T185" s="18">
        <v>40141.666899999997</v>
      </c>
      <c r="U185" s="18" t="s">
        <v>164</v>
      </c>
      <c r="V185" s="18">
        <v>39295.835599999999</v>
      </c>
      <c r="W185" s="18" t="s">
        <v>164</v>
      </c>
      <c r="X185" s="18">
        <v>38410.811399999999</v>
      </c>
      <c r="Y185" s="18" t="s">
        <v>164</v>
      </c>
      <c r="Z185" s="18">
        <v>37201.213900000002</v>
      </c>
    </row>
    <row r="186" spans="1:26" hidden="1">
      <c r="A186" s="18" t="s">
        <v>56</v>
      </c>
      <c r="B186" s="18" t="s">
        <v>180</v>
      </c>
      <c r="C186" s="18" t="s">
        <v>139</v>
      </c>
      <c r="D186" s="18" t="s">
        <v>58</v>
      </c>
      <c r="E186" s="18" t="s">
        <v>59</v>
      </c>
      <c r="F186" s="18" t="s">
        <v>60</v>
      </c>
      <c r="G186" s="18">
        <v>334.16079999999999</v>
      </c>
      <c r="H186" s="18">
        <v>354.40640000000002</v>
      </c>
      <c r="I186" s="18" t="s">
        <v>164</v>
      </c>
      <c r="J186" s="18">
        <v>409.07569999999998</v>
      </c>
      <c r="K186" s="18" t="s">
        <v>164</v>
      </c>
      <c r="L186" s="18">
        <v>479.50080000000003</v>
      </c>
      <c r="M186" s="18" t="s">
        <v>164</v>
      </c>
      <c r="N186" s="18">
        <v>563.44349999999997</v>
      </c>
      <c r="O186" s="18" t="s">
        <v>164</v>
      </c>
      <c r="P186" s="18">
        <v>635.13229999999999</v>
      </c>
      <c r="Q186" s="18" t="s">
        <v>164</v>
      </c>
      <c r="R186" s="18">
        <v>694.95659999999998</v>
      </c>
      <c r="S186" s="18" t="s">
        <v>164</v>
      </c>
      <c r="T186" s="18">
        <v>754.93240000000003</v>
      </c>
      <c r="U186" s="18" t="s">
        <v>164</v>
      </c>
      <c r="V186" s="18">
        <v>804.13059999999996</v>
      </c>
      <c r="W186" s="18" t="s">
        <v>164</v>
      </c>
      <c r="X186" s="18">
        <v>844.03599999999994</v>
      </c>
      <c r="Y186" s="18" t="s">
        <v>164</v>
      </c>
      <c r="Z186" s="18">
        <v>874.32309999999995</v>
      </c>
    </row>
    <row r="187" spans="1:26" hidden="1">
      <c r="A187" s="18" t="s">
        <v>56</v>
      </c>
      <c r="B187" s="18" t="s">
        <v>180</v>
      </c>
      <c r="C187" s="18" t="s">
        <v>139</v>
      </c>
      <c r="D187" s="18" t="s">
        <v>58</v>
      </c>
      <c r="E187" s="18" t="s">
        <v>61</v>
      </c>
      <c r="F187" s="18" t="s">
        <v>62</v>
      </c>
      <c r="G187" s="18">
        <v>60200.92727</v>
      </c>
      <c r="H187" s="18">
        <v>71295.092439999993</v>
      </c>
      <c r="I187" s="18" t="s">
        <v>164</v>
      </c>
      <c r="J187" s="18">
        <v>109494.70909999999</v>
      </c>
      <c r="K187" s="18" t="s">
        <v>164</v>
      </c>
      <c r="L187" s="18">
        <v>179311</v>
      </c>
      <c r="M187" s="18" t="s">
        <v>164</v>
      </c>
      <c r="N187" s="18">
        <v>278709.2</v>
      </c>
      <c r="O187" s="18" t="s">
        <v>164</v>
      </c>
      <c r="P187" s="18">
        <v>389573.8</v>
      </c>
      <c r="Q187" s="18" t="s">
        <v>164</v>
      </c>
      <c r="R187" s="18">
        <v>510206.4</v>
      </c>
      <c r="S187" s="18" t="s">
        <v>164</v>
      </c>
      <c r="T187" s="18">
        <v>644917.9</v>
      </c>
      <c r="U187" s="18" t="s">
        <v>164</v>
      </c>
      <c r="V187" s="18">
        <v>787527.4</v>
      </c>
      <c r="W187" s="18" t="s">
        <v>164</v>
      </c>
      <c r="X187" s="18">
        <v>938769.7</v>
      </c>
      <c r="Y187" s="18" t="s">
        <v>164</v>
      </c>
      <c r="Z187" s="18">
        <v>1094894.8999999999</v>
      </c>
    </row>
    <row r="188" spans="1:26" hidden="1">
      <c r="A188" s="18" t="s">
        <v>56</v>
      </c>
      <c r="B188" s="18" t="s">
        <v>180</v>
      </c>
      <c r="C188" s="18" t="s">
        <v>139</v>
      </c>
      <c r="D188" s="18" t="s">
        <v>58</v>
      </c>
      <c r="E188" s="18" t="s">
        <v>142</v>
      </c>
      <c r="F188" s="18" t="s">
        <v>143</v>
      </c>
      <c r="G188" s="18">
        <v>6490.9879000000001</v>
      </c>
      <c r="H188" s="18">
        <v>6879.5896000000002</v>
      </c>
      <c r="I188" s="18" t="s">
        <v>164</v>
      </c>
      <c r="J188" s="18">
        <v>7538.0815000000002</v>
      </c>
      <c r="K188" s="18" t="s">
        <v>164</v>
      </c>
      <c r="L188" s="18">
        <v>8040.9450999999999</v>
      </c>
      <c r="M188" s="18" t="s">
        <v>164</v>
      </c>
      <c r="N188" s="18">
        <v>8391.6615000000002</v>
      </c>
      <c r="O188" s="18" t="s">
        <v>164</v>
      </c>
      <c r="P188" s="18">
        <v>8569.8830999999991</v>
      </c>
      <c r="Q188" s="18" t="s">
        <v>164</v>
      </c>
      <c r="R188" s="18">
        <v>8582.9850000000006</v>
      </c>
      <c r="S188" s="18" t="s">
        <v>164</v>
      </c>
      <c r="T188" s="18">
        <v>8452.4889000000003</v>
      </c>
      <c r="U188" s="18" t="s">
        <v>164</v>
      </c>
      <c r="V188" s="18">
        <v>8196</v>
      </c>
      <c r="W188" s="18" t="s">
        <v>164</v>
      </c>
      <c r="X188" s="18">
        <v>7826.3127000000004</v>
      </c>
      <c r="Y188" s="18" t="s">
        <v>164</v>
      </c>
      <c r="Z188" s="18">
        <v>7368.8976000000002</v>
      </c>
    </row>
    <row r="189" spans="1:26" hidden="1">
      <c r="A189" s="18" t="s">
        <v>56</v>
      </c>
      <c r="B189" s="18" t="s">
        <v>180</v>
      </c>
      <c r="C189" s="18" t="s">
        <v>139</v>
      </c>
      <c r="D189" s="18" t="s">
        <v>58</v>
      </c>
      <c r="E189" s="18" t="s">
        <v>63</v>
      </c>
      <c r="F189" s="18" t="s">
        <v>60</v>
      </c>
      <c r="G189" s="18">
        <v>448.28609999999998</v>
      </c>
      <c r="H189" s="18">
        <v>483.86009999999999</v>
      </c>
      <c r="I189" s="18" t="s">
        <v>164</v>
      </c>
      <c r="J189" s="18">
        <v>563.92079999999999</v>
      </c>
      <c r="K189" s="18" t="s">
        <v>164</v>
      </c>
      <c r="L189" s="18">
        <v>660.11749999999995</v>
      </c>
      <c r="M189" s="18" t="s">
        <v>164</v>
      </c>
      <c r="N189" s="18">
        <v>781.2337</v>
      </c>
      <c r="O189" s="18" t="s">
        <v>164</v>
      </c>
      <c r="P189" s="18">
        <v>903</v>
      </c>
      <c r="Q189" s="18" t="s">
        <v>164</v>
      </c>
      <c r="R189" s="18">
        <v>1014.0579</v>
      </c>
      <c r="S189" s="18" t="s">
        <v>164</v>
      </c>
      <c r="T189" s="18">
        <v>1124.751</v>
      </c>
      <c r="U189" s="18" t="s">
        <v>164</v>
      </c>
      <c r="V189" s="18">
        <v>1223.7585999999999</v>
      </c>
      <c r="W189" s="18" t="s">
        <v>164</v>
      </c>
      <c r="X189" s="18">
        <v>1316.7642000000001</v>
      </c>
      <c r="Y189" s="18" t="s">
        <v>164</v>
      </c>
      <c r="Z189" s="18">
        <v>1406.3454999999999</v>
      </c>
    </row>
    <row r="190" spans="1:26" hidden="1">
      <c r="A190" s="18" t="s">
        <v>56</v>
      </c>
      <c r="B190" s="18" t="s">
        <v>181</v>
      </c>
      <c r="C190" s="18" t="s">
        <v>139</v>
      </c>
      <c r="D190" s="18" t="s">
        <v>58</v>
      </c>
      <c r="E190" s="18" t="s">
        <v>140</v>
      </c>
      <c r="F190" s="18" t="s">
        <v>141</v>
      </c>
      <c r="G190" s="18">
        <v>34373.934500000003</v>
      </c>
      <c r="H190" s="18">
        <v>37403.227200000001</v>
      </c>
      <c r="I190" s="18" t="s">
        <v>164</v>
      </c>
      <c r="J190" s="18">
        <v>44274.986599999997</v>
      </c>
      <c r="K190" s="18" t="s">
        <v>164</v>
      </c>
      <c r="L190" s="18">
        <v>54228.9038</v>
      </c>
      <c r="M190" s="18" t="s">
        <v>164</v>
      </c>
      <c r="N190" s="18">
        <v>64972.287199999999</v>
      </c>
      <c r="O190" s="18" t="s">
        <v>164</v>
      </c>
      <c r="P190" s="18">
        <v>73658.919299999994</v>
      </c>
      <c r="Q190" s="18" t="s">
        <v>164</v>
      </c>
      <c r="R190" s="18">
        <v>82266.654899999994</v>
      </c>
      <c r="S190" s="18" t="s">
        <v>164</v>
      </c>
      <c r="T190" s="18">
        <v>90287.231499999994</v>
      </c>
      <c r="U190" s="18" t="s">
        <v>164</v>
      </c>
      <c r="V190" s="18">
        <v>97743.934999999998</v>
      </c>
      <c r="W190" s="18" t="s">
        <v>164</v>
      </c>
      <c r="X190" s="18">
        <v>105966</v>
      </c>
      <c r="Y190" s="18" t="s">
        <v>164</v>
      </c>
      <c r="Z190" s="18">
        <v>114441</v>
      </c>
    </row>
    <row r="191" spans="1:26" hidden="1">
      <c r="A191" s="18" t="s">
        <v>56</v>
      </c>
      <c r="B191" s="18" t="s">
        <v>181</v>
      </c>
      <c r="C191" s="18" t="s">
        <v>139</v>
      </c>
      <c r="D191" s="18" t="s">
        <v>58</v>
      </c>
      <c r="E191" s="18" t="s">
        <v>59</v>
      </c>
      <c r="F191" s="18" t="s">
        <v>60</v>
      </c>
      <c r="G191" s="18">
        <v>334.16079999999999</v>
      </c>
      <c r="H191" s="18">
        <v>354.95929999999998</v>
      </c>
      <c r="I191" s="18" t="s">
        <v>164</v>
      </c>
      <c r="J191" s="18">
        <v>418.1798</v>
      </c>
      <c r="K191" s="18" t="s">
        <v>164</v>
      </c>
      <c r="L191" s="18">
        <v>511.87130000000002</v>
      </c>
      <c r="M191" s="18" t="s">
        <v>164</v>
      </c>
      <c r="N191" s="18">
        <v>619.64520000000005</v>
      </c>
      <c r="O191" s="18" t="s">
        <v>164</v>
      </c>
      <c r="P191" s="18">
        <v>709.83190000000002</v>
      </c>
      <c r="Q191" s="18" t="s">
        <v>164</v>
      </c>
      <c r="R191" s="18">
        <v>785.75440000000003</v>
      </c>
      <c r="S191" s="18" t="s">
        <v>164</v>
      </c>
      <c r="T191" s="18">
        <v>852.94839999999999</v>
      </c>
      <c r="U191" s="18" t="s">
        <v>164</v>
      </c>
      <c r="V191" s="18">
        <v>907.32939999999996</v>
      </c>
      <c r="W191" s="18" t="s">
        <v>164</v>
      </c>
      <c r="X191" s="18">
        <v>945.39769999999999</v>
      </c>
      <c r="Y191" s="18" t="s">
        <v>164</v>
      </c>
      <c r="Z191" s="18">
        <v>976.3415</v>
      </c>
    </row>
    <row r="192" spans="1:26" hidden="1">
      <c r="A192" s="18" t="s">
        <v>56</v>
      </c>
      <c r="B192" s="18" t="s">
        <v>181</v>
      </c>
      <c r="C192" s="18" t="s">
        <v>139</v>
      </c>
      <c r="D192" s="18" t="s">
        <v>58</v>
      </c>
      <c r="E192" s="18" t="s">
        <v>61</v>
      </c>
      <c r="F192" s="18" t="s">
        <v>62</v>
      </c>
      <c r="G192" s="18">
        <v>60200.92727</v>
      </c>
      <c r="H192" s="18">
        <v>71298.85961</v>
      </c>
      <c r="I192" s="18" t="s">
        <v>164</v>
      </c>
      <c r="J192" s="18">
        <v>109559.79670000001</v>
      </c>
      <c r="K192" s="18" t="s">
        <v>164</v>
      </c>
      <c r="L192" s="18">
        <v>180059</v>
      </c>
      <c r="M192" s="18" t="s">
        <v>164</v>
      </c>
      <c r="N192" s="18">
        <v>280845.40000000002</v>
      </c>
      <c r="O192" s="18" t="s">
        <v>164</v>
      </c>
      <c r="P192" s="18">
        <v>393377.6</v>
      </c>
      <c r="Q192" s="18" t="s">
        <v>164</v>
      </c>
      <c r="R192" s="18">
        <v>515711.9</v>
      </c>
      <c r="S192" s="18" t="s">
        <v>164</v>
      </c>
      <c r="T192" s="18">
        <v>651509.1</v>
      </c>
      <c r="U192" s="18" t="s">
        <v>164</v>
      </c>
      <c r="V192" s="18">
        <v>795198.8</v>
      </c>
      <c r="W192" s="18" t="s">
        <v>164</v>
      </c>
      <c r="X192" s="18">
        <v>947244.1</v>
      </c>
      <c r="Y192" s="18" t="s">
        <v>164</v>
      </c>
      <c r="Z192" s="18">
        <v>1104488</v>
      </c>
    </row>
    <row r="193" spans="1:26" hidden="1">
      <c r="A193" s="18" t="s">
        <v>56</v>
      </c>
      <c r="B193" s="18" t="s">
        <v>181</v>
      </c>
      <c r="C193" s="18" t="s">
        <v>139</v>
      </c>
      <c r="D193" s="18" t="s">
        <v>58</v>
      </c>
      <c r="E193" s="18" t="s">
        <v>142</v>
      </c>
      <c r="F193" s="18" t="s">
        <v>143</v>
      </c>
      <c r="G193" s="18">
        <v>6490.9879000000001</v>
      </c>
      <c r="H193" s="18">
        <v>6879.5896000000002</v>
      </c>
      <c r="I193" s="18" t="s">
        <v>164</v>
      </c>
      <c r="J193" s="18">
        <v>7538.0815000000002</v>
      </c>
      <c r="K193" s="18" t="s">
        <v>164</v>
      </c>
      <c r="L193" s="18">
        <v>8040.9450999999999</v>
      </c>
      <c r="M193" s="18" t="s">
        <v>164</v>
      </c>
      <c r="N193" s="18">
        <v>8391.6615000000002</v>
      </c>
      <c r="O193" s="18" t="s">
        <v>164</v>
      </c>
      <c r="P193" s="18">
        <v>8569.8830999999991</v>
      </c>
      <c r="Q193" s="18" t="s">
        <v>164</v>
      </c>
      <c r="R193" s="18">
        <v>8582.9850000000006</v>
      </c>
      <c r="S193" s="18" t="s">
        <v>164</v>
      </c>
      <c r="T193" s="18">
        <v>8452.4889000000003</v>
      </c>
      <c r="U193" s="18" t="s">
        <v>164</v>
      </c>
      <c r="V193" s="18">
        <v>8196</v>
      </c>
      <c r="W193" s="18" t="s">
        <v>164</v>
      </c>
      <c r="X193" s="18">
        <v>7826.3127000000004</v>
      </c>
      <c r="Y193" s="18" t="s">
        <v>164</v>
      </c>
      <c r="Z193" s="18">
        <v>7368.8976000000002</v>
      </c>
    </row>
    <row r="194" spans="1:26" hidden="1">
      <c r="A194" s="18" t="s">
        <v>56</v>
      </c>
      <c r="B194" s="18" t="s">
        <v>181</v>
      </c>
      <c r="C194" s="18" t="s">
        <v>139</v>
      </c>
      <c r="D194" s="18" t="s">
        <v>58</v>
      </c>
      <c r="E194" s="18" t="s">
        <v>63</v>
      </c>
      <c r="F194" s="18" t="s">
        <v>60</v>
      </c>
      <c r="G194" s="18">
        <v>448.28609999999998</v>
      </c>
      <c r="H194" s="18">
        <v>484.91899999999998</v>
      </c>
      <c r="I194" s="18" t="s">
        <v>164</v>
      </c>
      <c r="J194" s="18">
        <v>582.62009999999998</v>
      </c>
      <c r="K194" s="18" t="s">
        <v>164</v>
      </c>
      <c r="L194" s="18">
        <v>724.92240000000004</v>
      </c>
      <c r="M194" s="18" t="s">
        <v>164</v>
      </c>
      <c r="N194" s="18">
        <v>889.12800000000004</v>
      </c>
      <c r="O194" s="18" t="s">
        <v>164</v>
      </c>
      <c r="P194" s="18">
        <v>1031.6626000000001</v>
      </c>
      <c r="Q194" s="18" t="s">
        <v>164</v>
      </c>
      <c r="R194" s="18">
        <v>1161.1523999999999</v>
      </c>
      <c r="S194" s="18" t="s">
        <v>164</v>
      </c>
      <c r="T194" s="18">
        <v>1287.3525999999999</v>
      </c>
      <c r="U194" s="18" t="s">
        <v>164</v>
      </c>
      <c r="V194" s="18">
        <v>1404.8862999999999</v>
      </c>
      <c r="W194" s="18" t="s">
        <v>164</v>
      </c>
      <c r="X194" s="18">
        <v>1516.8839</v>
      </c>
      <c r="Y194" s="18" t="s">
        <v>164</v>
      </c>
      <c r="Z194" s="18">
        <v>1631.7148</v>
      </c>
    </row>
    <row r="195" spans="1:26" hidden="1">
      <c r="A195" s="18" t="s">
        <v>182</v>
      </c>
      <c r="B195" s="18" t="s">
        <v>183</v>
      </c>
      <c r="C195" s="18" t="s">
        <v>139</v>
      </c>
      <c r="D195" s="18" t="s">
        <v>58</v>
      </c>
      <c r="E195" s="18" t="s">
        <v>140</v>
      </c>
      <c r="F195" s="18" t="s">
        <v>141</v>
      </c>
      <c r="G195" s="18">
        <v>32974.898500000003</v>
      </c>
      <c r="H195" s="18">
        <v>33954.025399999999</v>
      </c>
      <c r="I195" s="18">
        <v>36632.764900000002</v>
      </c>
      <c r="J195" s="18">
        <v>39274.570899999999</v>
      </c>
      <c r="K195" s="18">
        <v>38417.612000000001</v>
      </c>
      <c r="L195" s="18">
        <v>36068.442499999997</v>
      </c>
      <c r="M195" s="18">
        <v>37371.527600000001</v>
      </c>
      <c r="N195" s="18">
        <v>38447.287700000001</v>
      </c>
      <c r="O195" s="18">
        <v>39105.1993</v>
      </c>
      <c r="P195" s="18">
        <v>39519.959600000002</v>
      </c>
      <c r="Q195" s="18">
        <v>40241.902800000003</v>
      </c>
      <c r="R195" s="18">
        <v>41523.076099999998</v>
      </c>
      <c r="S195" s="18">
        <v>42953.908799999997</v>
      </c>
      <c r="T195" s="18">
        <v>44033.191200000001</v>
      </c>
      <c r="U195" s="18">
        <v>45169.889600000002</v>
      </c>
      <c r="V195" s="18">
        <v>46515.032299999999</v>
      </c>
      <c r="W195" s="18">
        <v>47930.492200000001</v>
      </c>
      <c r="X195" s="18">
        <v>49433.626799999998</v>
      </c>
      <c r="Y195" s="18">
        <v>50825.695399999997</v>
      </c>
      <c r="Z195" s="18">
        <v>51588.307399999998</v>
      </c>
    </row>
    <row r="196" spans="1:26" hidden="1">
      <c r="A196" s="18" t="s">
        <v>182</v>
      </c>
      <c r="B196" s="18" t="s">
        <v>183</v>
      </c>
      <c r="C196" s="18" t="s">
        <v>139</v>
      </c>
      <c r="D196" s="18" t="s">
        <v>58</v>
      </c>
      <c r="E196" s="18" t="s">
        <v>59</v>
      </c>
      <c r="F196" s="18" t="s">
        <v>60</v>
      </c>
      <c r="G196" s="18">
        <v>334.16079999999999</v>
      </c>
      <c r="H196" s="18">
        <v>361.98689999999999</v>
      </c>
      <c r="I196" s="18">
        <v>393.4273</v>
      </c>
      <c r="J196" s="18">
        <v>427.97289999999998</v>
      </c>
      <c r="K196" s="18">
        <v>447.57339999999999</v>
      </c>
      <c r="L196" s="18">
        <v>460.53660000000002</v>
      </c>
      <c r="M196" s="18">
        <v>494.39780000000002</v>
      </c>
      <c r="N196" s="18">
        <v>522.25890000000004</v>
      </c>
      <c r="O196" s="18">
        <v>545.87260000000003</v>
      </c>
      <c r="P196" s="18">
        <v>565.70630000000006</v>
      </c>
      <c r="Q196" s="18">
        <v>583.53560000000004</v>
      </c>
      <c r="R196" s="18">
        <v>602.65110000000004</v>
      </c>
      <c r="S196" s="18">
        <v>619.19140000000004</v>
      </c>
      <c r="T196" s="18">
        <v>633.25189999999998</v>
      </c>
      <c r="U196" s="18">
        <v>645.39290000000005</v>
      </c>
      <c r="V196" s="18">
        <v>657.6499</v>
      </c>
      <c r="W196" s="18">
        <v>669.00570000000005</v>
      </c>
      <c r="X196" s="18">
        <v>679.95190000000002</v>
      </c>
      <c r="Y196" s="18">
        <v>689.09289999999999</v>
      </c>
      <c r="Z196" s="18">
        <v>692.09860000000003</v>
      </c>
    </row>
    <row r="197" spans="1:26" hidden="1">
      <c r="A197" s="18" t="s">
        <v>182</v>
      </c>
      <c r="B197" s="18" t="s">
        <v>183</v>
      </c>
      <c r="C197" s="18" t="s">
        <v>139</v>
      </c>
      <c r="D197" s="18" t="s">
        <v>58</v>
      </c>
      <c r="E197" s="18" t="s">
        <v>61</v>
      </c>
      <c r="F197" s="18" t="s">
        <v>62</v>
      </c>
      <c r="G197" s="18">
        <v>54728.198199999999</v>
      </c>
      <c r="H197" s="18">
        <v>64503.764000000003</v>
      </c>
      <c r="I197" s="18">
        <v>78746.596399999995</v>
      </c>
      <c r="J197" s="18">
        <v>97157.748500000002</v>
      </c>
      <c r="K197" s="18">
        <v>116779</v>
      </c>
      <c r="L197" s="18">
        <v>136588</v>
      </c>
      <c r="M197" s="18">
        <v>156633</v>
      </c>
      <c r="N197" s="18">
        <v>177286</v>
      </c>
      <c r="O197" s="18">
        <v>198566</v>
      </c>
      <c r="P197" s="18">
        <v>220011</v>
      </c>
      <c r="Q197" s="18">
        <v>242172</v>
      </c>
      <c r="R197" s="18">
        <v>265962</v>
      </c>
      <c r="S197" s="18">
        <v>291288</v>
      </c>
      <c r="T197" s="18">
        <v>317814</v>
      </c>
      <c r="U197" s="18">
        <v>345255</v>
      </c>
      <c r="V197" s="18">
        <v>373911</v>
      </c>
      <c r="W197" s="18">
        <v>403548</v>
      </c>
      <c r="X197" s="18">
        <v>434353</v>
      </c>
      <c r="Y197" s="18">
        <v>466771</v>
      </c>
      <c r="Z197" s="18">
        <v>500182</v>
      </c>
    </row>
    <row r="198" spans="1:26" hidden="1">
      <c r="A198" s="18" t="s">
        <v>182</v>
      </c>
      <c r="B198" s="18" t="s">
        <v>183</v>
      </c>
      <c r="C198" s="18" t="s">
        <v>139</v>
      </c>
      <c r="D198" s="18" t="s">
        <v>58</v>
      </c>
      <c r="E198" s="18" t="s">
        <v>142</v>
      </c>
      <c r="F198" s="18" t="s">
        <v>143</v>
      </c>
      <c r="G198" s="18">
        <v>6490.9879000000001</v>
      </c>
      <c r="H198" s="18">
        <v>6879.5896000000002</v>
      </c>
      <c r="I198" s="18">
        <v>7257.2329</v>
      </c>
      <c r="J198" s="18">
        <v>7623.6571999999996</v>
      </c>
      <c r="K198" s="18">
        <v>7964.4282000000003</v>
      </c>
      <c r="L198" s="18">
        <v>8273.4010999999991</v>
      </c>
      <c r="M198" s="18">
        <v>8551.0051000000003</v>
      </c>
      <c r="N198" s="18">
        <v>8795.5200999999997</v>
      </c>
      <c r="O198" s="18">
        <v>9004.0542000000005</v>
      </c>
      <c r="P198" s="18">
        <v>9172.3104000000003</v>
      </c>
      <c r="Q198" s="18">
        <v>9297.5</v>
      </c>
      <c r="R198" s="18">
        <v>9380.9207999999999</v>
      </c>
      <c r="S198" s="18">
        <v>9427.6491999999998</v>
      </c>
      <c r="T198" s="18">
        <v>9442.8467000000001</v>
      </c>
      <c r="U198" s="18">
        <v>9427.5655999999999</v>
      </c>
      <c r="V198" s="18">
        <v>9383.0054999999993</v>
      </c>
      <c r="W198" s="18">
        <v>9312.1394</v>
      </c>
      <c r="X198" s="18">
        <v>9220.2795000000006</v>
      </c>
      <c r="Y198" s="18">
        <v>9112.0365000000002</v>
      </c>
      <c r="Z198" s="18">
        <v>8990.6330999999991</v>
      </c>
    </row>
    <row r="199" spans="1:26" hidden="1">
      <c r="A199" s="18" t="s">
        <v>182</v>
      </c>
      <c r="B199" s="18" t="s">
        <v>183</v>
      </c>
      <c r="C199" s="18" t="s">
        <v>139</v>
      </c>
      <c r="D199" s="18" t="s">
        <v>58</v>
      </c>
      <c r="E199" s="18" t="s">
        <v>63</v>
      </c>
      <c r="F199" s="18" t="s">
        <v>60</v>
      </c>
      <c r="G199" s="18">
        <v>451.14389999999997</v>
      </c>
      <c r="H199" s="18">
        <v>492.67099999999999</v>
      </c>
      <c r="I199" s="18">
        <v>538.77210000000002</v>
      </c>
      <c r="J199" s="18">
        <v>590.94949999999994</v>
      </c>
      <c r="K199" s="18">
        <v>616.04330000000004</v>
      </c>
      <c r="L199" s="18">
        <v>632.74040000000002</v>
      </c>
      <c r="M199" s="18">
        <v>674.25480000000005</v>
      </c>
      <c r="N199" s="18">
        <v>708.8229</v>
      </c>
      <c r="O199" s="18">
        <v>739.10580000000004</v>
      </c>
      <c r="P199" s="18">
        <v>766.41300000000001</v>
      </c>
      <c r="Q199" s="18">
        <v>795.21659999999997</v>
      </c>
      <c r="R199" s="18">
        <v>825.30499999999995</v>
      </c>
      <c r="S199" s="18">
        <v>855.2604</v>
      </c>
      <c r="T199" s="18">
        <v>881.39679999999998</v>
      </c>
      <c r="U199" s="18">
        <v>906.16430000000003</v>
      </c>
      <c r="V199" s="18">
        <v>932.4239</v>
      </c>
      <c r="W199" s="18">
        <v>958.61540000000002</v>
      </c>
      <c r="X199" s="18">
        <v>984.7002</v>
      </c>
      <c r="Y199" s="18">
        <v>1008.9</v>
      </c>
      <c r="Z199" s="18">
        <v>1025.9565</v>
      </c>
    </row>
    <row r="200" spans="1:26" hidden="1">
      <c r="A200" s="18" t="s">
        <v>182</v>
      </c>
      <c r="B200" s="18" t="s">
        <v>184</v>
      </c>
      <c r="C200" s="18" t="s">
        <v>139</v>
      </c>
      <c r="D200" s="18" t="s">
        <v>58</v>
      </c>
      <c r="E200" s="18" t="s">
        <v>140</v>
      </c>
      <c r="F200" s="18" t="s">
        <v>141</v>
      </c>
      <c r="G200" s="18">
        <v>32974.898500000003</v>
      </c>
      <c r="H200" s="18">
        <v>33926.872100000001</v>
      </c>
      <c r="I200" s="18">
        <v>36637.277800000003</v>
      </c>
      <c r="J200" s="18">
        <v>39431.779499999997</v>
      </c>
      <c r="K200" s="18">
        <v>41321.031000000003</v>
      </c>
      <c r="L200" s="18">
        <v>42826.684600000001</v>
      </c>
      <c r="M200" s="18">
        <v>44627.629000000001</v>
      </c>
      <c r="N200" s="18">
        <v>46122.399100000002</v>
      </c>
      <c r="O200" s="18">
        <v>47297.599699999999</v>
      </c>
      <c r="P200" s="18">
        <v>48146.987300000001</v>
      </c>
      <c r="Q200" s="18">
        <v>49422.031499999997</v>
      </c>
      <c r="R200" s="18">
        <v>51125.310899999997</v>
      </c>
      <c r="S200" s="18">
        <v>52933.1008</v>
      </c>
      <c r="T200" s="18">
        <v>54720.890200000002</v>
      </c>
      <c r="U200" s="18">
        <v>56447.140399999997</v>
      </c>
      <c r="V200" s="18">
        <v>57939.901899999997</v>
      </c>
      <c r="W200" s="18">
        <v>59543.118600000002</v>
      </c>
      <c r="X200" s="18">
        <v>61219.960099999997</v>
      </c>
      <c r="Y200" s="18">
        <v>62905.915200000003</v>
      </c>
      <c r="Z200" s="18">
        <v>63723.078800000003</v>
      </c>
    </row>
    <row r="201" spans="1:26" hidden="1">
      <c r="A201" s="18" t="s">
        <v>182</v>
      </c>
      <c r="B201" s="18" t="s">
        <v>184</v>
      </c>
      <c r="C201" s="18" t="s">
        <v>139</v>
      </c>
      <c r="D201" s="18" t="s">
        <v>58</v>
      </c>
      <c r="E201" s="18" t="s">
        <v>59</v>
      </c>
      <c r="F201" s="18" t="s">
        <v>60</v>
      </c>
      <c r="G201" s="18">
        <v>334.16079999999999</v>
      </c>
      <c r="H201" s="18">
        <v>361.9701</v>
      </c>
      <c r="I201" s="18">
        <v>391.58519999999999</v>
      </c>
      <c r="J201" s="18">
        <v>425.86099999999999</v>
      </c>
      <c r="K201" s="18">
        <v>457.9194</v>
      </c>
      <c r="L201" s="18">
        <v>487.2704</v>
      </c>
      <c r="M201" s="18">
        <v>515.4864</v>
      </c>
      <c r="N201" s="18">
        <v>541.34799999999996</v>
      </c>
      <c r="O201" s="18">
        <v>562.22170000000006</v>
      </c>
      <c r="P201" s="18">
        <v>578.55460000000005</v>
      </c>
      <c r="Q201" s="18">
        <v>592.8528</v>
      </c>
      <c r="R201" s="18">
        <v>609.56420000000003</v>
      </c>
      <c r="S201" s="18">
        <v>624.26580000000001</v>
      </c>
      <c r="T201" s="18">
        <v>639.35299999999995</v>
      </c>
      <c r="U201" s="18">
        <v>651.13059999999996</v>
      </c>
      <c r="V201" s="18">
        <v>663.13139999999999</v>
      </c>
      <c r="W201" s="18">
        <v>675.34780000000001</v>
      </c>
      <c r="X201" s="18">
        <v>687.52970000000005</v>
      </c>
      <c r="Y201" s="18">
        <v>694.61559999999997</v>
      </c>
      <c r="Z201" s="18">
        <v>699.28340000000003</v>
      </c>
    </row>
    <row r="202" spans="1:26" hidden="1">
      <c r="A202" s="18" t="s">
        <v>182</v>
      </c>
      <c r="B202" s="18" t="s">
        <v>184</v>
      </c>
      <c r="C202" s="18" t="s">
        <v>139</v>
      </c>
      <c r="D202" s="18" t="s">
        <v>58</v>
      </c>
      <c r="E202" s="18" t="s">
        <v>61</v>
      </c>
      <c r="F202" s="18" t="s">
        <v>62</v>
      </c>
      <c r="G202" s="18">
        <v>54728.198600000003</v>
      </c>
      <c r="H202" s="18">
        <v>64509.031300000002</v>
      </c>
      <c r="I202" s="18">
        <v>78802.263000000006</v>
      </c>
      <c r="J202" s="18">
        <v>97283.916899999997</v>
      </c>
      <c r="K202" s="18">
        <v>117146</v>
      </c>
      <c r="L202" s="18">
        <v>137365</v>
      </c>
      <c r="M202" s="18">
        <v>157370</v>
      </c>
      <c r="N202" s="18">
        <v>178028</v>
      </c>
      <c r="O202" s="18">
        <v>199274</v>
      </c>
      <c r="P202" s="18">
        <v>220681</v>
      </c>
      <c r="Q202" s="18">
        <v>242796</v>
      </c>
      <c r="R202" s="18">
        <v>266490</v>
      </c>
      <c r="S202" s="18">
        <v>291725</v>
      </c>
      <c r="T202" s="18">
        <v>318184</v>
      </c>
      <c r="U202" s="18">
        <v>345563</v>
      </c>
      <c r="V202" s="18">
        <v>374159</v>
      </c>
      <c r="W202" s="18">
        <v>403746</v>
      </c>
      <c r="X202" s="18">
        <v>434541</v>
      </c>
      <c r="Y202" s="18">
        <v>466602</v>
      </c>
      <c r="Z202" s="18">
        <v>499600</v>
      </c>
    </row>
    <row r="203" spans="1:26" hidden="1">
      <c r="A203" s="18" t="s">
        <v>182</v>
      </c>
      <c r="B203" s="18" t="s">
        <v>184</v>
      </c>
      <c r="C203" s="18" t="s">
        <v>139</v>
      </c>
      <c r="D203" s="18" t="s">
        <v>58</v>
      </c>
      <c r="E203" s="18" t="s">
        <v>142</v>
      </c>
      <c r="F203" s="18" t="s">
        <v>143</v>
      </c>
      <c r="G203" s="18">
        <v>6490.9879000000001</v>
      </c>
      <c r="H203" s="18">
        <v>6879.5896000000002</v>
      </c>
      <c r="I203" s="18">
        <v>7257.2329</v>
      </c>
      <c r="J203" s="18">
        <v>7623.6571999999996</v>
      </c>
      <c r="K203" s="18">
        <v>7964.4282000000003</v>
      </c>
      <c r="L203" s="18">
        <v>8273.4010999999991</v>
      </c>
      <c r="M203" s="18">
        <v>8551.0051000000003</v>
      </c>
      <c r="N203" s="18">
        <v>8795.5200999999997</v>
      </c>
      <c r="O203" s="18">
        <v>9004.0542000000005</v>
      </c>
      <c r="P203" s="18">
        <v>9172.3104000000003</v>
      </c>
      <c r="Q203" s="18">
        <v>9297.5</v>
      </c>
      <c r="R203" s="18">
        <v>9380.9207999999999</v>
      </c>
      <c r="S203" s="18">
        <v>9427.6491999999998</v>
      </c>
      <c r="T203" s="18">
        <v>9442.8467000000001</v>
      </c>
      <c r="U203" s="18">
        <v>9427.5655999999999</v>
      </c>
      <c r="V203" s="18">
        <v>9383.0054999999993</v>
      </c>
      <c r="W203" s="18">
        <v>9312.1394</v>
      </c>
      <c r="X203" s="18">
        <v>9220.2795000000006</v>
      </c>
      <c r="Y203" s="18">
        <v>9112.0365000000002</v>
      </c>
      <c r="Z203" s="18">
        <v>8990.6330999999991</v>
      </c>
    </row>
    <row r="204" spans="1:26" hidden="1">
      <c r="A204" s="18" t="s">
        <v>182</v>
      </c>
      <c r="B204" s="18" t="s">
        <v>184</v>
      </c>
      <c r="C204" s="18" t="s">
        <v>139</v>
      </c>
      <c r="D204" s="18" t="s">
        <v>58</v>
      </c>
      <c r="E204" s="18" t="s">
        <v>63</v>
      </c>
      <c r="F204" s="18" t="s">
        <v>60</v>
      </c>
      <c r="G204" s="18">
        <v>451.14389999999997</v>
      </c>
      <c r="H204" s="18">
        <v>492.35419999999999</v>
      </c>
      <c r="I204" s="18">
        <v>537.11749999999995</v>
      </c>
      <c r="J204" s="18">
        <v>589.29840000000002</v>
      </c>
      <c r="K204" s="18">
        <v>633.45230000000004</v>
      </c>
      <c r="L204" s="18">
        <v>673.20370000000003</v>
      </c>
      <c r="M204" s="18">
        <v>714.21619999999996</v>
      </c>
      <c r="N204" s="18">
        <v>751.7432</v>
      </c>
      <c r="O204" s="18">
        <v>784.97919999999999</v>
      </c>
      <c r="P204" s="18">
        <v>815.34780000000001</v>
      </c>
      <c r="Q204" s="18">
        <v>847.3134</v>
      </c>
      <c r="R204" s="18">
        <v>878.78240000000005</v>
      </c>
      <c r="S204" s="18">
        <v>909.54219999999998</v>
      </c>
      <c r="T204" s="18">
        <v>940.40120000000002</v>
      </c>
      <c r="U204" s="18">
        <v>968.84519999999998</v>
      </c>
      <c r="V204" s="18">
        <v>995.77049999999997</v>
      </c>
      <c r="W204" s="18">
        <v>1022.7655</v>
      </c>
      <c r="X204" s="18">
        <v>1049.6332</v>
      </c>
      <c r="Y204" s="18">
        <v>1075.7809</v>
      </c>
      <c r="Z204" s="18">
        <v>1094.1578999999999</v>
      </c>
    </row>
    <row r="205" spans="1:26" hidden="1">
      <c r="A205" s="18" t="s">
        <v>182</v>
      </c>
      <c r="B205" s="18" t="s">
        <v>185</v>
      </c>
      <c r="C205" s="18" t="s">
        <v>139</v>
      </c>
      <c r="D205" s="18" t="s">
        <v>58</v>
      </c>
      <c r="E205" s="18" t="s">
        <v>140</v>
      </c>
      <c r="F205" s="18" t="s">
        <v>141</v>
      </c>
      <c r="G205" s="18">
        <v>32974.898500000003</v>
      </c>
      <c r="H205" s="18">
        <v>33953.890399999997</v>
      </c>
      <c r="I205" s="18">
        <v>36405.931199999999</v>
      </c>
      <c r="J205" s="18">
        <v>39252.217700000001</v>
      </c>
      <c r="K205" s="18">
        <v>32922.109299999996</v>
      </c>
      <c r="L205" s="18">
        <v>24445.3488</v>
      </c>
      <c r="M205" s="18">
        <v>20740.148799999999</v>
      </c>
      <c r="N205" s="18">
        <v>19392.8449</v>
      </c>
      <c r="O205" s="18">
        <v>17671.251700000001</v>
      </c>
      <c r="P205" s="18">
        <v>15833.9838</v>
      </c>
      <c r="Q205" s="18">
        <v>13316.496300000001</v>
      </c>
      <c r="R205" s="18">
        <v>10806.3148</v>
      </c>
      <c r="S205" s="18">
        <v>9275.0995000000003</v>
      </c>
      <c r="T205" s="18">
        <v>9903.2324000000008</v>
      </c>
      <c r="U205" s="18">
        <v>10533.350399999999</v>
      </c>
      <c r="V205" s="18">
        <v>11263.5854</v>
      </c>
      <c r="W205" s="18">
        <v>11857.7899</v>
      </c>
      <c r="X205" s="18">
        <v>11511.9539</v>
      </c>
      <c r="Y205" s="18">
        <v>10472.957399999999</v>
      </c>
      <c r="Z205" s="18">
        <v>8941.5907999999999</v>
      </c>
    </row>
    <row r="206" spans="1:26" hidden="1">
      <c r="A206" s="18" t="s">
        <v>182</v>
      </c>
      <c r="B206" s="18" t="s">
        <v>185</v>
      </c>
      <c r="C206" s="18" t="s">
        <v>139</v>
      </c>
      <c r="D206" s="18" t="s">
        <v>58</v>
      </c>
      <c r="E206" s="18" t="s">
        <v>59</v>
      </c>
      <c r="F206" s="18" t="s">
        <v>60</v>
      </c>
      <c r="G206" s="18">
        <v>334.16079999999999</v>
      </c>
      <c r="H206" s="18">
        <v>361.98579999999998</v>
      </c>
      <c r="I206" s="18">
        <v>392.49860000000001</v>
      </c>
      <c r="J206" s="18">
        <v>426.26519999999999</v>
      </c>
      <c r="K206" s="18">
        <v>430.65159999999997</v>
      </c>
      <c r="L206" s="18">
        <v>415.59550000000002</v>
      </c>
      <c r="M206" s="18">
        <v>428.85700000000003</v>
      </c>
      <c r="N206" s="18">
        <v>454.91820000000001</v>
      </c>
      <c r="O206" s="18">
        <v>474.5915</v>
      </c>
      <c r="P206" s="18">
        <v>488.31700000000001</v>
      </c>
      <c r="Q206" s="18">
        <v>497.517</v>
      </c>
      <c r="R206" s="18">
        <v>508.59089999999998</v>
      </c>
      <c r="S206" s="18">
        <v>522.27750000000003</v>
      </c>
      <c r="T206" s="18">
        <v>536.31719999999996</v>
      </c>
      <c r="U206" s="18">
        <v>548.45659999999998</v>
      </c>
      <c r="V206" s="18">
        <v>559.59220000000005</v>
      </c>
      <c r="W206" s="18">
        <v>569.76660000000004</v>
      </c>
      <c r="X206" s="18">
        <v>578.7115</v>
      </c>
      <c r="Y206" s="18">
        <v>587.43979999999999</v>
      </c>
      <c r="Z206" s="18">
        <v>595.21010000000001</v>
      </c>
    </row>
    <row r="207" spans="1:26" hidden="1">
      <c r="A207" s="18" t="s">
        <v>182</v>
      </c>
      <c r="B207" s="18" t="s">
        <v>185</v>
      </c>
      <c r="C207" s="18" t="s">
        <v>139</v>
      </c>
      <c r="D207" s="18" t="s">
        <v>58</v>
      </c>
      <c r="E207" s="18" t="s">
        <v>61</v>
      </c>
      <c r="F207" s="18" t="s">
        <v>62</v>
      </c>
      <c r="G207" s="18">
        <v>54728.198600000003</v>
      </c>
      <c r="H207" s="18">
        <v>64503.767</v>
      </c>
      <c r="I207" s="18">
        <v>78742.909100000004</v>
      </c>
      <c r="J207" s="18">
        <v>97161.668000000005</v>
      </c>
      <c r="K207" s="18">
        <v>116087</v>
      </c>
      <c r="L207" s="18">
        <v>134288</v>
      </c>
      <c r="M207" s="18">
        <v>153087</v>
      </c>
      <c r="N207" s="18">
        <v>173324</v>
      </c>
      <c r="O207" s="18">
        <v>194192</v>
      </c>
      <c r="P207" s="18">
        <v>215096</v>
      </c>
      <c r="Q207" s="18">
        <v>236391</v>
      </c>
      <c r="R207" s="18">
        <v>259280</v>
      </c>
      <c r="S207" s="18">
        <v>284038</v>
      </c>
      <c r="T207" s="18">
        <v>310388</v>
      </c>
      <c r="U207" s="18">
        <v>337611</v>
      </c>
      <c r="V207" s="18">
        <v>365929</v>
      </c>
      <c r="W207" s="18">
        <v>395197</v>
      </c>
      <c r="X207" s="18">
        <v>425500</v>
      </c>
      <c r="Y207" s="18">
        <v>457364</v>
      </c>
      <c r="Z207" s="18">
        <v>490774</v>
      </c>
    </row>
    <row r="208" spans="1:26" hidden="1">
      <c r="A208" s="18" t="s">
        <v>182</v>
      </c>
      <c r="B208" s="18" t="s">
        <v>185</v>
      </c>
      <c r="C208" s="18" t="s">
        <v>139</v>
      </c>
      <c r="D208" s="18" t="s">
        <v>58</v>
      </c>
      <c r="E208" s="18" t="s">
        <v>142</v>
      </c>
      <c r="F208" s="18" t="s">
        <v>143</v>
      </c>
      <c r="G208" s="18">
        <v>6490.9879000000001</v>
      </c>
      <c r="H208" s="18">
        <v>6879.5896000000002</v>
      </c>
      <c r="I208" s="18">
        <v>7257.2329</v>
      </c>
      <c r="J208" s="18">
        <v>7623.6571999999996</v>
      </c>
      <c r="K208" s="18">
        <v>7964.4282000000003</v>
      </c>
      <c r="L208" s="18">
        <v>8273.4010999999991</v>
      </c>
      <c r="M208" s="18">
        <v>8551.0051000000003</v>
      </c>
      <c r="N208" s="18">
        <v>8795.5200999999997</v>
      </c>
      <c r="O208" s="18">
        <v>9004.0542000000005</v>
      </c>
      <c r="P208" s="18">
        <v>9172.3104000000003</v>
      </c>
      <c r="Q208" s="18">
        <v>9297.5</v>
      </c>
      <c r="R208" s="18">
        <v>9380.9207999999999</v>
      </c>
      <c r="S208" s="18">
        <v>9427.6491999999998</v>
      </c>
      <c r="T208" s="18">
        <v>9442.8467000000001</v>
      </c>
      <c r="U208" s="18">
        <v>9427.5655999999999</v>
      </c>
      <c r="V208" s="18">
        <v>9383.0054999999993</v>
      </c>
      <c r="W208" s="18">
        <v>9312.1394</v>
      </c>
      <c r="X208" s="18">
        <v>9220.2795000000006</v>
      </c>
      <c r="Y208" s="18">
        <v>9112.0365000000002</v>
      </c>
      <c r="Z208" s="18">
        <v>8990.6330999999991</v>
      </c>
    </row>
    <row r="209" spans="1:26" hidden="1">
      <c r="A209" s="18" t="s">
        <v>182</v>
      </c>
      <c r="B209" s="18" t="s">
        <v>185</v>
      </c>
      <c r="C209" s="18" t="s">
        <v>139</v>
      </c>
      <c r="D209" s="18" t="s">
        <v>58</v>
      </c>
      <c r="E209" s="18" t="s">
        <v>63</v>
      </c>
      <c r="F209" s="18" t="s">
        <v>60</v>
      </c>
      <c r="G209" s="18">
        <v>451.14389999999997</v>
      </c>
      <c r="H209" s="18">
        <v>492.66860000000003</v>
      </c>
      <c r="I209" s="18">
        <v>537.85209999999995</v>
      </c>
      <c r="J209" s="18">
        <v>587.72069999999997</v>
      </c>
      <c r="K209" s="18">
        <v>582.0625</v>
      </c>
      <c r="L209" s="18">
        <v>541.98509999999999</v>
      </c>
      <c r="M209" s="18">
        <v>556.75120000000004</v>
      </c>
      <c r="N209" s="18">
        <v>596.09879999999998</v>
      </c>
      <c r="O209" s="18">
        <v>625.75739999999996</v>
      </c>
      <c r="P209" s="18">
        <v>648.53980000000001</v>
      </c>
      <c r="Q209" s="18">
        <v>670.88729999999998</v>
      </c>
      <c r="R209" s="18">
        <v>699.43280000000004</v>
      </c>
      <c r="S209" s="18">
        <v>733.25229999999999</v>
      </c>
      <c r="T209" s="18">
        <v>755.62390000000005</v>
      </c>
      <c r="U209" s="18">
        <v>775.04740000000004</v>
      </c>
      <c r="V209" s="18">
        <v>793.03769999999997</v>
      </c>
      <c r="W209" s="18">
        <v>809.98919999999998</v>
      </c>
      <c r="X209" s="18">
        <v>828.30669999999998</v>
      </c>
      <c r="Y209" s="18">
        <v>848.84349999999995</v>
      </c>
      <c r="Z209" s="18">
        <v>868.38930000000005</v>
      </c>
    </row>
    <row r="210" spans="1:26" hidden="1">
      <c r="A210" s="18" t="s">
        <v>182</v>
      </c>
      <c r="B210" s="18" t="s">
        <v>186</v>
      </c>
      <c r="C210" s="18" t="s">
        <v>139</v>
      </c>
      <c r="D210" s="18" t="s">
        <v>58</v>
      </c>
      <c r="E210" s="18" t="s">
        <v>140</v>
      </c>
      <c r="F210" s="18" t="s">
        <v>141</v>
      </c>
      <c r="G210" s="18">
        <v>32974.898500000003</v>
      </c>
      <c r="H210" s="18">
        <v>35001.803200000002</v>
      </c>
      <c r="I210" s="18">
        <v>38437.097699999998</v>
      </c>
      <c r="J210" s="18">
        <v>41940.646099999998</v>
      </c>
      <c r="K210" s="18">
        <v>45002.696600000003</v>
      </c>
      <c r="L210" s="18">
        <v>47649.960099999997</v>
      </c>
      <c r="M210" s="18">
        <v>50304.504000000001</v>
      </c>
      <c r="N210" s="18">
        <v>52331.3223</v>
      </c>
      <c r="O210" s="18">
        <v>53794.582000000002</v>
      </c>
      <c r="P210" s="18">
        <v>54525.194100000001</v>
      </c>
      <c r="Q210" s="18">
        <v>55399.957199999997</v>
      </c>
      <c r="R210" s="18">
        <v>56687.763200000001</v>
      </c>
      <c r="S210" s="18">
        <v>58200.825100000002</v>
      </c>
      <c r="T210" s="18">
        <v>59989.123</v>
      </c>
      <c r="U210" s="18">
        <v>62166.984100000001</v>
      </c>
      <c r="V210" s="18">
        <v>64473.509299999998</v>
      </c>
      <c r="W210" s="18">
        <v>66453.272899999996</v>
      </c>
      <c r="X210" s="18">
        <v>67311.760800000004</v>
      </c>
      <c r="Y210" s="18">
        <v>67775.5723</v>
      </c>
      <c r="Z210" s="18">
        <v>69295.695600000006</v>
      </c>
    </row>
    <row r="211" spans="1:26" hidden="1">
      <c r="A211" s="18" t="s">
        <v>182</v>
      </c>
      <c r="B211" s="18" t="s">
        <v>186</v>
      </c>
      <c r="C211" s="18" t="s">
        <v>139</v>
      </c>
      <c r="D211" s="18" t="s">
        <v>58</v>
      </c>
      <c r="E211" s="18" t="s">
        <v>59</v>
      </c>
      <c r="F211" s="18" t="s">
        <v>60</v>
      </c>
      <c r="G211" s="18">
        <v>334.16079999999999</v>
      </c>
      <c r="H211" s="18">
        <v>364.37079999999997</v>
      </c>
      <c r="I211" s="18">
        <v>397.28989999999999</v>
      </c>
      <c r="J211" s="18">
        <v>434.82260000000002</v>
      </c>
      <c r="K211" s="18">
        <v>469.17200000000003</v>
      </c>
      <c r="L211" s="18">
        <v>499.83800000000002</v>
      </c>
      <c r="M211" s="18">
        <v>529.52319999999997</v>
      </c>
      <c r="N211" s="18">
        <v>557.34529999999995</v>
      </c>
      <c r="O211" s="18">
        <v>579.33040000000005</v>
      </c>
      <c r="P211" s="18">
        <v>596.5367</v>
      </c>
      <c r="Q211" s="18">
        <v>609.61900000000003</v>
      </c>
      <c r="R211" s="18">
        <v>625.73659999999995</v>
      </c>
      <c r="S211" s="18">
        <v>641.30740000000003</v>
      </c>
      <c r="T211" s="18">
        <v>657.79880000000003</v>
      </c>
      <c r="U211" s="18">
        <v>672.51020000000005</v>
      </c>
      <c r="V211" s="18">
        <v>687.78409999999997</v>
      </c>
      <c r="W211" s="18">
        <v>701.80499999999995</v>
      </c>
      <c r="X211" s="18">
        <v>708.95039999999995</v>
      </c>
      <c r="Y211" s="18">
        <v>712.96289999999999</v>
      </c>
      <c r="Z211" s="18">
        <v>719.78959999999995</v>
      </c>
    </row>
    <row r="212" spans="1:26" hidden="1">
      <c r="A212" s="18" t="s">
        <v>182</v>
      </c>
      <c r="B212" s="18" t="s">
        <v>186</v>
      </c>
      <c r="C212" s="18" t="s">
        <v>139</v>
      </c>
      <c r="D212" s="18" t="s">
        <v>58</v>
      </c>
      <c r="E212" s="18" t="s">
        <v>61</v>
      </c>
      <c r="F212" s="18" t="s">
        <v>62</v>
      </c>
      <c r="G212" s="18">
        <v>54728.198600000003</v>
      </c>
      <c r="H212" s="18">
        <v>64786.922700000003</v>
      </c>
      <c r="I212" s="18">
        <v>79239.705300000001</v>
      </c>
      <c r="J212" s="18">
        <v>98178.174599999998</v>
      </c>
      <c r="K212" s="18">
        <v>118620</v>
      </c>
      <c r="L212" s="18">
        <v>139518</v>
      </c>
      <c r="M212" s="18">
        <v>160317</v>
      </c>
      <c r="N212" s="18">
        <v>181915</v>
      </c>
      <c r="O212" s="18">
        <v>204255</v>
      </c>
      <c r="P212" s="18">
        <v>226910</v>
      </c>
      <c r="Q212" s="18">
        <v>250431</v>
      </c>
      <c r="R212" s="18">
        <v>275749</v>
      </c>
      <c r="S212" s="18">
        <v>302854</v>
      </c>
      <c r="T212" s="18">
        <v>331416</v>
      </c>
      <c r="U212" s="18">
        <v>361142</v>
      </c>
      <c r="V212" s="18">
        <v>392342</v>
      </c>
      <c r="W212" s="18">
        <v>424809</v>
      </c>
      <c r="X212" s="18">
        <v>458812</v>
      </c>
      <c r="Y212" s="18">
        <v>494366</v>
      </c>
      <c r="Z212" s="18">
        <v>531103</v>
      </c>
    </row>
    <row r="213" spans="1:26" hidden="1">
      <c r="A213" s="18" t="s">
        <v>182</v>
      </c>
      <c r="B213" s="18" t="s">
        <v>186</v>
      </c>
      <c r="C213" s="18" t="s">
        <v>139</v>
      </c>
      <c r="D213" s="18" t="s">
        <v>58</v>
      </c>
      <c r="E213" s="18" t="s">
        <v>142</v>
      </c>
      <c r="F213" s="18" t="s">
        <v>143</v>
      </c>
      <c r="G213" s="18">
        <v>6490.9879000000001</v>
      </c>
      <c r="H213" s="18">
        <v>6879.5896000000002</v>
      </c>
      <c r="I213" s="18">
        <v>7257.2329</v>
      </c>
      <c r="J213" s="18">
        <v>7623.6571999999996</v>
      </c>
      <c r="K213" s="18">
        <v>7964.4282000000003</v>
      </c>
      <c r="L213" s="18">
        <v>8273.4010999999991</v>
      </c>
      <c r="M213" s="18">
        <v>8551.0051000000003</v>
      </c>
      <c r="N213" s="18">
        <v>8795.5200999999997</v>
      </c>
      <c r="O213" s="18">
        <v>9004.0542000000005</v>
      </c>
      <c r="P213" s="18">
        <v>9172.3104000000003</v>
      </c>
      <c r="Q213" s="18">
        <v>9297.5</v>
      </c>
      <c r="R213" s="18">
        <v>9380.9207999999999</v>
      </c>
      <c r="S213" s="18">
        <v>9427.6491999999998</v>
      </c>
      <c r="T213" s="18">
        <v>9442.8467000000001</v>
      </c>
      <c r="U213" s="18">
        <v>9427.5655999999999</v>
      </c>
      <c r="V213" s="18">
        <v>9383.0054999999993</v>
      </c>
      <c r="W213" s="18">
        <v>9312.1394</v>
      </c>
      <c r="X213" s="18">
        <v>9220.2795000000006</v>
      </c>
      <c r="Y213" s="18">
        <v>9112.0365000000002</v>
      </c>
      <c r="Z213" s="18">
        <v>8990.6330999999991</v>
      </c>
    </row>
    <row r="214" spans="1:26" hidden="1">
      <c r="A214" s="18" t="s">
        <v>182</v>
      </c>
      <c r="B214" s="18" t="s">
        <v>186</v>
      </c>
      <c r="C214" s="18" t="s">
        <v>139</v>
      </c>
      <c r="D214" s="18" t="s">
        <v>58</v>
      </c>
      <c r="E214" s="18" t="s">
        <v>63</v>
      </c>
      <c r="F214" s="18" t="s">
        <v>60</v>
      </c>
      <c r="G214" s="18">
        <v>451.14389999999997</v>
      </c>
      <c r="H214" s="18">
        <v>499.6943</v>
      </c>
      <c r="I214" s="18">
        <v>551.70860000000005</v>
      </c>
      <c r="J214" s="18">
        <v>606.15020000000004</v>
      </c>
      <c r="K214" s="18">
        <v>657.18169999999998</v>
      </c>
      <c r="L214" s="18">
        <v>705.88890000000004</v>
      </c>
      <c r="M214" s="18">
        <v>756.5702</v>
      </c>
      <c r="N214" s="18">
        <v>804.89210000000003</v>
      </c>
      <c r="O214" s="18">
        <v>846.68280000000004</v>
      </c>
      <c r="P214" s="18">
        <v>882.05759999999998</v>
      </c>
      <c r="Q214" s="18">
        <v>910.85299999999995</v>
      </c>
      <c r="R214" s="18">
        <v>938.70270000000005</v>
      </c>
      <c r="S214" s="18">
        <v>967.65030000000002</v>
      </c>
      <c r="T214" s="18">
        <v>999.25210000000004</v>
      </c>
      <c r="U214" s="18">
        <v>1033.5057999999999</v>
      </c>
      <c r="V214" s="18">
        <v>1069.2944</v>
      </c>
      <c r="W214" s="18">
        <v>1101.5443</v>
      </c>
      <c r="X214" s="18">
        <v>1122.5265999999999</v>
      </c>
      <c r="Y214" s="18">
        <v>1139.6242999999999</v>
      </c>
      <c r="Z214" s="18">
        <v>1163.4575</v>
      </c>
    </row>
    <row r="215" spans="1:26" hidden="1">
      <c r="A215" s="18" t="s">
        <v>182</v>
      </c>
      <c r="B215" s="18" t="s">
        <v>187</v>
      </c>
      <c r="C215" s="18" t="s">
        <v>139</v>
      </c>
      <c r="D215" s="18" t="s">
        <v>58</v>
      </c>
      <c r="E215" s="18" t="s">
        <v>140</v>
      </c>
      <c r="F215" s="18" t="s">
        <v>141</v>
      </c>
      <c r="G215" s="18">
        <v>32974.898500000003</v>
      </c>
      <c r="H215" s="18">
        <v>37852.216699999997</v>
      </c>
      <c r="I215" s="18">
        <v>41564.285000000003</v>
      </c>
      <c r="J215" s="18">
        <v>45690.201500000003</v>
      </c>
      <c r="K215" s="18">
        <v>49260.535000000003</v>
      </c>
      <c r="L215" s="18">
        <v>51725.215400000001</v>
      </c>
      <c r="M215" s="18">
        <v>54248.828300000001</v>
      </c>
      <c r="N215" s="18">
        <v>56441.955300000001</v>
      </c>
      <c r="O215" s="18">
        <v>58247.571400000001</v>
      </c>
      <c r="P215" s="18">
        <v>58593.6777</v>
      </c>
      <c r="Q215" s="18">
        <v>59944.136599999998</v>
      </c>
      <c r="R215" s="18">
        <v>61423.794500000004</v>
      </c>
      <c r="S215" s="18">
        <v>64212.762999999999</v>
      </c>
      <c r="T215" s="18">
        <v>68318.472299999994</v>
      </c>
      <c r="U215" s="18">
        <v>71349.050600000002</v>
      </c>
      <c r="V215" s="18">
        <v>71484.481100000005</v>
      </c>
      <c r="W215" s="18">
        <v>71819.241999999998</v>
      </c>
      <c r="X215" s="18">
        <v>73038.107099999994</v>
      </c>
      <c r="Y215" s="18">
        <v>73915.212</v>
      </c>
      <c r="Z215" s="18">
        <v>74574.241699999999</v>
      </c>
    </row>
    <row r="216" spans="1:26" hidden="1">
      <c r="A216" s="18" t="s">
        <v>182</v>
      </c>
      <c r="B216" s="18" t="s">
        <v>187</v>
      </c>
      <c r="C216" s="18" t="s">
        <v>139</v>
      </c>
      <c r="D216" s="18" t="s">
        <v>58</v>
      </c>
      <c r="E216" s="18" t="s">
        <v>59</v>
      </c>
      <c r="F216" s="18" t="s">
        <v>60</v>
      </c>
      <c r="G216" s="18">
        <v>334.16079999999999</v>
      </c>
      <c r="H216" s="18">
        <v>364.34160000000003</v>
      </c>
      <c r="I216" s="18">
        <v>399.96510000000001</v>
      </c>
      <c r="J216" s="18">
        <v>439.70650000000001</v>
      </c>
      <c r="K216" s="18">
        <v>476.33569999999997</v>
      </c>
      <c r="L216" s="18">
        <v>509.20749999999998</v>
      </c>
      <c r="M216" s="18">
        <v>539.73749999999995</v>
      </c>
      <c r="N216" s="18">
        <v>568.75620000000004</v>
      </c>
      <c r="O216" s="18">
        <v>593.23770000000002</v>
      </c>
      <c r="P216" s="18">
        <v>611.76940000000002</v>
      </c>
      <c r="Q216" s="18">
        <v>630.26499999999999</v>
      </c>
      <c r="R216" s="18">
        <v>650.2482</v>
      </c>
      <c r="S216" s="18">
        <v>672.41499999999996</v>
      </c>
      <c r="T216" s="18">
        <v>696.03930000000003</v>
      </c>
      <c r="U216" s="18">
        <v>712.93849999999998</v>
      </c>
      <c r="V216" s="18">
        <v>717.12339999999995</v>
      </c>
      <c r="W216" s="18">
        <v>725.43859999999995</v>
      </c>
      <c r="X216" s="18">
        <v>736.71669999999995</v>
      </c>
      <c r="Y216" s="18">
        <v>740.2704</v>
      </c>
      <c r="Z216" s="18">
        <v>742.60130000000004</v>
      </c>
    </row>
    <row r="217" spans="1:26" hidden="1">
      <c r="A217" s="18" t="s">
        <v>182</v>
      </c>
      <c r="B217" s="18" t="s">
        <v>187</v>
      </c>
      <c r="C217" s="18" t="s">
        <v>139</v>
      </c>
      <c r="D217" s="18" t="s">
        <v>58</v>
      </c>
      <c r="E217" s="18" t="s">
        <v>61</v>
      </c>
      <c r="F217" s="18" t="s">
        <v>62</v>
      </c>
      <c r="G217" s="18">
        <v>60200.956859999998</v>
      </c>
      <c r="H217" s="18">
        <v>71264.242830000003</v>
      </c>
      <c r="I217" s="18">
        <v>87147.731109999993</v>
      </c>
      <c r="J217" s="18">
        <v>107967.3125</v>
      </c>
      <c r="K217" s="18">
        <v>130445.7</v>
      </c>
      <c r="L217" s="18">
        <v>153428</v>
      </c>
      <c r="M217" s="18">
        <v>176312.4</v>
      </c>
      <c r="N217" s="18">
        <v>200064.7</v>
      </c>
      <c r="O217" s="18">
        <v>224613.4</v>
      </c>
      <c r="P217" s="18">
        <v>249494.3</v>
      </c>
      <c r="Q217" s="18">
        <v>275335.5</v>
      </c>
      <c r="R217" s="18">
        <v>303175.40000000002</v>
      </c>
      <c r="S217" s="18">
        <v>332965.59999999998</v>
      </c>
      <c r="T217" s="18">
        <v>364361.8</v>
      </c>
      <c r="U217" s="18">
        <v>397028.5</v>
      </c>
      <c r="V217" s="18">
        <v>431318.8</v>
      </c>
      <c r="W217" s="18">
        <v>466996.2</v>
      </c>
      <c r="X217" s="18">
        <v>504326.9</v>
      </c>
      <c r="Y217" s="18">
        <v>543368.1</v>
      </c>
      <c r="Z217" s="18">
        <v>583744.69999999995</v>
      </c>
    </row>
    <row r="218" spans="1:26" hidden="1">
      <c r="A218" s="18" t="s">
        <v>182</v>
      </c>
      <c r="B218" s="18" t="s">
        <v>187</v>
      </c>
      <c r="C218" s="18" t="s">
        <v>139</v>
      </c>
      <c r="D218" s="18" t="s">
        <v>58</v>
      </c>
      <c r="E218" s="18" t="s">
        <v>142</v>
      </c>
      <c r="F218" s="18" t="s">
        <v>143</v>
      </c>
      <c r="G218" s="18">
        <v>6490.9879000000001</v>
      </c>
      <c r="H218" s="18">
        <v>6879.5896000000002</v>
      </c>
      <c r="I218" s="18">
        <v>7257.2329</v>
      </c>
      <c r="J218" s="18">
        <v>7623.6571999999996</v>
      </c>
      <c r="K218" s="18">
        <v>7964.4282000000003</v>
      </c>
      <c r="L218" s="18">
        <v>8273.4010999999991</v>
      </c>
      <c r="M218" s="18">
        <v>8551.0051000000003</v>
      </c>
      <c r="N218" s="18">
        <v>8795.5200999999997</v>
      </c>
      <c r="O218" s="18">
        <v>9004.0542000000005</v>
      </c>
      <c r="P218" s="18">
        <v>9172.3104000000003</v>
      </c>
      <c r="Q218" s="18">
        <v>9297.5</v>
      </c>
      <c r="R218" s="18">
        <v>9380.9207999999999</v>
      </c>
      <c r="S218" s="18">
        <v>9427.6491999999998</v>
      </c>
      <c r="T218" s="18">
        <v>9442.8467000000001</v>
      </c>
      <c r="U218" s="18">
        <v>9427.5655999999999</v>
      </c>
      <c r="V218" s="18">
        <v>9383.0054999999993</v>
      </c>
      <c r="W218" s="18">
        <v>9312.1394</v>
      </c>
      <c r="X218" s="18">
        <v>9220.2795000000006</v>
      </c>
      <c r="Y218" s="18">
        <v>9112.0365000000002</v>
      </c>
      <c r="Z218" s="18">
        <v>8990.6330999999991</v>
      </c>
    </row>
    <row r="219" spans="1:26" hidden="1">
      <c r="A219" s="18" t="s">
        <v>182</v>
      </c>
      <c r="B219" s="18" t="s">
        <v>187</v>
      </c>
      <c r="C219" s="18" t="s">
        <v>139</v>
      </c>
      <c r="D219" s="18" t="s">
        <v>58</v>
      </c>
      <c r="E219" s="18" t="s">
        <v>63</v>
      </c>
      <c r="F219" s="18" t="s">
        <v>60</v>
      </c>
      <c r="G219" s="18">
        <v>451.8141</v>
      </c>
      <c r="H219" s="18">
        <v>500.38869999999997</v>
      </c>
      <c r="I219" s="18">
        <v>554.55730000000005</v>
      </c>
      <c r="J219" s="18">
        <v>614.94290000000001</v>
      </c>
      <c r="K219" s="18">
        <v>671.38239999999996</v>
      </c>
      <c r="L219" s="18">
        <v>722.67460000000005</v>
      </c>
      <c r="M219" s="18">
        <v>772.86519999999996</v>
      </c>
      <c r="N219" s="18">
        <v>819.41589999999997</v>
      </c>
      <c r="O219" s="18">
        <v>860.14430000000004</v>
      </c>
      <c r="P219" s="18">
        <v>885.22090000000003</v>
      </c>
      <c r="Q219" s="18">
        <v>912.70719999999994</v>
      </c>
      <c r="R219" s="18">
        <v>948.00750000000005</v>
      </c>
      <c r="S219" s="18">
        <v>996.18050000000005</v>
      </c>
      <c r="T219" s="18">
        <v>1057.6952000000001</v>
      </c>
      <c r="U219" s="18">
        <v>1109.278</v>
      </c>
      <c r="V219" s="18">
        <v>1134.5151000000001</v>
      </c>
      <c r="W219" s="18">
        <v>1160.6944000000001</v>
      </c>
      <c r="X219" s="18">
        <v>1191.3362999999999</v>
      </c>
      <c r="Y219" s="18">
        <v>1215.6052</v>
      </c>
      <c r="Z219" s="18">
        <v>1236.4690000000001</v>
      </c>
    </row>
    <row r="220" spans="1:26" hidden="1">
      <c r="A220" s="18" t="s">
        <v>182</v>
      </c>
      <c r="B220" s="18" t="s">
        <v>188</v>
      </c>
      <c r="C220" s="18" t="s">
        <v>139</v>
      </c>
      <c r="D220" s="18" t="s">
        <v>58</v>
      </c>
      <c r="E220" s="18" t="s">
        <v>140</v>
      </c>
      <c r="F220" s="18" t="s">
        <v>141</v>
      </c>
      <c r="G220" s="18">
        <v>32974.898500000003</v>
      </c>
      <c r="H220" s="18">
        <v>37828.117899999997</v>
      </c>
      <c r="I220" s="18">
        <v>41395.824000000001</v>
      </c>
      <c r="J220" s="18">
        <v>45387.102599999998</v>
      </c>
      <c r="K220" s="18">
        <v>34681.378599999996</v>
      </c>
      <c r="L220" s="18">
        <v>34836.2742</v>
      </c>
      <c r="M220" s="18">
        <v>32810.183900000004</v>
      </c>
      <c r="N220" s="18">
        <v>30168.4486</v>
      </c>
      <c r="O220" s="18">
        <v>27039.394899999999</v>
      </c>
      <c r="P220" s="18">
        <v>23022.903399999999</v>
      </c>
      <c r="Q220" s="18">
        <v>18592.833600000002</v>
      </c>
      <c r="R220" s="18">
        <v>13703.3102</v>
      </c>
      <c r="S220" s="18">
        <v>9734.3065000000006</v>
      </c>
      <c r="T220" s="18">
        <v>7550.4237999999996</v>
      </c>
      <c r="U220" s="18">
        <v>5869.9678999999996</v>
      </c>
      <c r="V220" s="18">
        <v>4556.1747999999998</v>
      </c>
      <c r="W220" s="18">
        <v>3284.3487</v>
      </c>
      <c r="X220" s="18">
        <v>2072.1280999999999</v>
      </c>
      <c r="Y220" s="18">
        <v>872.05889999999999</v>
      </c>
      <c r="Z220" s="18">
        <v>-276.50130000000001</v>
      </c>
    </row>
    <row r="221" spans="1:26" hidden="1">
      <c r="A221" s="18" t="s">
        <v>182</v>
      </c>
      <c r="B221" s="18" t="s">
        <v>188</v>
      </c>
      <c r="C221" s="18" t="s">
        <v>139</v>
      </c>
      <c r="D221" s="18" t="s">
        <v>58</v>
      </c>
      <c r="E221" s="18" t="s">
        <v>59</v>
      </c>
      <c r="F221" s="18" t="s">
        <v>60</v>
      </c>
      <c r="G221" s="18">
        <v>334.16079999999999</v>
      </c>
      <c r="H221" s="18">
        <v>364.35300000000001</v>
      </c>
      <c r="I221" s="18">
        <v>400.0394</v>
      </c>
      <c r="J221" s="18">
        <v>439.92469999999997</v>
      </c>
      <c r="K221" s="18">
        <v>420.55130000000003</v>
      </c>
      <c r="L221" s="18">
        <v>440.31819999999999</v>
      </c>
      <c r="M221" s="18">
        <v>456.31549999999999</v>
      </c>
      <c r="N221" s="18">
        <v>469.7475</v>
      </c>
      <c r="O221" s="18">
        <v>477.49799999999999</v>
      </c>
      <c r="P221" s="18">
        <v>482.7235</v>
      </c>
      <c r="Q221" s="18">
        <v>488.26749999999998</v>
      </c>
      <c r="R221" s="18">
        <v>496.0926</v>
      </c>
      <c r="S221" s="18">
        <v>501.66730000000001</v>
      </c>
      <c r="T221" s="18">
        <v>505.15210000000002</v>
      </c>
      <c r="U221" s="18">
        <v>507.19479999999999</v>
      </c>
      <c r="V221" s="18">
        <v>508.18799999999999</v>
      </c>
      <c r="W221" s="18">
        <v>508.3809</v>
      </c>
      <c r="X221" s="18">
        <v>508.55549999999999</v>
      </c>
      <c r="Y221" s="18">
        <v>507.63650000000001</v>
      </c>
      <c r="Z221" s="18">
        <v>506.1241</v>
      </c>
    </row>
    <row r="222" spans="1:26" hidden="1">
      <c r="A222" s="18" t="s">
        <v>182</v>
      </c>
      <c r="B222" s="18" t="s">
        <v>188</v>
      </c>
      <c r="C222" s="18" t="s">
        <v>139</v>
      </c>
      <c r="D222" s="18" t="s">
        <v>58</v>
      </c>
      <c r="E222" s="18" t="s">
        <v>61</v>
      </c>
      <c r="F222" s="18" t="s">
        <v>62</v>
      </c>
      <c r="G222" s="18">
        <v>60200.956859999998</v>
      </c>
      <c r="H222" s="18">
        <v>71264.029760000005</v>
      </c>
      <c r="I222" s="18">
        <v>87146.963310000006</v>
      </c>
      <c r="J222" s="18">
        <v>107968.777</v>
      </c>
      <c r="K222" s="18">
        <v>129096</v>
      </c>
      <c r="L222" s="18">
        <v>151632.79999999999</v>
      </c>
      <c r="M222" s="18">
        <v>173894.6</v>
      </c>
      <c r="N222" s="18">
        <v>196843.9</v>
      </c>
      <c r="O222" s="18">
        <v>220357.5</v>
      </c>
      <c r="P222" s="18">
        <v>244233</v>
      </c>
      <c r="Q222" s="18">
        <v>268881.8</v>
      </c>
      <c r="R222" s="18">
        <v>295310.40000000002</v>
      </c>
      <c r="S222" s="18">
        <v>323272.40000000002</v>
      </c>
      <c r="T222" s="18">
        <v>352709.5</v>
      </c>
      <c r="U222" s="18">
        <v>383654.7</v>
      </c>
      <c r="V222" s="18">
        <v>416860.4</v>
      </c>
      <c r="W222" s="18">
        <v>451136.4</v>
      </c>
      <c r="X222" s="18">
        <v>486671.9</v>
      </c>
      <c r="Y222" s="18">
        <v>524152.2</v>
      </c>
      <c r="Z222" s="18">
        <v>562744.6</v>
      </c>
    </row>
    <row r="223" spans="1:26" hidden="1">
      <c r="A223" s="18" t="s">
        <v>182</v>
      </c>
      <c r="B223" s="18" t="s">
        <v>188</v>
      </c>
      <c r="C223" s="18" t="s">
        <v>139</v>
      </c>
      <c r="D223" s="18" t="s">
        <v>58</v>
      </c>
      <c r="E223" s="18" t="s">
        <v>142</v>
      </c>
      <c r="F223" s="18" t="s">
        <v>143</v>
      </c>
      <c r="G223" s="18">
        <v>6490.9879000000001</v>
      </c>
      <c r="H223" s="18">
        <v>6879.5896000000002</v>
      </c>
      <c r="I223" s="18">
        <v>7257.2329</v>
      </c>
      <c r="J223" s="18">
        <v>7623.6571999999996</v>
      </c>
      <c r="K223" s="18">
        <v>7964.4282000000003</v>
      </c>
      <c r="L223" s="18">
        <v>8273.4010999999991</v>
      </c>
      <c r="M223" s="18">
        <v>8551.0051000000003</v>
      </c>
      <c r="N223" s="18">
        <v>8795.5200999999997</v>
      </c>
      <c r="O223" s="18">
        <v>9004.0542000000005</v>
      </c>
      <c r="P223" s="18">
        <v>9172.3104000000003</v>
      </c>
      <c r="Q223" s="18">
        <v>9297.5</v>
      </c>
      <c r="R223" s="18">
        <v>9380.9207999999999</v>
      </c>
      <c r="S223" s="18">
        <v>9427.6491999999998</v>
      </c>
      <c r="T223" s="18">
        <v>9442.8467000000001</v>
      </c>
      <c r="U223" s="18">
        <v>9427.5655999999999</v>
      </c>
      <c r="V223" s="18">
        <v>9383.0054999999993</v>
      </c>
      <c r="W223" s="18">
        <v>9312.1394</v>
      </c>
      <c r="X223" s="18">
        <v>9220.2795000000006</v>
      </c>
      <c r="Y223" s="18">
        <v>9112.0365000000002</v>
      </c>
      <c r="Z223" s="18">
        <v>8990.6330999999991</v>
      </c>
    </row>
    <row r="224" spans="1:26" hidden="1">
      <c r="A224" s="18" t="s">
        <v>182</v>
      </c>
      <c r="B224" s="18" t="s">
        <v>188</v>
      </c>
      <c r="C224" s="18" t="s">
        <v>139</v>
      </c>
      <c r="D224" s="18" t="s">
        <v>58</v>
      </c>
      <c r="E224" s="18" t="s">
        <v>63</v>
      </c>
      <c r="F224" s="18" t="s">
        <v>60</v>
      </c>
      <c r="G224" s="18">
        <v>451.8141</v>
      </c>
      <c r="H224" s="18">
        <v>500.24810000000002</v>
      </c>
      <c r="I224" s="18">
        <v>553.36170000000004</v>
      </c>
      <c r="J224" s="18">
        <v>612.70669999999996</v>
      </c>
      <c r="K224" s="18">
        <v>582.13760000000002</v>
      </c>
      <c r="L224" s="18">
        <v>607.31769999999995</v>
      </c>
      <c r="M224" s="18">
        <v>632.15610000000004</v>
      </c>
      <c r="N224" s="18">
        <v>657.37170000000003</v>
      </c>
      <c r="O224" s="18">
        <v>680.00609999999995</v>
      </c>
      <c r="P224" s="18">
        <v>708.47249999999997</v>
      </c>
      <c r="Q224" s="18">
        <v>752.38760000000002</v>
      </c>
      <c r="R224" s="18">
        <v>812.09320000000002</v>
      </c>
      <c r="S224" s="18">
        <v>855.42020000000002</v>
      </c>
      <c r="T224" s="18">
        <v>877.75080000000003</v>
      </c>
      <c r="U224" s="18">
        <v>893.93320000000006</v>
      </c>
      <c r="V224" s="18">
        <v>902.30100000000004</v>
      </c>
      <c r="W224" s="18">
        <v>900.42349999999999</v>
      </c>
      <c r="X224" s="18">
        <v>891.84019999999998</v>
      </c>
      <c r="Y224" s="18">
        <v>875.34649999999999</v>
      </c>
      <c r="Z224" s="18">
        <v>853.4307</v>
      </c>
    </row>
    <row r="225" spans="1:26" hidden="1">
      <c r="A225" s="18" t="s">
        <v>182</v>
      </c>
      <c r="B225" s="18" t="s">
        <v>189</v>
      </c>
      <c r="C225" s="18" t="s">
        <v>139</v>
      </c>
      <c r="D225" s="18" t="s">
        <v>58</v>
      </c>
      <c r="E225" s="18" t="s">
        <v>140</v>
      </c>
      <c r="F225" s="18" t="s">
        <v>141</v>
      </c>
      <c r="G225" s="18">
        <v>32974.898500000003</v>
      </c>
      <c r="H225" s="18">
        <v>37808.365899999997</v>
      </c>
      <c r="I225" s="18">
        <v>41246.841500000002</v>
      </c>
      <c r="J225" s="18">
        <v>45400.133800000003</v>
      </c>
      <c r="K225" s="18">
        <v>34966.402399999999</v>
      </c>
      <c r="L225" s="18">
        <v>35333.545100000003</v>
      </c>
      <c r="M225" s="18">
        <v>33657.862200000003</v>
      </c>
      <c r="N225" s="18">
        <v>31548.231899999999</v>
      </c>
      <c r="O225" s="18">
        <v>28809.483899999999</v>
      </c>
      <c r="P225" s="18">
        <v>25532.508000000002</v>
      </c>
      <c r="Q225" s="18">
        <v>21957.503199999999</v>
      </c>
      <c r="R225" s="18">
        <v>18208.067500000001</v>
      </c>
      <c r="S225" s="18">
        <v>14962.6198</v>
      </c>
      <c r="T225" s="18">
        <v>13555.895399999999</v>
      </c>
      <c r="U225" s="18">
        <v>12336.165000000001</v>
      </c>
      <c r="V225" s="18">
        <v>11147.9707</v>
      </c>
      <c r="W225" s="18">
        <v>9857.8374999999996</v>
      </c>
      <c r="X225" s="18">
        <v>8513.9637000000002</v>
      </c>
      <c r="Y225" s="18">
        <v>7070.8598000000002</v>
      </c>
      <c r="Z225" s="18">
        <v>5553.6535999999996</v>
      </c>
    </row>
    <row r="226" spans="1:26" hidden="1">
      <c r="A226" s="18" t="s">
        <v>182</v>
      </c>
      <c r="B226" s="18" t="s">
        <v>189</v>
      </c>
      <c r="C226" s="18" t="s">
        <v>139</v>
      </c>
      <c r="D226" s="18" t="s">
        <v>58</v>
      </c>
      <c r="E226" s="18" t="s">
        <v>59</v>
      </c>
      <c r="F226" s="18" t="s">
        <v>60</v>
      </c>
      <c r="G226" s="18">
        <v>334.16079999999999</v>
      </c>
      <c r="H226" s="18">
        <v>364.3109</v>
      </c>
      <c r="I226" s="18">
        <v>399.9889</v>
      </c>
      <c r="J226" s="18">
        <v>439.81299999999999</v>
      </c>
      <c r="K226" s="18">
        <v>420.12630000000001</v>
      </c>
      <c r="L226" s="18">
        <v>439.4348</v>
      </c>
      <c r="M226" s="18">
        <v>454.59210000000002</v>
      </c>
      <c r="N226" s="18">
        <v>466.78789999999998</v>
      </c>
      <c r="O226" s="18">
        <v>473.90859999999998</v>
      </c>
      <c r="P226" s="18">
        <v>477.72070000000002</v>
      </c>
      <c r="Q226" s="18">
        <v>481.22669999999999</v>
      </c>
      <c r="R226" s="18">
        <v>485.98180000000002</v>
      </c>
      <c r="S226" s="18">
        <v>488.911</v>
      </c>
      <c r="T226" s="18">
        <v>490.6635</v>
      </c>
      <c r="U226" s="18">
        <v>491.0324</v>
      </c>
      <c r="V226" s="18">
        <v>490.98480000000001</v>
      </c>
      <c r="W226" s="18">
        <v>490.27679999999998</v>
      </c>
      <c r="X226" s="18">
        <v>489.28820000000002</v>
      </c>
      <c r="Y226" s="18">
        <v>487.39679999999998</v>
      </c>
      <c r="Z226" s="18">
        <v>483.25029999999998</v>
      </c>
    </row>
    <row r="227" spans="1:26" hidden="1">
      <c r="A227" s="18" t="s">
        <v>182</v>
      </c>
      <c r="B227" s="18" t="s">
        <v>189</v>
      </c>
      <c r="C227" s="18" t="s">
        <v>139</v>
      </c>
      <c r="D227" s="18" t="s">
        <v>58</v>
      </c>
      <c r="E227" s="18" t="s">
        <v>61</v>
      </c>
      <c r="F227" s="18" t="s">
        <v>62</v>
      </c>
      <c r="G227" s="18">
        <v>60200.956859999998</v>
      </c>
      <c r="H227" s="18">
        <v>70956.669850000006</v>
      </c>
      <c r="I227" s="18">
        <v>86661.955600000001</v>
      </c>
      <c r="J227" s="18">
        <v>106995.6424</v>
      </c>
      <c r="K227" s="18">
        <v>127505.4</v>
      </c>
      <c r="L227" s="18">
        <v>149290.9</v>
      </c>
      <c r="M227" s="18">
        <v>170691.4</v>
      </c>
      <c r="N227" s="18">
        <v>192630.9</v>
      </c>
      <c r="O227" s="18">
        <v>214979.6</v>
      </c>
      <c r="P227" s="18">
        <v>237527.4</v>
      </c>
      <c r="Q227" s="18">
        <v>260664.8</v>
      </c>
      <c r="R227" s="18">
        <v>285336.7</v>
      </c>
      <c r="S227" s="18">
        <v>311227.40000000002</v>
      </c>
      <c r="T227" s="18">
        <v>338390.8</v>
      </c>
      <c r="U227" s="18">
        <v>366713.59999999998</v>
      </c>
      <c r="V227" s="18">
        <v>396948.2</v>
      </c>
      <c r="W227" s="18">
        <v>427958.3</v>
      </c>
      <c r="X227" s="18">
        <v>460146.5</v>
      </c>
      <c r="Y227" s="18">
        <v>493781.2</v>
      </c>
      <c r="Z227" s="18">
        <v>527676.6</v>
      </c>
    </row>
    <row r="228" spans="1:26" hidden="1">
      <c r="A228" s="18" t="s">
        <v>182</v>
      </c>
      <c r="B228" s="18" t="s">
        <v>189</v>
      </c>
      <c r="C228" s="18" t="s">
        <v>139</v>
      </c>
      <c r="D228" s="18" t="s">
        <v>58</v>
      </c>
      <c r="E228" s="18" t="s">
        <v>142</v>
      </c>
      <c r="F228" s="18" t="s">
        <v>143</v>
      </c>
      <c r="G228" s="18">
        <v>6490.9879000000001</v>
      </c>
      <c r="H228" s="18">
        <v>6879.5896000000002</v>
      </c>
      <c r="I228" s="18">
        <v>7257.2329</v>
      </c>
      <c r="J228" s="18">
        <v>7623.6571999999996</v>
      </c>
      <c r="K228" s="18">
        <v>7964.4282000000003</v>
      </c>
      <c r="L228" s="18">
        <v>8273.4010999999991</v>
      </c>
      <c r="M228" s="18">
        <v>8551.0051000000003</v>
      </c>
      <c r="N228" s="18">
        <v>8795.5200999999997</v>
      </c>
      <c r="O228" s="18">
        <v>9004.0542000000005</v>
      </c>
      <c r="P228" s="18">
        <v>9172.3104000000003</v>
      </c>
      <c r="Q228" s="18">
        <v>9297.5</v>
      </c>
      <c r="R228" s="18">
        <v>9380.9207999999999</v>
      </c>
      <c r="S228" s="18">
        <v>9427.6491999999998</v>
      </c>
      <c r="T228" s="18">
        <v>9442.8467000000001</v>
      </c>
      <c r="U228" s="18">
        <v>9427.5655999999999</v>
      </c>
      <c r="V228" s="18">
        <v>9383.0054999999993</v>
      </c>
      <c r="W228" s="18">
        <v>9312.1394</v>
      </c>
      <c r="X228" s="18">
        <v>9220.2795000000006</v>
      </c>
      <c r="Y228" s="18">
        <v>9112.0365000000002</v>
      </c>
      <c r="Z228" s="18">
        <v>8990.6330999999991</v>
      </c>
    </row>
    <row r="229" spans="1:26" hidden="1">
      <c r="A229" s="18" t="s">
        <v>182</v>
      </c>
      <c r="B229" s="18" t="s">
        <v>189</v>
      </c>
      <c r="C229" s="18" t="s">
        <v>139</v>
      </c>
      <c r="D229" s="18" t="s">
        <v>58</v>
      </c>
      <c r="E229" s="18" t="s">
        <v>63</v>
      </c>
      <c r="F229" s="18" t="s">
        <v>60</v>
      </c>
      <c r="G229" s="18">
        <v>451.8141</v>
      </c>
      <c r="H229" s="18">
        <v>500.02760000000001</v>
      </c>
      <c r="I229" s="18">
        <v>552.8972</v>
      </c>
      <c r="J229" s="18">
        <v>611.70600000000002</v>
      </c>
      <c r="K229" s="18">
        <v>579.47209999999995</v>
      </c>
      <c r="L229" s="18">
        <v>602.25019999999995</v>
      </c>
      <c r="M229" s="18">
        <v>622.98659999999995</v>
      </c>
      <c r="N229" s="18">
        <v>642.25450000000001</v>
      </c>
      <c r="O229" s="18">
        <v>660.80190000000005</v>
      </c>
      <c r="P229" s="18">
        <v>682.39970000000005</v>
      </c>
      <c r="Q229" s="18">
        <v>718.24199999999996</v>
      </c>
      <c r="R229" s="18">
        <v>770.1703</v>
      </c>
      <c r="S229" s="18">
        <v>808.51480000000004</v>
      </c>
      <c r="T229" s="18">
        <v>827.74400000000003</v>
      </c>
      <c r="U229" s="18">
        <v>842.39580000000001</v>
      </c>
      <c r="V229" s="18">
        <v>850.52859999999998</v>
      </c>
      <c r="W229" s="18">
        <v>849.07640000000004</v>
      </c>
      <c r="X229" s="18">
        <v>840.90890000000002</v>
      </c>
      <c r="Y229" s="18">
        <v>824.05370000000005</v>
      </c>
      <c r="Z229" s="18">
        <v>798.13559999999995</v>
      </c>
    </row>
    <row r="230" spans="1:26" hidden="1">
      <c r="A230" s="18" t="s">
        <v>182</v>
      </c>
      <c r="B230" s="18" t="s">
        <v>190</v>
      </c>
      <c r="C230" s="18" t="s">
        <v>139</v>
      </c>
      <c r="D230" s="18" t="s">
        <v>58</v>
      </c>
      <c r="E230" s="18" t="s">
        <v>140</v>
      </c>
      <c r="F230" s="18" t="s">
        <v>141</v>
      </c>
      <c r="G230" s="18">
        <v>32974.898500000003</v>
      </c>
      <c r="H230" s="18">
        <v>37828.117899999997</v>
      </c>
      <c r="I230" s="18">
        <v>41395.824000000001</v>
      </c>
      <c r="J230" s="18">
        <v>45387.102599999998</v>
      </c>
      <c r="K230" s="18">
        <v>36975.203000000001</v>
      </c>
      <c r="L230" s="18">
        <v>39053.704400000002</v>
      </c>
      <c r="M230" s="18">
        <v>38646.998699999996</v>
      </c>
      <c r="N230" s="18">
        <v>38482.510300000002</v>
      </c>
      <c r="O230" s="18">
        <v>38220.489699999998</v>
      </c>
      <c r="P230" s="18">
        <v>37547.659099999997</v>
      </c>
      <c r="Q230" s="18">
        <v>36894.793299999998</v>
      </c>
      <c r="R230" s="18">
        <v>35199.279000000002</v>
      </c>
      <c r="S230" s="18">
        <v>32823.426599999999</v>
      </c>
      <c r="T230" s="18">
        <v>29527.704600000001</v>
      </c>
      <c r="U230" s="18">
        <v>25642.488799999999</v>
      </c>
      <c r="V230" s="18">
        <v>21356.3318</v>
      </c>
      <c r="W230" s="18">
        <v>17867.3364</v>
      </c>
      <c r="X230" s="18">
        <v>13993.0628</v>
      </c>
      <c r="Y230" s="18">
        <v>11885.367099999999</v>
      </c>
      <c r="Z230" s="18">
        <v>9885.1026000000002</v>
      </c>
    </row>
    <row r="231" spans="1:26" hidden="1">
      <c r="A231" s="18" t="s">
        <v>182</v>
      </c>
      <c r="B231" s="18" t="s">
        <v>190</v>
      </c>
      <c r="C231" s="18" t="s">
        <v>139</v>
      </c>
      <c r="D231" s="18" t="s">
        <v>58</v>
      </c>
      <c r="E231" s="18" t="s">
        <v>59</v>
      </c>
      <c r="F231" s="18" t="s">
        <v>60</v>
      </c>
      <c r="G231" s="18">
        <v>334.16079999999999</v>
      </c>
      <c r="H231" s="18">
        <v>364.35300000000001</v>
      </c>
      <c r="I231" s="18">
        <v>400.0394</v>
      </c>
      <c r="J231" s="18">
        <v>439.92469999999997</v>
      </c>
      <c r="K231" s="18">
        <v>433.90660000000003</v>
      </c>
      <c r="L231" s="18">
        <v>459.23989999999998</v>
      </c>
      <c r="M231" s="18">
        <v>481.68509999999998</v>
      </c>
      <c r="N231" s="18">
        <v>502.0018</v>
      </c>
      <c r="O231" s="18">
        <v>517.21950000000004</v>
      </c>
      <c r="P231" s="18">
        <v>528.51859999999999</v>
      </c>
      <c r="Q231" s="18">
        <v>538.07579999999996</v>
      </c>
      <c r="R231" s="18">
        <v>546.43830000000003</v>
      </c>
      <c r="S231" s="18">
        <v>552.46749999999997</v>
      </c>
      <c r="T231" s="18">
        <v>558.27700000000004</v>
      </c>
      <c r="U231" s="18">
        <v>564.98820000000001</v>
      </c>
      <c r="V231" s="18">
        <v>573.20849999999996</v>
      </c>
      <c r="W231" s="18">
        <v>579.98260000000005</v>
      </c>
      <c r="X231" s="18">
        <v>587.36929999999995</v>
      </c>
      <c r="Y231" s="18">
        <v>589.51620000000003</v>
      </c>
      <c r="Z231" s="18">
        <v>590.12159999999994</v>
      </c>
    </row>
    <row r="232" spans="1:26" hidden="1">
      <c r="A232" s="18" t="s">
        <v>182</v>
      </c>
      <c r="B232" s="18" t="s">
        <v>190</v>
      </c>
      <c r="C232" s="18" t="s">
        <v>139</v>
      </c>
      <c r="D232" s="18" t="s">
        <v>58</v>
      </c>
      <c r="E232" s="18" t="s">
        <v>61</v>
      </c>
      <c r="F232" s="18" t="s">
        <v>62</v>
      </c>
      <c r="G232" s="18">
        <v>60200.956859999998</v>
      </c>
      <c r="H232" s="18">
        <v>71264.029760000005</v>
      </c>
      <c r="I232" s="18">
        <v>87146.963310000006</v>
      </c>
      <c r="J232" s="18">
        <v>107968.777</v>
      </c>
      <c r="K232" s="18">
        <v>129475.5</v>
      </c>
      <c r="L232" s="18">
        <v>152194.9</v>
      </c>
      <c r="M232" s="18">
        <v>174773.5</v>
      </c>
      <c r="N232" s="18">
        <v>198199.1</v>
      </c>
      <c r="O232" s="18">
        <v>222370.5</v>
      </c>
      <c r="P232" s="18">
        <v>247053.4</v>
      </c>
      <c r="Q232" s="18">
        <v>272497.5</v>
      </c>
      <c r="R232" s="18">
        <v>299602.59999999998</v>
      </c>
      <c r="S232" s="18">
        <v>328155.3</v>
      </c>
      <c r="T232" s="18">
        <v>357879.5</v>
      </c>
      <c r="U232" s="18">
        <v>389087.6</v>
      </c>
      <c r="V232" s="18">
        <v>422739.9</v>
      </c>
      <c r="W232" s="18">
        <v>457680.3</v>
      </c>
      <c r="X232" s="18">
        <v>494013.3</v>
      </c>
      <c r="Y232" s="18">
        <v>532230.6</v>
      </c>
      <c r="Z232" s="18">
        <v>571563.30000000005</v>
      </c>
    </row>
    <row r="233" spans="1:26" hidden="1">
      <c r="A233" s="18" t="s">
        <v>182</v>
      </c>
      <c r="B233" s="18" t="s">
        <v>190</v>
      </c>
      <c r="C233" s="18" t="s">
        <v>139</v>
      </c>
      <c r="D233" s="18" t="s">
        <v>58</v>
      </c>
      <c r="E233" s="18" t="s">
        <v>142</v>
      </c>
      <c r="F233" s="18" t="s">
        <v>143</v>
      </c>
      <c r="G233" s="18">
        <v>6490.9879000000001</v>
      </c>
      <c r="H233" s="18">
        <v>6879.5896000000002</v>
      </c>
      <c r="I233" s="18">
        <v>7257.2329</v>
      </c>
      <c r="J233" s="18">
        <v>7623.6571999999996</v>
      </c>
      <c r="K233" s="18">
        <v>7964.4282000000003</v>
      </c>
      <c r="L233" s="18">
        <v>8273.4010999999991</v>
      </c>
      <c r="M233" s="18">
        <v>8551.0051000000003</v>
      </c>
      <c r="N233" s="18">
        <v>8795.5200999999997</v>
      </c>
      <c r="O233" s="18">
        <v>9004.0542000000005</v>
      </c>
      <c r="P233" s="18">
        <v>9172.3104000000003</v>
      </c>
      <c r="Q233" s="18">
        <v>9297.5</v>
      </c>
      <c r="R233" s="18">
        <v>9380.9207999999999</v>
      </c>
      <c r="S233" s="18">
        <v>9427.6491999999998</v>
      </c>
      <c r="T233" s="18">
        <v>9442.8467000000001</v>
      </c>
      <c r="U233" s="18">
        <v>9427.5655999999999</v>
      </c>
      <c r="V233" s="18">
        <v>9383.0054999999993</v>
      </c>
      <c r="W233" s="18">
        <v>9312.1394</v>
      </c>
      <c r="X233" s="18">
        <v>9220.2795000000006</v>
      </c>
      <c r="Y233" s="18">
        <v>9112.0365000000002</v>
      </c>
      <c r="Z233" s="18">
        <v>8990.6330999999991</v>
      </c>
    </row>
    <row r="234" spans="1:26" hidden="1">
      <c r="A234" s="18" t="s">
        <v>182</v>
      </c>
      <c r="B234" s="18" t="s">
        <v>190</v>
      </c>
      <c r="C234" s="18" t="s">
        <v>139</v>
      </c>
      <c r="D234" s="18" t="s">
        <v>58</v>
      </c>
      <c r="E234" s="18" t="s">
        <v>63</v>
      </c>
      <c r="F234" s="18" t="s">
        <v>60</v>
      </c>
      <c r="G234" s="18">
        <v>451.8141</v>
      </c>
      <c r="H234" s="18">
        <v>500.24810000000002</v>
      </c>
      <c r="I234" s="18">
        <v>553.36170000000004</v>
      </c>
      <c r="J234" s="18">
        <v>612.70669999999996</v>
      </c>
      <c r="K234" s="18">
        <v>604.39779999999996</v>
      </c>
      <c r="L234" s="18">
        <v>638.553</v>
      </c>
      <c r="M234" s="18">
        <v>671.52369999999996</v>
      </c>
      <c r="N234" s="18">
        <v>701.59749999999997</v>
      </c>
      <c r="O234" s="18">
        <v>724.17380000000003</v>
      </c>
      <c r="P234" s="18">
        <v>741.01179999999999</v>
      </c>
      <c r="Q234" s="18">
        <v>759.49379999999996</v>
      </c>
      <c r="R234" s="18">
        <v>781.8818</v>
      </c>
      <c r="S234" s="18">
        <v>804.91359999999997</v>
      </c>
      <c r="T234" s="18">
        <v>837.41369999999995</v>
      </c>
      <c r="U234" s="18">
        <v>884.6626</v>
      </c>
      <c r="V234" s="18">
        <v>940.56010000000003</v>
      </c>
      <c r="W234" s="18">
        <v>975.56020000000001</v>
      </c>
      <c r="X234" s="18">
        <v>1011.4978</v>
      </c>
      <c r="Y234" s="18">
        <v>1029.9730999999999</v>
      </c>
      <c r="Z234" s="18">
        <v>1040.3527999999999</v>
      </c>
    </row>
    <row r="235" spans="1:26" hidden="1">
      <c r="A235" s="18" t="s">
        <v>182</v>
      </c>
      <c r="B235" s="18" t="s">
        <v>191</v>
      </c>
      <c r="C235" s="18" t="s">
        <v>139</v>
      </c>
      <c r="D235" s="18" t="s">
        <v>58</v>
      </c>
      <c r="E235" s="18" t="s">
        <v>140</v>
      </c>
      <c r="F235" s="18" t="s">
        <v>141</v>
      </c>
      <c r="G235" s="18">
        <v>32974.898500000003</v>
      </c>
      <c r="H235" s="18">
        <v>37808.365899999997</v>
      </c>
      <c r="I235" s="18">
        <v>41246.841500000002</v>
      </c>
      <c r="J235" s="18">
        <v>45400.133800000003</v>
      </c>
      <c r="K235" s="18">
        <v>37248.324000000001</v>
      </c>
      <c r="L235" s="18">
        <v>39444.217400000001</v>
      </c>
      <c r="M235" s="18">
        <v>39398.3361</v>
      </c>
      <c r="N235" s="18">
        <v>39665.420599999998</v>
      </c>
      <c r="O235" s="18">
        <v>39801.767599999999</v>
      </c>
      <c r="P235" s="18">
        <v>39572.7474</v>
      </c>
      <c r="Q235" s="18">
        <v>39331.138700000003</v>
      </c>
      <c r="R235" s="18">
        <v>38154.821000000004</v>
      </c>
      <c r="S235" s="18">
        <v>36329.8361</v>
      </c>
      <c r="T235" s="18">
        <v>33480.647900000004</v>
      </c>
      <c r="U235" s="18">
        <v>29875.803599999999</v>
      </c>
      <c r="V235" s="18">
        <v>25938.527399999999</v>
      </c>
      <c r="W235" s="18">
        <v>23224.321899999999</v>
      </c>
      <c r="X235" s="18">
        <v>19859.152099999999</v>
      </c>
      <c r="Y235" s="18">
        <v>18373.5622</v>
      </c>
      <c r="Z235" s="18">
        <v>17063.672999999999</v>
      </c>
    </row>
    <row r="236" spans="1:26" hidden="1">
      <c r="A236" s="18" t="s">
        <v>182</v>
      </c>
      <c r="B236" s="18" t="s">
        <v>191</v>
      </c>
      <c r="C236" s="18" t="s">
        <v>139</v>
      </c>
      <c r="D236" s="18" t="s">
        <v>58</v>
      </c>
      <c r="E236" s="18" t="s">
        <v>59</v>
      </c>
      <c r="F236" s="18" t="s">
        <v>60</v>
      </c>
      <c r="G236" s="18">
        <v>334.16079999999999</v>
      </c>
      <c r="H236" s="18">
        <v>364.3109</v>
      </c>
      <c r="I236" s="18">
        <v>399.9889</v>
      </c>
      <c r="J236" s="18">
        <v>439.81299999999999</v>
      </c>
      <c r="K236" s="18">
        <v>433.56</v>
      </c>
      <c r="L236" s="18">
        <v>458.55220000000003</v>
      </c>
      <c r="M236" s="18">
        <v>480.41219999999998</v>
      </c>
      <c r="N236" s="18">
        <v>499.92219999999998</v>
      </c>
      <c r="O236" s="18">
        <v>514.57069999999999</v>
      </c>
      <c r="P236" s="18">
        <v>525.22979999999995</v>
      </c>
      <c r="Q236" s="18">
        <v>533.8442</v>
      </c>
      <c r="R236" s="18">
        <v>540.81870000000004</v>
      </c>
      <c r="S236" s="18">
        <v>545.27869999999996</v>
      </c>
      <c r="T236" s="18">
        <v>549.44889999999998</v>
      </c>
      <c r="U236" s="18">
        <v>554.40290000000005</v>
      </c>
      <c r="V236" s="18">
        <v>561.09400000000005</v>
      </c>
      <c r="W236" s="18">
        <v>566.29340000000002</v>
      </c>
      <c r="X236" s="18">
        <v>570.21180000000004</v>
      </c>
      <c r="Y236" s="18">
        <v>570.05970000000002</v>
      </c>
      <c r="Z236" s="18">
        <v>569.8125</v>
      </c>
    </row>
    <row r="237" spans="1:26" hidden="1">
      <c r="A237" s="18" t="s">
        <v>182</v>
      </c>
      <c r="B237" s="18" t="s">
        <v>191</v>
      </c>
      <c r="C237" s="18" t="s">
        <v>139</v>
      </c>
      <c r="D237" s="18" t="s">
        <v>58</v>
      </c>
      <c r="E237" s="18" t="s">
        <v>61</v>
      </c>
      <c r="F237" s="18" t="s">
        <v>62</v>
      </c>
      <c r="G237" s="18">
        <v>60200.956859999998</v>
      </c>
      <c r="H237" s="18">
        <v>70956.669850000006</v>
      </c>
      <c r="I237" s="18">
        <v>86661.955600000001</v>
      </c>
      <c r="J237" s="18">
        <v>106995.6424</v>
      </c>
      <c r="K237" s="18">
        <v>127878.3</v>
      </c>
      <c r="L237" s="18">
        <v>149842</v>
      </c>
      <c r="M237" s="18">
        <v>171552.7</v>
      </c>
      <c r="N237" s="18">
        <v>193956.4</v>
      </c>
      <c r="O237" s="18">
        <v>216947.5</v>
      </c>
      <c r="P237" s="18">
        <v>240267.5</v>
      </c>
      <c r="Q237" s="18">
        <v>264171.59999999998</v>
      </c>
      <c r="R237" s="18">
        <v>289483.7</v>
      </c>
      <c r="S237" s="18">
        <v>315984.90000000002</v>
      </c>
      <c r="T237" s="18">
        <v>343416.7</v>
      </c>
      <c r="U237" s="18">
        <v>372048.6</v>
      </c>
      <c r="V237" s="18">
        <v>402803.5</v>
      </c>
      <c r="W237" s="18">
        <v>434558.3</v>
      </c>
      <c r="X237" s="18">
        <v>467409.8</v>
      </c>
      <c r="Y237" s="18">
        <v>501792.5</v>
      </c>
      <c r="Z237" s="18">
        <v>537211.4</v>
      </c>
    </row>
    <row r="238" spans="1:26" hidden="1">
      <c r="A238" s="18" t="s">
        <v>182</v>
      </c>
      <c r="B238" s="18" t="s">
        <v>191</v>
      </c>
      <c r="C238" s="18" t="s">
        <v>139</v>
      </c>
      <c r="D238" s="18" t="s">
        <v>58</v>
      </c>
      <c r="E238" s="18" t="s">
        <v>142</v>
      </c>
      <c r="F238" s="18" t="s">
        <v>143</v>
      </c>
      <c r="G238" s="18">
        <v>6490.9879000000001</v>
      </c>
      <c r="H238" s="18">
        <v>6879.5896000000002</v>
      </c>
      <c r="I238" s="18">
        <v>7257.2329</v>
      </c>
      <c r="J238" s="18">
        <v>7623.6571999999996</v>
      </c>
      <c r="K238" s="18">
        <v>7964.4282000000003</v>
      </c>
      <c r="L238" s="18">
        <v>8273.4010999999991</v>
      </c>
      <c r="M238" s="18">
        <v>8551.0051000000003</v>
      </c>
      <c r="N238" s="18">
        <v>8795.5200999999997</v>
      </c>
      <c r="O238" s="18">
        <v>9004.0542000000005</v>
      </c>
      <c r="P238" s="18">
        <v>9172.3104000000003</v>
      </c>
      <c r="Q238" s="18">
        <v>9297.5</v>
      </c>
      <c r="R238" s="18">
        <v>9380.9207999999999</v>
      </c>
      <c r="S238" s="18">
        <v>9427.6491999999998</v>
      </c>
      <c r="T238" s="18">
        <v>9442.8467000000001</v>
      </c>
      <c r="U238" s="18">
        <v>9427.5655999999999</v>
      </c>
      <c r="V238" s="18">
        <v>9383.0054999999993</v>
      </c>
      <c r="W238" s="18">
        <v>9312.1394</v>
      </c>
      <c r="X238" s="18">
        <v>9220.2795000000006</v>
      </c>
      <c r="Y238" s="18">
        <v>9112.0365000000002</v>
      </c>
      <c r="Z238" s="18">
        <v>8990.6330999999991</v>
      </c>
    </row>
    <row r="239" spans="1:26" hidden="1">
      <c r="A239" s="18" t="s">
        <v>182</v>
      </c>
      <c r="B239" s="18" t="s">
        <v>191</v>
      </c>
      <c r="C239" s="18" t="s">
        <v>139</v>
      </c>
      <c r="D239" s="18" t="s">
        <v>58</v>
      </c>
      <c r="E239" s="18" t="s">
        <v>63</v>
      </c>
      <c r="F239" s="18" t="s">
        <v>60</v>
      </c>
      <c r="G239" s="18">
        <v>451.8141</v>
      </c>
      <c r="H239" s="18">
        <v>500.02760000000001</v>
      </c>
      <c r="I239" s="18">
        <v>552.8972</v>
      </c>
      <c r="J239" s="18">
        <v>611.70600000000002</v>
      </c>
      <c r="K239" s="18">
        <v>602.01009999999997</v>
      </c>
      <c r="L239" s="18">
        <v>634.20929999999998</v>
      </c>
      <c r="M239" s="18">
        <v>664.07119999999998</v>
      </c>
      <c r="N239" s="18">
        <v>689.83529999999996</v>
      </c>
      <c r="O239" s="18">
        <v>708.55250000000001</v>
      </c>
      <c r="P239" s="18">
        <v>721.35159999999996</v>
      </c>
      <c r="Q239" s="18">
        <v>734.60050000000001</v>
      </c>
      <c r="R239" s="18">
        <v>751.35</v>
      </c>
      <c r="S239" s="18">
        <v>768.75220000000002</v>
      </c>
      <c r="T239" s="18">
        <v>795.95249999999999</v>
      </c>
      <c r="U239" s="18">
        <v>838.83159999999998</v>
      </c>
      <c r="V239" s="18">
        <v>892.09500000000003</v>
      </c>
      <c r="W239" s="18">
        <v>923.64419999999996</v>
      </c>
      <c r="X239" s="18">
        <v>956.8723</v>
      </c>
      <c r="Y239" s="18">
        <v>971.13549999999998</v>
      </c>
      <c r="Z239" s="18">
        <v>979.68449999999996</v>
      </c>
    </row>
    <row r="240" spans="1:26" hidden="1">
      <c r="A240" s="18" t="s">
        <v>182</v>
      </c>
      <c r="B240" s="18" t="s">
        <v>192</v>
      </c>
      <c r="C240" s="18" t="s">
        <v>139</v>
      </c>
      <c r="D240" s="18" t="s">
        <v>58</v>
      </c>
      <c r="E240" s="18" t="s">
        <v>140</v>
      </c>
      <c r="F240" s="18" t="s">
        <v>141</v>
      </c>
      <c r="G240" s="18">
        <v>32974.898500000003</v>
      </c>
      <c r="H240" s="18">
        <v>33921.0841</v>
      </c>
      <c r="I240" s="18">
        <v>36561.702299999997</v>
      </c>
      <c r="J240" s="18">
        <v>39604.426800000001</v>
      </c>
      <c r="K240" s="18">
        <v>42066.444499999998</v>
      </c>
      <c r="L240" s="18">
        <v>43822.929600000003</v>
      </c>
      <c r="M240" s="18">
        <v>45482.311300000001</v>
      </c>
      <c r="N240" s="18">
        <v>46566.107400000001</v>
      </c>
      <c r="O240" s="18">
        <v>47069.323900000003</v>
      </c>
      <c r="P240" s="18">
        <v>46474.084499999997</v>
      </c>
      <c r="Q240" s="18">
        <v>47059.282599999999</v>
      </c>
      <c r="R240" s="18">
        <v>48137.612699999998</v>
      </c>
      <c r="S240" s="18">
        <v>49852.032500000001</v>
      </c>
      <c r="T240" s="18">
        <v>52116.843099999998</v>
      </c>
      <c r="U240" s="18">
        <v>54610.022499999999</v>
      </c>
      <c r="V240" s="18">
        <v>56720.7281</v>
      </c>
      <c r="W240" s="18">
        <v>58541.931900000003</v>
      </c>
      <c r="X240" s="18">
        <v>58855.021399999998</v>
      </c>
      <c r="Y240" s="18">
        <v>58966.055800000002</v>
      </c>
      <c r="Z240" s="18">
        <v>60134.748399999997</v>
      </c>
    </row>
    <row r="241" spans="1:26" hidden="1">
      <c r="A241" s="18" t="s">
        <v>182</v>
      </c>
      <c r="B241" s="18" t="s">
        <v>192</v>
      </c>
      <c r="C241" s="18" t="s">
        <v>139</v>
      </c>
      <c r="D241" s="18" t="s">
        <v>58</v>
      </c>
      <c r="E241" s="18" t="s">
        <v>59</v>
      </c>
      <c r="F241" s="18" t="s">
        <v>60</v>
      </c>
      <c r="G241" s="18">
        <v>334.16079999999999</v>
      </c>
      <c r="H241" s="18">
        <v>356.00119999999998</v>
      </c>
      <c r="I241" s="18">
        <v>384.01</v>
      </c>
      <c r="J241" s="18">
        <v>415.00749999999999</v>
      </c>
      <c r="K241" s="18">
        <v>441.78230000000002</v>
      </c>
      <c r="L241" s="18">
        <v>464.62110000000001</v>
      </c>
      <c r="M241" s="18">
        <v>485.0729</v>
      </c>
      <c r="N241" s="18">
        <v>503.63569999999999</v>
      </c>
      <c r="O241" s="18">
        <v>518.26400000000001</v>
      </c>
      <c r="P241" s="18">
        <v>528.24630000000002</v>
      </c>
      <c r="Q241" s="18">
        <v>544.89610000000005</v>
      </c>
      <c r="R241" s="18">
        <v>562.69100000000003</v>
      </c>
      <c r="S241" s="18">
        <v>579.16150000000005</v>
      </c>
      <c r="T241" s="18">
        <v>594.20090000000005</v>
      </c>
      <c r="U241" s="18">
        <v>606.61199999999997</v>
      </c>
      <c r="V241" s="18">
        <v>615.26919999999996</v>
      </c>
      <c r="W241" s="18">
        <v>621.74339999999995</v>
      </c>
      <c r="X241" s="18">
        <v>622.18539999999996</v>
      </c>
      <c r="Y241" s="18">
        <v>623.6454</v>
      </c>
      <c r="Z241" s="18">
        <v>628.92639999999994</v>
      </c>
    </row>
    <row r="242" spans="1:26" hidden="1">
      <c r="A242" s="18" t="s">
        <v>182</v>
      </c>
      <c r="B242" s="18" t="s">
        <v>192</v>
      </c>
      <c r="C242" s="18" t="s">
        <v>139</v>
      </c>
      <c r="D242" s="18" t="s">
        <v>58</v>
      </c>
      <c r="E242" s="18" t="s">
        <v>61</v>
      </c>
      <c r="F242" s="18" t="s">
        <v>62</v>
      </c>
      <c r="G242" s="18">
        <v>54728.198600000003</v>
      </c>
      <c r="H242" s="18">
        <v>64523.767899999999</v>
      </c>
      <c r="I242" s="18">
        <v>78817.791100000002</v>
      </c>
      <c r="J242" s="18">
        <v>97315.298999999999</v>
      </c>
      <c r="K242" s="18">
        <v>117000</v>
      </c>
      <c r="L242" s="18">
        <v>137000</v>
      </c>
      <c r="M242" s="18">
        <v>157000</v>
      </c>
      <c r="N242" s="18">
        <v>178000</v>
      </c>
      <c r="O242" s="18">
        <v>199000</v>
      </c>
      <c r="P242" s="18">
        <v>221000</v>
      </c>
      <c r="Q242" s="18">
        <v>243000</v>
      </c>
      <c r="R242" s="18">
        <v>267000</v>
      </c>
      <c r="S242" s="18">
        <v>292000</v>
      </c>
      <c r="T242" s="18">
        <v>318000</v>
      </c>
      <c r="U242" s="18">
        <v>346000</v>
      </c>
      <c r="V242" s="18">
        <v>374000</v>
      </c>
      <c r="W242" s="18">
        <v>404000</v>
      </c>
      <c r="X242" s="18">
        <v>435000</v>
      </c>
      <c r="Y242" s="18">
        <v>467000</v>
      </c>
      <c r="Z242" s="19">
        <v>500000</v>
      </c>
    </row>
    <row r="243" spans="1:26" hidden="1">
      <c r="A243" s="18" t="s">
        <v>182</v>
      </c>
      <c r="B243" s="18" t="s">
        <v>192</v>
      </c>
      <c r="C243" s="18" t="s">
        <v>139</v>
      </c>
      <c r="D243" s="18" t="s">
        <v>58</v>
      </c>
      <c r="E243" s="18" t="s">
        <v>142</v>
      </c>
      <c r="F243" s="18" t="s">
        <v>143</v>
      </c>
      <c r="G243" s="18">
        <v>6490.9879000000001</v>
      </c>
      <c r="H243" s="18">
        <v>6879.5896000000002</v>
      </c>
      <c r="I243" s="18">
        <v>7257.2329</v>
      </c>
      <c r="J243" s="18">
        <v>7623.6571999999996</v>
      </c>
      <c r="K243" s="18">
        <v>7964.4282000000003</v>
      </c>
      <c r="L243" s="18">
        <v>8273.4010999999991</v>
      </c>
      <c r="M243" s="18">
        <v>8551.0051000000003</v>
      </c>
      <c r="N243" s="18">
        <v>8795.5200999999997</v>
      </c>
      <c r="O243" s="18">
        <v>9004.0542000000005</v>
      </c>
      <c r="P243" s="18">
        <v>9172.3104000000003</v>
      </c>
      <c r="Q243" s="18">
        <v>9297.5</v>
      </c>
      <c r="R243" s="18">
        <v>9380.9207999999999</v>
      </c>
      <c r="S243" s="18">
        <v>9427.6491999999998</v>
      </c>
      <c r="T243" s="18">
        <v>9442.8467000000001</v>
      </c>
      <c r="U243" s="18">
        <v>9427.5655999999999</v>
      </c>
      <c r="V243" s="18">
        <v>9383.0054999999993</v>
      </c>
      <c r="W243" s="18">
        <v>9312.1394</v>
      </c>
      <c r="X243" s="18">
        <v>9220.2795000000006</v>
      </c>
      <c r="Y243" s="18">
        <v>9112.0365000000002</v>
      </c>
      <c r="Z243" s="18">
        <v>8990.6330999999991</v>
      </c>
    </row>
    <row r="244" spans="1:26" hidden="1">
      <c r="A244" s="18" t="s">
        <v>182</v>
      </c>
      <c r="B244" s="18" t="s">
        <v>192</v>
      </c>
      <c r="C244" s="18" t="s">
        <v>139</v>
      </c>
      <c r="D244" s="18" t="s">
        <v>58</v>
      </c>
      <c r="E244" s="18" t="s">
        <v>63</v>
      </c>
      <c r="F244" s="18" t="s">
        <v>60</v>
      </c>
      <c r="G244" s="18">
        <v>451.14389999999997</v>
      </c>
      <c r="H244" s="18">
        <v>490.14620000000002</v>
      </c>
      <c r="I244" s="18">
        <v>536.0127</v>
      </c>
      <c r="J244" s="18">
        <v>587.24300000000005</v>
      </c>
      <c r="K244" s="18">
        <v>633.5367</v>
      </c>
      <c r="L244" s="18">
        <v>673.70280000000002</v>
      </c>
      <c r="M244" s="18">
        <v>712.03189999999995</v>
      </c>
      <c r="N244" s="18">
        <v>745.31119999999999</v>
      </c>
      <c r="O244" s="18">
        <v>771.20309999999995</v>
      </c>
      <c r="P244" s="18">
        <v>784.77030000000002</v>
      </c>
      <c r="Q244" s="18">
        <v>804.89549999999997</v>
      </c>
      <c r="R244" s="18">
        <v>829.41200000000003</v>
      </c>
      <c r="S244" s="18">
        <v>857.98119999999994</v>
      </c>
      <c r="T244" s="18">
        <v>890.86739999999998</v>
      </c>
      <c r="U244" s="18">
        <v>924.76580000000001</v>
      </c>
      <c r="V244" s="18">
        <v>954.76030000000003</v>
      </c>
      <c r="W244" s="18">
        <v>981.23450000000003</v>
      </c>
      <c r="X244" s="18">
        <v>994.26080000000002</v>
      </c>
      <c r="Y244" s="18">
        <v>1004.8785</v>
      </c>
      <c r="Z244" s="18">
        <v>1023.5848999999999</v>
      </c>
    </row>
    <row r="245" spans="1:26" hidden="1">
      <c r="A245" s="18" t="s">
        <v>182</v>
      </c>
      <c r="B245" s="18" t="s">
        <v>193</v>
      </c>
      <c r="C245" s="18" t="s">
        <v>139</v>
      </c>
      <c r="D245" s="18" t="s">
        <v>58</v>
      </c>
      <c r="E245" s="18" t="s">
        <v>140</v>
      </c>
      <c r="F245" s="18" t="s">
        <v>141</v>
      </c>
      <c r="G245" s="18">
        <v>32974.898500000003</v>
      </c>
      <c r="H245" s="18">
        <v>34499.244200000001</v>
      </c>
      <c r="I245" s="18">
        <v>37656.605900000002</v>
      </c>
      <c r="J245" s="18">
        <v>41285.027800000003</v>
      </c>
      <c r="K245" s="18">
        <v>44309.903400000003</v>
      </c>
      <c r="L245" s="18">
        <v>46599.011400000003</v>
      </c>
      <c r="M245" s="18">
        <v>48674.5628</v>
      </c>
      <c r="N245" s="18">
        <v>50032.724300000002</v>
      </c>
      <c r="O245" s="18">
        <v>50763.655599999998</v>
      </c>
      <c r="P245" s="18">
        <v>50325.3102</v>
      </c>
      <c r="Q245" s="18">
        <v>51281.990400000002</v>
      </c>
      <c r="R245" s="18">
        <v>52777.849499999997</v>
      </c>
      <c r="S245" s="18">
        <v>54829.8534</v>
      </c>
      <c r="T245" s="18">
        <v>57346.893199999999</v>
      </c>
      <c r="U245" s="18">
        <v>60009.064899999998</v>
      </c>
      <c r="V245" s="18">
        <v>62220.340300000003</v>
      </c>
      <c r="W245" s="18">
        <v>64158.403299999998</v>
      </c>
      <c r="X245" s="18">
        <v>64354.254999999997</v>
      </c>
      <c r="Y245" s="18">
        <v>65194.957399999999</v>
      </c>
      <c r="Z245" s="18">
        <v>66678.562300000005</v>
      </c>
    </row>
    <row r="246" spans="1:26" hidden="1">
      <c r="A246" s="18" t="s">
        <v>182</v>
      </c>
      <c r="B246" s="18" t="s">
        <v>193</v>
      </c>
      <c r="C246" s="18" t="s">
        <v>139</v>
      </c>
      <c r="D246" s="18" t="s">
        <v>58</v>
      </c>
      <c r="E246" s="18" t="s">
        <v>59</v>
      </c>
      <c r="F246" s="18" t="s">
        <v>60</v>
      </c>
      <c r="G246" s="18">
        <v>334.16079999999999</v>
      </c>
      <c r="H246" s="18">
        <v>360.2645</v>
      </c>
      <c r="I246" s="18">
        <v>392.06279999999998</v>
      </c>
      <c r="J246" s="18">
        <v>427.58049999999997</v>
      </c>
      <c r="K246" s="18">
        <v>459.10070000000002</v>
      </c>
      <c r="L246" s="18">
        <v>486.5795</v>
      </c>
      <c r="M246" s="18">
        <v>511.44470000000001</v>
      </c>
      <c r="N246" s="18">
        <v>534.12950000000001</v>
      </c>
      <c r="O246" s="18">
        <v>551.92349999999999</v>
      </c>
      <c r="P246" s="18">
        <v>564.846</v>
      </c>
      <c r="Q246" s="18">
        <v>584.60850000000005</v>
      </c>
      <c r="R246" s="18">
        <v>605.61059999999998</v>
      </c>
      <c r="S246" s="18">
        <v>624.81359999999995</v>
      </c>
      <c r="T246" s="18">
        <v>643.37009999999998</v>
      </c>
      <c r="U246" s="18">
        <v>659.5444</v>
      </c>
      <c r="V246" s="18">
        <v>672.10130000000004</v>
      </c>
      <c r="W246" s="18">
        <v>681.86890000000005</v>
      </c>
      <c r="X246" s="18">
        <v>684.97199999999998</v>
      </c>
      <c r="Y246" s="18">
        <v>688.30780000000004</v>
      </c>
      <c r="Z246" s="18">
        <v>694.22460000000001</v>
      </c>
    </row>
    <row r="247" spans="1:26" hidden="1">
      <c r="A247" s="18" t="s">
        <v>182</v>
      </c>
      <c r="B247" s="18" t="s">
        <v>193</v>
      </c>
      <c r="C247" s="18" t="s">
        <v>139</v>
      </c>
      <c r="D247" s="18" t="s">
        <v>58</v>
      </c>
      <c r="E247" s="18" t="s">
        <v>61</v>
      </c>
      <c r="F247" s="18" t="s">
        <v>62</v>
      </c>
      <c r="G247" s="18">
        <v>54728.198600000003</v>
      </c>
      <c r="H247" s="18">
        <v>64514.668100000003</v>
      </c>
      <c r="I247" s="18">
        <v>78801.591799999995</v>
      </c>
      <c r="J247" s="18">
        <v>97291.005000000005</v>
      </c>
      <c r="K247" s="18">
        <v>117000</v>
      </c>
      <c r="L247" s="18">
        <v>137000</v>
      </c>
      <c r="M247" s="18">
        <v>157000</v>
      </c>
      <c r="N247" s="18">
        <v>178000</v>
      </c>
      <c r="O247" s="18">
        <v>199000</v>
      </c>
      <c r="P247" s="18">
        <v>221000</v>
      </c>
      <c r="Q247" s="18">
        <v>243000</v>
      </c>
      <c r="R247" s="18">
        <v>267000</v>
      </c>
      <c r="S247" s="18">
        <v>292000</v>
      </c>
      <c r="T247" s="18">
        <v>318000</v>
      </c>
      <c r="U247" s="18">
        <v>346000</v>
      </c>
      <c r="V247" s="18">
        <v>375000</v>
      </c>
      <c r="W247" s="18">
        <v>404000</v>
      </c>
      <c r="X247" s="18">
        <v>435000</v>
      </c>
      <c r="Y247" s="18">
        <v>467000</v>
      </c>
      <c r="Z247" s="19">
        <v>500000</v>
      </c>
    </row>
    <row r="248" spans="1:26" hidden="1">
      <c r="A248" s="18" t="s">
        <v>182</v>
      </c>
      <c r="B248" s="18" t="s">
        <v>193</v>
      </c>
      <c r="C248" s="18" t="s">
        <v>139</v>
      </c>
      <c r="D248" s="18" t="s">
        <v>58</v>
      </c>
      <c r="E248" s="18" t="s">
        <v>142</v>
      </c>
      <c r="F248" s="18" t="s">
        <v>143</v>
      </c>
      <c r="G248" s="18">
        <v>6490.9879000000001</v>
      </c>
      <c r="H248" s="18">
        <v>6879.5896000000002</v>
      </c>
      <c r="I248" s="18">
        <v>7257.2329</v>
      </c>
      <c r="J248" s="18">
        <v>7623.6571999999996</v>
      </c>
      <c r="K248" s="18">
        <v>7964.4282000000003</v>
      </c>
      <c r="L248" s="18">
        <v>8273.4010999999991</v>
      </c>
      <c r="M248" s="18">
        <v>8551.0051000000003</v>
      </c>
      <c r="N248" s="18">
        <v>8795.5200999999997</v>
      </c>
      <c r="O248" s="18">
        <v>9004.0542000000005</v>
      </c>
      <c r="P248" s="18">
        <v>9172.3104000000003</v>
      </c>
      <c r="Q248" s="18">
        <v>9297.5</v>
      </c>
      <c r="R248" s="18">
        <v>9380.9207999999999</v>
      </c>
      <c r="S248" s="18">
        <v>9427.6491999999998</v>
      </c>
      <c r="T248" s="18">
        <v>9442.8467000000001</v>
      </c>
      <c r="U248" s="18">
        <v>9427.5655999999999</v>
      </c>
      <c r="V248" s="18">
        <v>9383.0054999999993</v>
      </c>
      <c r="W248" s="18">
        <v>9312.1394</v>
      </c>
      <c r="X248" s="18">
        <v>9220.2795000000006</v>
      </c>
      <c r="Y248" s="18">
        <v>9112.0365000000002</v>
      </c>
      <c r="Z248" s="18">
        <v>8990.6330999999991</v>
      </c>
    </row>
    <row r="249" spans="1:26" hidden="1">
      <c r="A249" s="18" t="s">
        <v>182</v>
      </c>
      <c r="B249" s="18" t="s">
        <v>193</v>
      </c>
      <c r="C249" s="18" t="s">
        <v>139</v>
      </c>
      <c r="D249" s="18" t="s">
        <v>58</v>
      </c>
      <c r="E249" s="18" t="s">
        <v>63</v>
      </c>
      <c r="F249" s="18" t="s">
        <v>60</v>
      </c>
      <c r="G249" s="18">
        <v>451.14389999999997</v>
      </c>
      <c r="H249" s="18">
        <v>495.42439999999999</v>
      </c>
      <c r="I249" s="18">
        <v>546.04899999999998</v>
      </c>
      <c r="J249" s="18">
        <v>602.92529999999999</v>
      </c>
      <c r="K249" s="18">
        <v>654.96349999999995</v>
      </c>
      <c r="L249" s="18">
        <v>700.90830000000005</v>
      </c>
      <c r="M249" s="18">
        <v>744.60059999999999</v>
      </c>
      <c r="N249" s="18">
        <v>782.74130000000002</v>
      </c>
      <c r="O249" s="18">
        <v>813.48569999999995</v>
      </c>
      <c r="P249" s="18">
        <v>830.64779999999996</v>
      </c>
      <c r="Q249" s="18">
        <v>856.40459999999996</v>
      </c>
      <c r="R249" s="18">
        <v>886.48829999999998</v>
      </c>
      <c r="S249" s="18">
        <v>920.03790000000004</v>
      </c>
      <c r="T249" s="18">
        <v>958.26459999999997</v>
      </c>
      <c r="U249" s="18">
        <v>997.87070000000006</v>
      </c>
      <c r="V249" s="18">
        <v>1033.4555</v>
      </c>
      <c r="W249" s="18">
        <v>1064.0091</v>
      </c>
      <c r="X249" s="18">
        <v>1078.6916000000001</v>
      </c>
      <c r="Y249" s="18">
        <v>1097.2095999999999</v>
      </c>
      <c r="Z249" s="18">
        <v>1120.9274</v>
      </c>
    </row>
    <row r="250" spans="1:26" hidden="1">
      <c r="A250" s="18" t="s">
        <v>194</v>
      </c>
      <c r="B250" s="18" t="s">
        <v>195</v>
      </c>
      <c r="C250" s="18" t="s">
        <v>139</v>
      </c>
      <c r="D250" s="18" t="s">
        <v>58</v>
      </c>
      <c r="E250" s="18" t="s">
        <v>140</v>
      </c>
      <c r="F250" s="18" t="s">
        <v>141</v>
      </c>
      <c r="G250" s="18">
        <v>33397.199999999997</v>
      </c>
      <c r="H250" s="18">
        <v>36978.6</v>
      </c>
      <c r="I250" s="18">
        <v>39863.9</v>
      </c>
      <c r="J250" s="18">
        <v>43011</v>
      </c>
      <c r="K250" s="18">
        <v>47242.3</v>
      </c>
      <c r="L250" s="18">
        <v>51545.1</v>
      </c>
      <c r="M250" s="18">
        <v>55808.6</v>
      </c>
      <c r="N250" s="18">
        <v>59982</v>
      </c>
      <c r="O250" s="18">
        <v>64048.800000000003</v>
      </c>
      <c r="P250" s="18">
        <v>67985</v>
      </c>
      <c r="Q250" s="18">
        <v>71770.600000000006</v>
      </c>
      <c r="R250" s="18">
        <v>75422.7</v>
      </c>
      <c r="S250" s="18">
        <v>78995.3</v>
      </c>
      <c r="T250" s="18">
        <v>82543.7</v>
      </c>
      <c r="U250" s="18">
        <v>86096.4</v>
      </c>
      <c r="V250" s="18">
        <v>89671.7</v>
      </c>
      <c r="W250" s="18">
        <v>93297.2</v>
      </c>
      <c r="X250" s="18">
        <v>96999.8</v>
      </c>
      <c r="Y250" s="18">
        <v>100778</v>
      </c>
      <c r="Z250" s="18">
        <v>104598</v>
      </c>
    </row>
    <row r="251" spans="1:26" hidden="1">
      <c r="A251" s="18" t="s">
        <v>194</v>
      </c>
      <c r="B251" s="18" t="s">
        <v>195</v>
      </c>
      <c r="C251" s="18" t="s">
        <v>139</v>
      </c>
      <c r="D251" s="18" t="s">
        <v>58</v>
      </c>
      <c r="E251" s="18" t="s">
        <v>61</v>
      </c>
      <c r="F251" s="18" t="s">
        <v>62</v>
      </c>
      <c r="G251" s="18">
        <v>82751.5</v>
      </c>
      <c r="H251" s="18">
        <v>98387.199999999997</v>
      </c>
      <c r="I251" s="18">
        <v>115096</v>
      </c>
      <c r="J251" s="18">
        <v>137989</v>
      </c>
      <c r="K251" s="18">
        <v>165228</v>
      </c>
      <c r="L251" s="18">
        <v>194248</v>
      </c>
      <c r="M251" s="18">
        <v>224484</v>
      </c>
      <c r="N251" s="18">
        <v>255511</v>
      </c>
      <c r="O251" s="18">
        <v>287038</v>
      </c>
      <c r="P251" s="18">
        <v>318797</v>
      </c>
      <c r="Q251" s="18">
        <v>350570</v>
      </c>
      <c r="R251" s="18">
        <v>382327</v>
      </c>
      <c r="S251" s="18">
        <v>414246</v>
      </c>
      <c r="T251" s="18">
        <v>446550</v>
      </c>
      <c r="U251" s="18">
        <v>479374</v>
      </c>
      <c r="V251" s="18">
        <v>512828</v>
      </c>
      <c r="W251" s="18">
        <v>547087</v>
      </c>
      <c r="X251" s="18">
        <v>582357</v>
      </c>
      <c r="Y251" s="18">
        <v>618716</v>
      </c>
      <c r="Z251" s="18">
        <v>656071</v>
      </c>
    </row>
    <row r="252" spans="1:26" hidden="1">
      <c r="A252" s="18" t="s">
        <v>194</v>
      </c>
      <c r="B252" s="18" t="s">
        <v>195</v>
      </c>
      <c r="C252" s="18" t="s">
        <v>139</v>
      </c>
      <c r="D252" s="18" t="s">
        <v>58</v>
      </c>
      <c r="E252" s="18" t="s">
        <v>142</v>
      </c>
      <c r="F252" s="18" t="s">
        <v>143</v>
      </c>
      <c r="G252" s="18">
        <v>6541.35</v>
      </c>
      <c r="H252" s="18">
        <v>6957.32</v>
      </c>
      <c r="I252" s="18">
        <v>7382.13</v>
      </c>
      <c r="J252" s="18">
        <v>7794.57</v>
      </c>
      <c r="K252" s="18">
        <v>8184.67</v>
      </c>
      <c r="L252" s="18">
        <v>8550.23</v>
      </c>
      <c r="M252" s="18">
        <v>8891.7099999999991</v>
      </c>
      <c r="N252" s="18">
        <v>9209.32</v>
      </c>
      <c r="O252" s="18">
        <v>9503.18</v>
      </c>
      <c r="P252" s="18">
        <v>9770.7900000000009</v>
      </c>
      <c r="Q252" s="18">
        <v>10010.1</v>
      </c>
      <c r="R252" s="18">
        <v>10221.6</v>
      </c>
      <c r="S252" s="18">
        <v>10408.799999999999</v>
      </c>
      <c r="T252" s="18">
        <v>10574.8</v>
      </c>
      <c r="U252" s="18">
        <v>10721</v>
      </c>
      <c r="V252" s="18">
        <v>10847.7</v>
      </c>
      <c r="W252" s="18">
        <v>10956.6</v>
      </c>
      <c r="X252" s="18">
        <v>11049.1</v>
      </c>
      <c r="Y252" s="18">
        <v>11125.1</v>
      </c>
      <c r="Z252" s="18">
        <v>11183.4</v>
      </c>
    </row>
    <row r="253" spans="1:26" hidden="1">
      <c r="A253" s="18" t="s">
        <v>196</v>
      </c>
      <c r="B253" s="18" t="s">
        <v>163</v>
      </c>
      <c r="C253" s="18" t="s">
        <v>139</v>
      </c>
      <c r="D253" s="18" t="s">
        <v>58</v>
      </c>
      <c r="E253" s="18" t="s">
        <v>140</v>
      </c>
      <c r="F253" s="18" t="s">
        <v>141</v>
      </c>
      <c r="G253" s="18" t="s">
        <v>164</v>
      </c>
      <c r="H253" s="18">
        <v>35775.431669999998</v>
      </c>
      <c r="I253" s="18" t="s">
        <v>164</v>
      </c>
      <c r="J253" s="18">
        <v>35526.56048</v>
      </c>
      <c r="K253" s="18" t="s">
        <v>164</v>
      </c>
      <c r="L253" s="18">
        <v>34640.074090000002</v>
      </c>
      <c r="M253" s="18" t="s">
        <v>164</v>
      </c>
      <c r="N253" s="18">
        <v>33537.166660000003</v>
      </c>
      <c r="O253" s="18" t="s">
        <v>164</v>
      </c>
      <c r="P253" s="18">
        <v>30082.26598</v>
      </c>
      <c r="Q253" s="18" t="s">
        <v>164</v>
      </c>
      <c r="R253" s="18">
        <v>27347.879140000001</v>
      </c>
      <c r="S253" s="18" t="s">
        <v>164</v>
      </c>
      <c r="T253" s="18">
        <v>20878.866529999999</v>
      </c>
      <c r="U253" s="18" t="s">
        <v>164</v>
      </c>
      <c r="V253" s="18">
        <v>11018.50548</v>
      </c>
      <c r="W253" s="18" t="s">
        <v>164</v>
      </c>
      <c r="X253" s="18">
        <v>4100.0736189999998</v>
      </c>
      <c r="Y253" s="18" t="s">
        <v>164</v>
      </c>
      <c r="Z253" s="18">
        <v>-1345.64382</v>
      </c>
    </row>
    <row r="254" spans="1:26" hidden="1">
      <c r="A254" s="18" t="s">
        <v>196</v>
      </c>
      <c r="B254" s="18" t="s">
        <v>163</v>
      </c>
      <c r="C254" s="18" t="s">
        <v>139</v>
      </c>
      <c r="D254" s="18" t="s">
        <v>58</v>
      </c>
      <c r="E254" s="18" t="s">
        <v>59</v>
      </c>
      <c r="F254" s="18" t="s">
        <v>60</v>
      </c>
      <c r="G254" s="18" t="s">
        <v>164</v>
      </c>
      <c r="H254" s="18">
        <v>393.851451</v>
      </c>
      <c r="I254" s="18" t="s">
        <v>164</v>
      </c>
      <c r="J254" s="18">
        <v>444.5354456</v>
      </c>
      <c r="K254" s="18" t="s">
        <v>164</v>
      </c>
      <c r="L254" s="18">
        <v>502.74299530000002</v>
      </c>
      <c r="M254" s="18" t="s">
        <v>164</v>
      </c>
      <c r="N254" s="18">
        <v>552.86850519999996</v>
      </c>
      <c r="O254" s="18" t="s">
        <v>164</v>
      </c>
      <c r="P254" s="18">
        <v>582.636663</v>
      </c>
      <c r="Q254" s="18" t="s">
        <v>164</v>
      </c>
      <c r="R254" s="18">
        <v>595.42212930000005</v>
      </c>
      <c r="S254" s="18" t="s">
        <v>164</v>
      </c>
      <c r="T254" s="18">
        <v>593.09725189999995</v>
      </c>
      <c r="U254" s="18" t="s">
        <v>164</v>
      </c>
      <c r="V254" s="18">
        <v>576.80136779999998</v>
      </c>
      <c r="W254" s="18" t="s">
        <v>164</v>
      </c>
      <c r="X254" s="18">
        <v>552.47784009999998</v>
      </c>
      <c r="Y254" s="18" t="s">
        <v>164</v>
      </c>
      <c r="Z254" s="18">
        <v>523.12557800000002</v>
      </c>
    </row>
    <row r="255" spans="1:26" hidden="1">
      <c r="A255" s="18" t="s">
        <v>196</v>
      </c>
      <c r="B255" s="18" t="s">
        <v>163</v>
      </c>
      <c r="C255" s="18" t="s">
        <v>139</v>
      </c>
      <c r="D255" s="18" t="s">
        <v>58</v>
      </c>
      <c r="E255" s="18" t="s">
        <v>61</v>
      </c>
      <c r="F255" s="18" t="s">
        <v>62</v>
      </c>
      <c r="G255" s="18" t="s">
        <v>164</v>
      </c>
      <c r="H255" s="18">
        <v>73630.725770000005</v>
      </c>
      <c r="I255" s="18" t="s">
        <v>164</v>
      </c>
      <c r="J255" s="18">
        <v>110609.43520000001</v>
      </c>
      <c r="K255" s="18" t="s">
        <v>164</v>
      </c>
      <c r="L255" s="18">
        <v>167430.7303</v>
      </c>
      <c r="M255" s="18" t="s">
        <v>164</v>
      </c>
      <c r="N255" s="18">
        <v>239065.1349</v>
      </c>
      <c r="O255" s="18" t="s">
        <v>164</v>
      </c>
      <c r="P255" s="18">
        <v>312725.60259999998</v>
      </c>
      <c r="Q255" s="18" t="s">
        <v>164</v>
      </c>
      <c r="R255" s="18">
        <v>384443.06770000001</v>
      </c>
      <c r="S255" s="18" t="s">
        <v>164</v>
      </c>
      <c r="T255" s="18">
        <v>454942.17469999997</v>
      </c>
      <c r="U255" s="18" t="s">
        <v>164</v>
      </c>
      <c r="V255" s="18">
        <v>518361.83720000001</v>
      </c>
      <c r="W255" s="18" t="s">
        <v>164</v>
      </c>
      <c r="X255" s="18">
        <v>574579.86620000005</v>
      </c>
      <c r="Y255" s="18" t="s">
        <v>164</v>
      </c>
      <c r="Z255" s="18">
        <v>620959.75970000005</v>
      </c>
    </row>
    <row r="256" spans="1:26" hidden="1">
      <c r="A256" s="18" t="s">
        <v>196</v>
      </c>
      <c r="B256" s="18" t="s">
        <v>163</v>
      </c>
      <c r="C256" s="18" t="s">
        <v>139</v>
      </c>
      <c r="D256" s="18" t="s">
        <v>58</v>
      </c>
      <c r="E256" s="18" t="s">
        <v>142</v>
      </c>
      <c r="F256" s="18" t="s">
        <v>143</v>
      </c>
      <c r="G256" s="18" t="s">
        <v>164</v>
      </c>
      <c r="H256" s="18">
        <v>6895.8819999999996</v>
      </c>
      <c r="I256" s="18" t="s">
        <v>164</v>
      </c>
      <c r="J256" s="18">
        <v>7545.107</v>
      </c>
      <c r="K256" s="18" t="s">
        <v>164</v>
      </c>
      <c r="L256" s="18">
        <v>8026.5389999999998</v>
      </c>
      <c r="M256" s="18" t="s">
        <v>164</v>
      </c>
      <c r="N256" s="18">
        <v>8348.6919999999991</v>
      </c>
      <c r="O256" s="18" t="s">
        <v>164</v>
      </c>
      <c r="P256" s="18">
        <v>8486.018</v>
      </c>
      <c r="Q256" s="18" t="s">
        <v>164</v>
      </c>
      <c r="R256" s="18">
        <v>8443.9809999999998</v>
      </c>
      <c r="S256" s="18" t="s">
        <v>164</v>
      </c>
      <c r="T256" s="18">
        <v>8247.9380000000001</v>
      </c>
      <c r="U256" s="18" t="s">
        <v>164</v>
      </c>
      <c r="V256" s="18">
        <v>7914.9520000000002</v>
      </c>
      <c r="W256" s="18" t="s">
        <v>164</v>
      </c>
      <c r="X256" s="18">
        <v>7457.8459999999995</v>
      </c>
      <c r="Y256" s="18" t="s">
        <v>164</v>
      </c>
      <c r="Z256" s="18">
        <v>6906.14</v>
      </c>
    </row>
    <row r="257" spans="1:26" hidden="1">
      <c r="A257" s="18" t="s">
        <v>196</v>
      </c>
      <c r="B257" s="18" t="s">
        <v>163</v>
      </c>
      <c r="C257" s="18" t="s">
        <v>139</v>
      </c>
      <c r="D257" s="18" t="s">
        <v>58</v>
      </c>
      <c r="E257" s="18" t="s">
        <v>63</v>
      </c>
      <c r="F257" s="18" t="s">
        <v>60</v>
      </c>
      <c r="G257" s="18" t="s">
        <v>164</v>
      </c>
      <c r="H257" s="18">
        <v>508.62286349999999</v>
      </c>
      <c r="I257" s="18" t="s">
        <v>164</v>
      </c>
      <c r="J257" s="18">
        <v>588.23937920000003</v>
      </c>
      <c r="K257" s="18" t="s">
        <v>164</v>
      </c>
      <c r="L257" s="18">
        <v>682.66348519999997</v>
      </c>
      <c r="M257" s="18" t="s">
        <v>164</v>
      </c>
      <c r="N257" s="18">
        <v>752.9797724</v>
      </c>
      <c r="O257" s="18" t="s">
        <v>164</v>
      </c>
      <c r="P257" s="18">
        <v>787.05364740000005</v>
      </c>
      <c r="Q257" s="18" t="s">
        <v>164</v>
      </c>
      <c r="R257" s="18">
        <v>791.29517759999999</v>
      </c>
      <c r="S257" s="18" t="s">
        <v>164</v>
      </c>
      <c r="T257" s="18">
        <v>758.18946319999998</v>
      </c>
      <c r="U257" s="18" t="s">
        <v>164</v>
      </c>
      <c r="V257" s="18">
        <v>704.0255707</v>
      </c>
      <c r="W257" s="18" t="s">
        <v>164</v>
      </c>
      <c r="X257" s="18">
        <v>668.39917270000001</v>
      </c>
      <c r="Y257" s="18" t="s">
        <v>164</v>
      </c>
      <c r="Z257" s="18">
        <v>642.98439089999999</v>
      </c>
    </row>
    <row r="258" spans="1:26" hidden="1">
      <c r="A258" s="18" t="s">
        <v>196</v>
      </c>
      <c r="B258" s="18" t="s">
        <v>165</v>
      </c>
      <c r="C258" s="18" t="s">
        <v>139</v>
      </c>
      <c r="D258" s="18" t="s">
        <v>58</v>
      </c>
      <c r="E258" s="18" t="s">
        <v>140</v>
      </c>
      <c r="F258" s="18" t="s">
        <v>141</v>
      </c>
      <c r="G258" s="18" t="s">
        <v>164</v>
      </c>
      <c r="H258" s="18">
        <v>35775.431669999998</v>
      </c>
      <c r="I258" s="18" t="s">
        <v>164</v>
      </c>
      <c r="J258" s="18">
        <v>35526.56048</v>
      </c>
      <c r="K258" s="18" t="s">
        <v>164</v>
      </c>
      <c r="L258" s="18">
        <v>37863.670639999997</v>
      </c>
      <c r="M258" s="18" t="s">
        <v>164</v>
      </c>
      <c r="N258" s="18">
        <v>39249.547149999999</v>
      </c>
      <c r="O258" s="18" t="s">
        <v>164</v>
      </c>
      <c r="P258" s="18">
        <v>37248.007579999998</v>
      </c>
      <c r="Q258" s="18" t="s">
        <v>164</v>
      </c>
      <c r="R258" s="18">
        <v>35779.833250000003</v>
      </c>
      <c r="S258" s="18" t="s">
        <v>164</v>
      </c>
      <c r="T258" s="18">
        <v>32498.6574</v>
      </c>
      <c r="U258" s="18" t="s">
        <v>164</v>
      </c>
      <c r="V258" s="18">
        <v>24544.542239999999</v>
      </c>
      <c r="W258" s="18" t="s">
        <v>164</v>
      </c>
      <c r="X258" s="18">
        <v>17402.237789999999</v>
      </c>
      <c r="Y258" s="18" t="s">
        <v>164</v>
      </c>
      <c r="Z258" s="18">
        <v>15369.05912</v>
      </c>
    </row>
    <row r="259" spans="1:26" hidden="1">
      <c r="A259" s="18" t="s">
        <v>196</v>
      </c>
      <c r="B259" s="18" t="s">
        <v>165</v>
      </c>
      <c r="C259" s="18" t="s">
        <v>139</v>
      </c>
      <c r="D259" s="18" t="s">
        <v>58</v>
      </c>
      <c r="E259" s="18" t="s">
        <v>59</v>
      </c>
      <c r="F259" s="18" t="s">
        <v>60</v>
      </c>
      <c r="G259" s="18" t="s">
        <v>164</v>
      </c>
      <c r="H259" s="18">
        <v>393.851451</v>
      </c>
      <c r="I259" s="18" t="s">
        <v>164</v>
      </c>
      <c r="J259" s="18">
        <v>444.5354456</v>
      </c>
      <c r="K259" s="18" t="s">
        <v>164</v>
      </c>
      <c r="L259" s="18">
        <v>508.62192219999997</v>
      </c>
      <c r="M259" s="18" t="s">
        <v>164</v>
      </c>
      <c r="N259" s="18">
        <v>562.22760349999999</v>
      </c>
      <c r="O259" s="18" t="s">
        <v>164</v>
      </c>
      <c r="P259" s="18">
        <v>596.85954600000002</v>
      </c>
      <c r="Q259" s="18" t="s">
        <v>164</v>
      </c>
      <c r="R259" s="18">
        <v>615.72245989999999</v>
      </c>
      <c r="S259" s="18" t="s">
        <v>164</v>
      </c>
      <c r="T259" s="18">
        <v>619.89356420000001</v>
      </c>
      <c r="U259" s="18" t="s">
        <v>164</v>
      </c>
      <c r="V259" s="18">
        <v>607.63980400000003</v>
      </c>
      <c r="W259" s="18" t="s">
        <v>164</v>
      </c>
      <c r="X259" s="18">
        <v>588.93918380000002</v>
      </c>
      <c r="Y259" s="18" t="s">
        <v>164</v>
      </c>
      <c r="Z259" s="18">
        <v>567.96885999999995</v>
      </c>
    </row>
    <row r="260" spans="1:26" hidden="1">
      <c r="A260" s="18" t="s">
        <v>196</v>
      </c>
      <c r="B260" s="18" t="s">
        <v>165</v>
      </c>
      <c r="C260" s="18" t="s">
        <v>139</v>
      </c>
      <c r="D260" s="18" t="s">
        <v>58</v>
      </c>
      <c r="E260" s="18" t="s">
        <v>61</v>
      </c>
      <c r="F260" s="18" t="s">
        <v>62</v>
      </c>
      <c r="G260" s="18" t="s">
        <v>164</v>
      </c>
      <c r="H260" s="18">
        <v>73630.725770000005</v>
      </c>
      <c r="I260" s="18" t="s">
        <v>164</v>
      </c>
      <c r="J260" s="18">
        <v>110609.43520000001</v>
      </c>
      <c r="K260" s="18" t="s">
        <v>164</v>
      </c>
      <c r="L260" s="18">
        <v>167430.7303</v>
      </c>
      <c r="M260" s="18" t="s">
        <v>164</v>
      </c>
      <c r="N260" s="18">
        <v>239065.1349</v>
      </c>
      <c r="O260" s="18" t="s">
        <v>164</v>
      </c>
      <c r="P260" s="18">
        <v>312725.60259999998</v>
      </c>
      <c r="Q260" s="18" t="s">
        <v>164</v>
      </c>
      <c r="R260" s="18">
        <v>384443.06770000001</v>
      </c>
      <c r="S260" s="18" t="s">
        <v>164</v>
      </c>
      <c r="T260" s="18">
        <v>454942.17469999997</v>
      </c>
      <c r="U260" s="18" t="s">
        <v>164</v>
      </c>
      <c r="V260" s="18">
        <v>518361.83720000001</v>
      </c>
      <c r="W260" s="18" t="s">
        <v>164</v>
      </c>
      <c r="X260" s="18">
        <v>574579.86620000005</v>
      </c>
      <c r="Y260" s="18" t="s">
        <v>164</v>
      </c>
      <c r="Z260" s="18">
        <v>620959.75970000005</v>
      </c>
    </row>
    <row r="261" spans="1:26" hidden="1">
      <c r="A261" s="18" t="s">
        <v>196</v>
      </c>
      <c r="B261" s="18" t="s">
        <v>165</v>
      </c>
      <c r="C261" s="18" t="s">
        <v>139</v>
      </c>
      <c r="D261" s="18" t="s">
        <v>58</v>
      </c>
      <c r="E261" s="18" t="s">
        <v>142</v>
      </c>
      <c r="F261" s="18" t="s">
        <v>143</v>
      </c>
      <c r="G261" s="18" t="s">
        <v>164</v>
      </c>
      <c r="H261" s="18">
        <v>6895.8819999999996</v>
      </c>
      <c r="I261" s="18" t="s">
        <v>164</v>
      </c>
      <c r="J261" s="18">
        <v>7545.107</v>
      </c>
      <c r="K261" s="18" t="s">
        <v>164</v>
      </c>
      <c r="L261" s="18">
        <v>8026.5389999999998</v>
      </c>
      <c r="M261" s="18" t="s">
        <v>164</v>
      </c>
      <c r="N261" s="18">
        <v>8348.6919999999991</v>
      </c>
      <c r="O261" s="18" t="s">
        <v>164</v>
      </c>
      <c r="P261" s="18">
        <v>8486.018</v>
      </c>
      <c r="Q261" s="18" t="s">
        <v>164</v>
      </c>
      <c r="R261" s="18">
        <v>8443.9809999999998</v>
      </c>
      <c r="S261" s="18" t="s">
        <v>164</v>
      </c>
      <c r="T261" s="18">
        <v>8247.9380000000001</v>
      </c>
      <c r="U261" s="18" t="s">
        <v>164</v>
      </c>
      <c r="V261" s="18">
        <v>7914.9520000000002</v>
      </c>
      <c r="W261" s="18" t="s">
        <v>164</v>
      </c>
      <c r="X261" s="18">
        <v>7457.8459999999995</v>
      </c>
      <c r="Y261" s="18" t="s">
        <v>164</v>
      </c>
      <c r="Z261" s="18">
        <v>6906.14</v>
      </c>
    </row>
    <row r="262" spans="1:26" hidden="1">
      <c r="A262" s="18" t="s">
        <v>196</v>
      </c>
      <c r="B262" s="18" t="s">
        <v>165</v>
      </c>
      <c r="C262" s="18" t="s">
        <v>139</v>
      </c>
      <c r="D262" s="18" t="s">
        <v>58</v>
      </c>
      <c r="E262" s="18" t="s">
        <v>63</v>
      </c>
      <c r="F262" s="18" t="s">
        <v>60</v>
      </c>
      <c r="G262" s="18" t="s">
        <v>164</v>
      </c>
      <c r="H262" s="18">
        <v>508.62286349999999</v>
      </c>
      <c r="I262" s="18" t="s">
        <v>164</v>
      </c>
      <c r="J262" s="18">
        <v>588.23937920000003</v>
      </c>
      <c r="K262" s="18" t="s">
        <v>164</v>
      </c>
      <c r="L262" s="18">
        <v>693.5155178</v>
      </c>
      <c r="M262" s="18" t="s">
        <v>164</v>
      </c>
      <c r="N262" s="18">
        <v>771.35072700000001</v>
      </c>
      <c r="O262" s="18" t="s">
        <v>164</v>
      </c>
      <c r="P262" s="18">
        <v>816.00743850000003</v>
      </c>
      <c r="Q262" s="18" t="s">
        <v>164</v>
      </c>
      <c r="R262" s="18">
        <v>835.12291760000005</v>
      </c>
      <c r="S262" s="18" t="s">
        <v>164</v>
      </c>
      <c r="T262" s="18">
        <v>825.15950810000004</v>
      </c>
      <c r="U262" s="18" t="s">
        <v>164</v>
      </c>
      <c r="V262" s="18">
        <v>776.57119309999996</v>
      </c>
      <c r="W262" s="18" t="s">
        <v>164</v>
      </c>
      <c r="X262" s="18">
        <v>723.76311720000001</v>
      </c>
      <c r="Y262" s="18" t="s">
        <v>164</v>
      </c>
      <c r="Z262" s="18">
        <v>683.71954840000001</v>
      </c>
    </row>
    <row r="263" spans="1:26" hidden="1">
      <c r="A263" s="18" t="s">
        <v>196</v>
      </c>
      <c r="B263" s="18" t="s">
        <v>166</v>
      </c>
      <c r="C263" s="18" t="s">
        <v>139</v>
      </c>
      <c r="D263" s="18" t="s">
        <v>58</v>
      </c>
      <c r="E263" s="18" t="s">
        <v>140</v>
      </c>
      <c r="F263" s="18" t="s">
        <v>141</v>
      </c>
      <c r="G263" s="18" t="s">
        <v>164</v>
      </c>
      <c r="H263" s="18">
        <v>35775.431669999998</v>
      </c>
      <c r="I263" s="18" t="s">
        <v>164</v>
      </c>
      <c r="J263" s="18">
        <v>36838.782209999998</v>
      </c>
      <c r="K263" s="18" t="s">
        <v>164</v>
      </c>
      <c r="L263" s="18">
        <v>41740.184450000001</v>
      </c>
      <c r="M263" s="18" t="s">
        <v>164</v>
      </c>
      <c r="N263" s="18">
        <v>46587.930710000001</v>
      </c>
      <c r="O263" s="18" t="s">
        <v>164</v>
      </c>
      <c r="P263" s="18">
        <v>48042.782140000003</v>
      </c>
      <c r="Q263" s="18" t="s">
        <v>164</v>
      </c>
      <c r="R263" s="18">
        <v>49156.293810000003</v>
      </c>
      <c r="S263" s="18" t="s">
        <v>164</v>
      </c>
      <c r="T263" s="18">
        <v>48076.496460000002</v>
      </c>
      <c r="U263" s="18" t="s">
        <v>164</v>
      </c>
      <c r="V263" s="18">
        <v>44057.057180000003</v>
      </c>
      <c r="W263" s="18" t="s">
        <v>164</v>
      </c>
      <c r="X263" s="18">
        <v>39667.882299999997</v>
      </c>
      <c r="Y263" s="18" t="s">
        <v>164</v>
      </c>
      <c r="Z263" s="18">
        <v>34839.846270000002</v>
      </c>
    </row>
    <row r="264" spans="1:26" hidden="1">
      <c r="A264" s="18" t="s">
        <v>196</v>
      </c>
      <c r="B264" s="18" t="s">
        <v>166</v>
      </c>
      <c r="C264" s="18" t="s">
        <v>139</v>
      </c>
      <c r="D264" s="18" t="s">
        <v>58</v>
      </c>
      <c r="E264" s="18" t="s">
        <v>59</v>
      </c>
      <c r="F264" s="18" t="s">
        <v>60</v>
      </c>
      <c r="G264" s="18" t="s">
        <v>164</v>
      </c>
      <c r="H264" s="18">
        <v>393.85145169999998</v>
      </c>
      <c r="I264" s="18" t="s">
        <v>164</v>
      </c>
      <c r="J264" s="18">
        <v>450.96084630000001</v>
      </c>
      <c r="K264" s="18" t="s">
        <v>164</v>
      </c>
      <c r="L264" s="18">
        <v>512.80198610000002</v>
      </c>
      <c r="M264" s="18" t="s">
        <v>164</v>
      </c>
      <c r="N264" s="18">
        <v>569.04859739999995</v>
      </c>
      <c r="O264" s="18" t="s">
        <v>164</v>
      </c>
      <c r="P264" s="18">
        <v>607.56113630000004</v>
      </c>
      <c r="Q264" s="18" t="s">
        <v>164</v>
      </c>
      <c r="R264" s="18">
        <v>632.17710260000001</v>
      </c>
      <c r="S264" s="18" t="s">
        <v>164</v>
      </c>
      <c r="T264" s="18">
        <v>643.69540949999998</v>
      </c>
      <c r="U264" s="18" t="s">
        <v>164</v>
      </c>
      <c r="V264" s="18">
        <v>640.34393880000005</v>
      </c>
      <c r="W264" s="18" t="s">
        <v>164</v>
      </c>
      <c r="X264" s="18">
        <v>624.21193289999997</v>
      </c>
      <c r="Y264" s="18" t="s">
        <v>164</v>
      </c>
      <c r="Z264" s="18">
        <v>598.63534909999998</v>
      </c>
    </row>
    <row r="265" spans="1:26" hidden="1">
      <c r="A265" s="18" t="s">
        <v>196</v>
      </c>
      <c r="B265" s="18" t="s">
        <v>166</v>
      </c>
      <c r="C265" s="18" t="s">
        <v>139</v>
      </c>
      <c r="D265" s="18" t="s">
        <v>58</v>
      </c>
      <c r="E265" s="18" t="s">
        <v>61</v>
      </c>
      <c r="F265" s="18" t="s">
        <v>62</v>
      </c>
      <c r="G265" s="18" t="s">
        <v>164</v>
      </c>
      <c r="H265" s="18">
        <v>73630.725770000005</v>
      </c>
      <c r="I265" s="18" t="s">
        <v>164</v>
      </c>
      <c r="J265" s="18">
        <v>110692.398</v>
      </c>
      <c r="K265" s="18" t="s">
        <v>164</v>
      </c>
      <c r="L265" s="18">
        <v>167404.9552</v>
      </c>
      <c r="M265" s="18" t="s">
        <v>164</v>
      </c>
      <c r="N265" s="18">
        <v>239178.27350000001</v>
      </c>
      <c r="O265" s="18" t="s">
        <v>164</v>
      </c>
      <c r="P265" s="18">
        <v>312771.0355</v>
      </c>
      <c r="Q265" s="18" t="s">
        <v>164</v>
      </c>
      <c r="R265" s="18">
        <v>384415.19870000001</v>
      </c>
      <c r="S265" s="18" t="s">
        <v>164</v>
      </c>
      <c r="T265" s="18">
        <v>454847.9632</v>
      </c>
      <c r="U265" s="18" t="s">
        <v>164</v>
      </c>
      <c r="V265" s="18">
        <v>518366.99979999999</v>
      </c>
      <c r="W265" s="18" t="s">
        <v>164</v>
      </c>
      <c r="X265" s="18">
        <v>574639.13829999999</v>
      </c>
      <c r="Y265" s="18" t="s">
        <v>164</v>
      </c>
      <c r="Z265" s="18">
        <v>621026.33299999998</v>
      </c>
    </row>
    <row r="266" spans="1:26" hidden="1">
      <c r="A266" s="18" t="s">
        <v>196</v>
      </c>
      <c r="B266" s="18" t="s">
        <v>166</v>
      </c>
      <c r="C266" s="18" t="s">
        <v>139</v>
      </c>
      <c r="D266" s="18" t="s">
        <v>58</v>
      </c>
      <c r="E266" s="18" t="s">
        <v>142</v>
      </c>
      <c r="F266" s="18" t="s">
        <v>143</v>
      </c>
      <c r="G266" s="18" t="s">
        <v>164</v>
      </c>
      <c r="H266" s="18">
        <v>6895.8819999999996</v>
      </c>
      <c r="I266" s="18" t="s">
        <v>164</v>
      </c>
      <c r="J266" s="18">
        <v>7545.107</v>
      </c>
      <c r="K266" s="18" t="s">
        <v>164</v>
      </c>
      <c r="L266" s="18">
        <v>8026.5389999999998</v>
      </c>
      <c r="M266" s="18" t="s">
        <v>164</v>
      </c>
      <c r="N266" s="18">
        <v>8348.6919999999991</v>
      </c>
      <c r="O266" s="18" t="s">
        <v>164</v>
      </c>
      <c r="P266" s="18">
        <v>8486.018</v>
      </c>
      <c r="Q266" s="18" t="s">
        <v>164</v>
      </c>
      <c r="R266" s="18">
        <v>8443.9809999999998</v>
      </c>
      <c r="S266" s="18" t="s">
        <v>164</v>
      </c>
      <c r="T266" s="18">
        <v>8247.9380000000001</v>
      </c>
      <c r="U266" s="18" t="s">
        <v>164</v>
      </c>
      <c r="V266" s="18">
        <v>7914.9520000000002</v>
      </c>
      <c r="W266" s="18" t="s">
        <v>164</v>
      </c>
      <c r="X266" s="18">
        <v>7457.8459999999995</v>
      </c>
      <c r="Y266" s="18" t="s">
        <v>164</v>
      </c>
      <c r="Z266" s="18">
        <v>6906.14</v>
      </c>
    </row>
    <row r="267" spans="1:26" hidden="1">
      <c r="A267" s="18" t="s">
        <v>196</v>
      </c>
      <c r="B267" s="18" t="s">
        <v>166</v>
      </c>
      <c r="C267" s="18" t="s">
        <v>139</v>
      </c>
      <c r="D267" s="18" t="s">
        <v>58</v>
      </c>
      <c r="E267" s="18" t="s">
        <v>63</v>
      </c>
      <c r="F267" s="18" t="s">
        <v>60</v>
      </c>
      <c r="G267" s="18" t="s">
        <v>164</v>
      </c>
      <c r="H267" s="18">
        <v>508.62286340000003</v>
      </c>
      <c r="I267" s="18" t="s">
        <v>164</v>
      </c>
      <c r="J267" s="18">
        <v>600.31889520000004</v>
      </c>
      <c r="K267" s="18" t="s">
        <v>164</v>
      </c>
      <c r="L267" s="18">
        <v>706.99185869999997</v>
      </c>
      <c r="M267" s="18" t="s">
        <v>164</v>
      </c>
      <c r="N267" s="18">
        <v>793.39426749999996</v>
      </c>
      <c r="O267" s="18" t="s">
        <v>164</v>
      </c>
      <c r="P267" s="18">
        <v>847.4359359</v>
      </c>
      <c r="Q267" s="18" t="s">
        <v>164</v>
      </c>
      <c r="R267" s="18">
        <v>880.14062039999999</v>
      </c>
      <c r="S267" s="18" t="s">
        <v>164</v>
      </c>
      <c r="T267" s="18">
        <v>886.75376319999998</v>
      </c>
      <c r="U267" s="18" t="s">
        <v>164</v>
      </c>
      <c r="V267" s="18">
        <v>861.6068606</v>
      </c>
      <c r="W267" s="18" t="s">
        <v>164</v>
      </c>
      <c r="X267" s="18">
        <v>823.73544040000002</v>
      </c>
      <c r="Y267" s="18" t="s">
        <v>164</v>
      </c>
      <c r="Z267" s="18">
        <v>775.41455889999997</v>
      </c>
    </row>
    <row r="268" spans="1:26" hidden="1">
      <c r="A268" s="18" t="s">
        <v>196</v>
      </c>
      <c r="B268" s="18" t="s">
        <v>167</v>
      </c>
      <c r="C268" s="18" t="s">
        <v>139</v>
      </c>
      <c r="D268" s="18" t="s">
        <v>58</v>
      </c>
      <c r="E268" s="18" t="s">
        <v>140</v>
      </c>
      <c r="F268" s="18" t="s">
        <v>141</v>
      </c>
      <c r="G268" s="18" t="s">
        <v>164</v>
      </c>
      <c r="H268" s="18">
        <v>35775.428419999997</v>
      </c>
      <c r="I268" s="18" t="s">
        <v>164</v>
      </c>
      <c r="J268" s="18">
        <v>39892.558550000002</v>
      </c>
      <c r="K268" s="18" t="s">
        <v>164</v>
      </c>
      <c r="L268" s="18">
        <v>46337.379070000003</v>
      </c>
      <c r="M268" s="18" t="s">
        <v>164</v>
      </c>
      <c r="N268" s="18">
        <v>39831.432200000003</v>
      </c>
      <c r="O268" s="18" t="s">
        <v>164</v>
      </c>
      <c r="P268" s="18">
        <v>25420.395469999999</v>
      </c>
      <c r="Q268" s="18" t="s">
        <v>164</v>
      </c>
      <c r="R268" s="18">
        <v>13747.06697</v>
      </c>
      <c r="S268" s="18" t="s">
        <v>164</v>
      </c>
      <c r="T268" s="18">
        <v>7418.7104069999996</v>
      </c>
      <c r="U268" s="18" t="s">
        <v>164</v>
      </c>
      <c r="V268" s="18">
        <v>2718.947494</v>
      </c>
      <c r="W268" s="18" t="s">
        <v>164</v>
      </c>
      <c r="X268" s="18">
        <v>-3427.4165859999998</v>
      </c>
      <c r="Y268" s="18" t="s">
        <v>164</v>
      </c>
      <c r="Z268" s="18">
        <v>-10434.946809999999</v>
      </c>
    </row>
    <row r="269" spans="1:26" hidden="1">
      <c r="A269" s="18" t="s">
        <v>196</v>
      </c>
      <c r="B269" s="18" t="s">
        <v>167</v>
      </c>
      <c r="C269" s="18" t="s">
        <v>139</v>
      </c>
      <c r="D269" s="18" t="s">
        <v>58</v>
      </c>
      <c r="E269" s="18" t="s">
        <v>59</v>
      </c>
      <c r="F269" s="18" t="s">
        <v>60</v>
      </c>
      <c r="G269" s="18" t="s">
        <v>164</v>
      </c>
      <c r="H269" s="18">
        <v>393.85140619999999</v>
      </c>
      <c r="I269" s="18" t="s">
        <v>164</v>
      </c>
      <c r="J269" s="18">
        <v>471.01275609999999</v>
      </c>
      <c r="K269" s="18" t="s">
        <v>164</v>
      </c>
      <c r="L269" s="18">
        <v>553.77078779999999</v>
      </c>
      <c r="M269" s="18" t="s">
        <v>164</v>
      </c>
      <c r="N269" s="18">
        <v>582.53455150000002</v>
      </c>
      <c r="O269" s="18" t="s">
        <v>164</v>
      </c>
      <c r="P269" s="18">
        <v>620.58694609999998</v>
      </c>
      <c r="Q269" s="18" t="s">
        <v>164</v>
      </c>
      <c r="R269" s="18">
        <v>648.84885580000002</v>
      </c>
      <c r="S269" s="18" t="s">
        <v>164</v>
      </c>
      <c r="T269" s="18">
        <v>670.46974049999994</v>
      </c>
      <c r="U269" s="18" t="s">
        <v>164</v>
      </c>
      <c r="V269" s="18">
        <v>683.78842369999995</v>
      </c>
      <c r="W269" s="18" t="s">
        <v>164</v>
      </c>
      <c r="X269" s="18">
        <v>690.13929580000001</v>
      </c>
      <c r="Y269" s="18" t="s">
        <v>164</v>
      </c>
      <c r="Z269" s="18">
        <v>694.31654909999997</v>
      </c>
    </row>
    <row r="270" spans="1:26" hidden="1">
      <c r="A270" s="18" t="s">
        <v>196</v>
      </c>
      <c r="B270" s="18" t="s">
        <v>167</v>
      </c>
      <c r="C270" s="18" t="s">
        <v>139</v>
      </c>
      <c r="D270" s="18" t="s">
        <v>58</v>
      </c>
      <c r="E270" s="18" t="s">
        <v>61</v>
      </c>
      <c r="F270" s="18" t="s">
        <v>62</v>
      </c>
      <c r="G270" s="18" t="s">
        <v>164</v>
      </c>
      <c r="H270" s="18">
        <v>73630.725770000005</v>
      </c>
      <c r="I270" s="18" t="s">
        <v>164</v>
      </c>
      <c r="J270" s="18">
        <v>110387.7781</v>
      </c>
      <c r="K270" s="18" t="s">
        <v>164</v>
      </c>
      <c r="L270" s="18">
        <v>156065.44450000001</v>
      </c>
      <c r="M270" s="18" t="s">
        <v>164</v>
      </c>
      <c r="N270" s="18">
        <v>202936.9515</v>
      </c>
      <c r="O270" s="18" t="s">
        <v>164</v>
      </c>
      <c r="P270" s="18">
        <v>252606.269</v>
      </c>
      <c r="Q270" s="18" t="s">
        <v>164</v>
      </c>
      <c r="R270" s="18">
        <v>306623.68589999998</v>
      </c>
      <c r="S270" s="18" t="s">
        <v>164</v>
      </c>
      <c r="T270" s="18">
        <v>368414.72259999998</v>
      </c>
      <c r="U270" s="18" t="s">
        <v>164</v>
      </c>
      <c r="V270" s="18">
        <v>436153.3468</v>
      </c>
      <c r="W270" s="18" t="s">
        <v>164</v>
      </c>
      <c r="X270" s="18">
        <v>510186.1727</v>
      </c>
      <c r="Y270" s="18" t="s">
        <v>164</v>
      </c>
      <c r="Z270" s="18">
        <v>590779.96140000003</v>
      </c>
    </row>
    <row r="271" spans="1:26" hidden="1">
      <c r="A271" s="18" t="s">
        <v>196</v>
      </c>
      <c r="B271" s="18" t="s">
        <v>167</v>
      </c>
      <c r="C271" s="18" t="s">
        <v>139</v>
      </c>
      <c r="D271" s="18" t="s">
        <v>58</v>
      </c>
      <c r="E271" s="18" t="s">
        <v>142</v>
      </c>
      <c r="F271" s="18" t="s">
        <v>143</v>
      </c>
      <c r="G271" s="18" t="s">
        <v>164</v>
      </c>
      <c r="H271" s="18">
        <v>6895.8819999999996</v>
      </c>
      <c r="I271" s="18" t="s">
        <v>164</v>
      </c>
      <c r="J271" s="18">
        <v>7639.3580000000002</v>
      </c>
      <c r="K271" s="18" t="s">
        <v>164</v>
      </c>
      <c r="L271" s="18">
        <v>8289.3889999999992</v>
      </c>
      <c r="M271" s="18" t="s">
        <v>164</v>
      </c>
      <c r="N271" s="18">
        <v>8812.6299999999992</v>
      </c>
      <c r="O271" s="18" t="s">
        <v>164</v>
      </c>
      <c r="P271" s="18">
        <v>9190.9380000000001</v>
      </c>
      <c r="Q271" s="18" t="s">
        <v>164</v>
      </c>
      <c r="R271" s="18">
        <v>9401.5959999999995</v>
      </c>
      <c r="S271" s="18" t="s">
        <v>164</v>
      </c>
      <c r="T271" s="18">
        <v>9466.277</v>
      </c>
      <c r="U271" s="18" t="s">
        <v>164</v>
      </c>
      <c r="V271" s="18">
        <v>9409.7579999999998</v>
      </c>
      <c r="W271" s="18" t="s">
        <v>164</v>
      </c>
      <c r="X271" s="18">
        <v>9250.7170000000006</v>
      </c>
      <c r="Y271" s="18" t="s">
        <v>164</v>
      </c>
      <c r="Z271" s="18">
        <v>9024.4860000000008</v>
      </c>
    </row>
    <row r="272" spans="1:26" hidden="1">
      <c r="A272" s="18" t="s">
        <v>196</v>
      </c>
      <c r="B272" s="18" t="s">
        <v>167</v>
      </c>
      <c r="C272" s="18" t="s">
        <v>139</v>
      </c>
      <c r="D272" s="18" t="s">
        <v>58</v>
      </c>
      <c r="E272" s="18" t="s">
        <v>63</v>
      </c>
      <c r="F272" s="18" t="s">
        <v>60</v>
      </c>
      <c r="G272" s="18" t="s">
        <v>164</v>
      </c>
      <c r="H272" s="18">
        <v>508.62285250000002</v>
      </c>
      <c r="I272" s="18" t="s">
        <v>164</v>
      </c>
      <c r="J272" s="18">
        <v>625.43446540000002</v>
      </c>
      <c r="K272" s="18" t="s">
        <v>164</v>
      </c>
      <c r="L272" s="18">
        <v>760.7848305</v>
      </c>
      <c r="M272" s="18" t="s">
        <v>164</v>
      </c>
      <c r="N272" s="18">
        <v>801.53870110000003</v>
      </c>
      <c r="O272" s="18" t="s">
        <v>164</v>
      </c>
      <c r="P272" s="18">
        <v>831.52207439999995</v>
      </c>
      <c r="Q272" s="18" t="s">
        <v>164</v>
      </c>
      <c r="R272" s="18">
        <v>848.27403570000001</v>
      </c>
      <c r="S272" s="18" t="s">
        <v>164</v>
      </c>
      <c r="T272" s="18">
        <v>865.92798259999995</v>
      </c>
      <c r="U272" s="18" t="s">
        <v>164</v>
      </c>
      <c r="V272" s="18">
        <v>889.60154939999995</v>
      </c>
      <c r="W272" s="18" t="s">
        <v>164</v>
      </c>
      <c r="X272" s="18">
        <v>903.16954050000004</v>
      </c>
      <c r="Y272" s="18" t="s">
        <v>164</v>
      </c>
      <c r="Z272" s="18">
        <v>908.79264599999999</v>
      </c>
    </row>
    <row r="273" spans="1:26" hidden="1">
      <c r="A273" s="18" t="s">
        <v>196</v>
      </c>
      <c r="B273" s="18" t="s">
        <v>168</v>
      </c>
      <c r="C273" s="18" t="s">
        <v>139</v>
      </c>
      <c r="D273" s="18" t="s">
        <v>58</v>
      </c>
      <c r="E273" s="18" t="s">
        <v>140</v>
      </c>
      <c r="F273" s="18" t="s">
        <v>141</v>
      </c>
      <c r="G273" s="18" t="s">
        <v>164</v>
      </c>
      <c r="H273" s="18">
        <v>35775.428419999997</v>
      </c>
      <c r="I273" s="18" t="s">
        <v>164</v>
      </c>
      <c r="J273" s="18">
        <v>39892.558429999997</v>
      </c>
      <c r="K273" s="18" t="s">
        <v>164</v>
      </c>
      <c r="L273" s="18">
        <v>46337.378599999996</v>
      </c>
      <c r="M273" s="18" t="s">
        <v>164</v>
      </c>
      <c r="N273" s="18">
        <v>42790.410279999996</v>
      </c>
      <c r="O273" s="18" t="s">
        <v>164</v>
      </c>
      <c r="P273" s="18">
        <v>32301.733939999998</v>
      </c>
      <c r="Q273" s="18" t="s">
        <v>164</v>
      </c>
      <c r="R273" s="18">
        <v>20978.69743</v>
      </c>
      <c r="S273" s="18" t="s">
        <v>164</v>
      </c>
      <c r="T273" s="18">
        <v>12694.57321</v>
      </c>
      <c r="U273" s="18" t="s">
        <v>164</v>
      </c>
      <c r="V273" s="18">
        <v>9462.2310309999993</v>
      </c>
      <c r="W273" s="18" t="s">
        <v>164</v>
      </c>
      <c r="X273" s="18">
        <v>8865.9203010000001</v>
      </c>
      <c r="Y273" s="18" t="s">
        <v>164</v>
      </c>
      <c r="Z273" s="18">
        <v>6128.5011009999998</v>
      </c>
    </row>
    <row r="274" spans="1:26" hidden="1">
      <c r="A274" s="18" t="s">
        <v>196</v>
      </c>
      <c r="B274" s="18" t="s">
        <v>168</v>
      </c>
      <c r="C274" s="18" t="s">
        <v>139</v>
      </c>
      <c r="D274" s="18" t="s">
        <v>58</v>
      </c>
      <c r="E274" s="18" t="s">
        <v>59</v>
      </c>
      <c r="F274" s="18" t="s">
        <v>60</v>
      </c>
      <c r="G274" s="18" t="s">
        <v>164</v>
      </c>
      <c r="H274" s="18">
        <v>393.85140619999999</v>
      </c>
      <c r="I274" s="18" t="s">
        <v>164</v>
      </c>
      <c r="J274" s="18">
        <v>471.01275609999999</v>
      </c>
      <c r="K274" s="18" t="s">
        <v>164</v>
      </c>
      <c r="L274" s="18">
        <v>553.77078779999999</v>
      </c>
      <c r="M274" s="18" t="s">
        <v>164</v>
      </c>
      <c r="N274" s="18">
        <v>591.47843009999997</v>
      </c>
      <c r="O274" s="18" t="s">
        <v>164</v>
      </c>
      <c r="P274" s="18">
        <v>632.80791450000004</v>
      </c>
      <c r="Q274" s="18" t="s">
        <v>164</v>
      </c>
      <c r="R274" s="18">
        <v>664.44264989999999</v>
      </c>
      <c r="S274" s="18" t="s">
        <v>164</v>
      </c>
      <c r="T274" s="18">
        <v>687.77409160000002</v>
      </c>
      <c r="U274" s="18" t="s">
        <v>164</v>
      </c>
      <c r="V274" s="18">
        <v>710.58339699999999</v>
      </c>
      <c r="W274" s="18" t="s">
        <v>164</v>
      </c>
      <c r="X274" s="18">
        <v>734.43801819999999</v>
      </c>
      <c r="Y274" s="18" t="s">
        <v>164</v>
      </c>
      <c r="Z274" s="18">
        <v>746.31221040000003</v>
      </c>
    </row>
    <row r="275" spans="1:26" hidden="1">
      <c r="A275" s="18" t="s">
        <v>196</v>
      </c>
      <c r="B275" s="18" t="s">
        <v>168</v>
      </c>
      <c r="C275" s="18" t="s">
        <v>139</v>
      </c>
      <c r="D275" s="18" t="s">
        <v>58</v>
      </c>
      <c r="E275" s="18" t="s">
        <v>61</v>
      </c>
      <c r="F275" s="18" t="s">
        <v>62</v>
      </c>
      <c r="G275" s="18" t="s">
        <v>164</v>
      </c>
      <c r="H275" s="18">
        <v>73630.725770000005</v>
      </c>
      <c r="I275" s="18" t="s">
        <v>164</v>
      </c>
      <c r="J275" s="18">
        <v>110387.7781</v>
      </c>
      <c r="K275" s="18" t="s">
        <v>164</v>
      </c>
      <c r="L275" s="18">
        <v>156065.44450000001</v>
      </c>
      <c r="M275" s="18" t="s">
        <v>164</v>
      </c>
      <c r="N275" s="18">
        <v>202936.9515</v>
      </c>
      <c r="O275" s="18" t="s">
        <v>164</v>
      </c>
      <c r="P275" s="18">
        <v>252606.269</v>
      </c>
      <c r="Q275" s="18" t="s">
        <v>164</v>
      </c>
      <c r="R275" s="18">
        <v>306623.68589999998</v>
      </c>
      <c r="S275" s="18" t="s">
        <v>164</v>
      </c>
      <c r="T275" s="18">
        <v>368414.72259999998</v>
      </c>
      <c r="U275" s="18" t="s">
        <v>164</v>
      </c>
      <c r="V275" s="18">
        <v>436153.3468</v>
      </c>
      <c r="W275" s="18" t="s">
        <v>164</v>
      </c>
      <c r="X275" s="18">
        <v>510186.1727</v>
      </c>
      <c r="Y275" s="18" t="s">
        <v>164</v>
      </c>
      <c r="Z275" s="18">
        <v>590779.96140000003</v>
      </c>
    </row>
    <row r="276" spans="1:26" hidden="1">
      <c r="A276" s="18" t="s">
        <v>196</v>
      </c>
      <c r="B276" s="18" t="s">
        <v>168</v>
      </c>
      <c r="C276" s="18" t="s">
        <v>139</v>
      </c>
      <c r="D276" s="18" t="s">
        <v>58</v>
      </c>
      <c r="E276" s="18" t="s">
        <v>142</v>
      </c>
      <c r="F276" s="18" t="s">
        <v>143</v>
      </c>
      <c r="G276" s="18" t="s">
        <v>164</v>
      </c>
      <c r="H276" s="18">
        <v>6895.8819999999996</v>
      </c>
      <c r="I276" s="18" t="s">
        <v>164</v>
      </c>
      <c r="J276" s="18">
        <v>7639.3580000000002</v>
      </c>
      <c r="K276" s="18" t="s">
        <v>164</v>
      </c>
      <c r="L276" s="18">
        <v>8289.3889999999992</v>
      </c>
      <c r="M276" s="18" t="s">
        <v>164</v>
      </c>
      <c r="N276" s="18">
        <v>8812.6299999999992</v>
      </c>
      <c r="O276" s="18" t="s">
        <v>164</v>
      </c>
      <c r="P276" s="18">
        <v>9190.9380000000001</v>
      </c>
      <c r="Q276" s="18" t="s">
        <v>164</v>
      </c>
      <c r="R276" s="18">
        <v>9401.5959999999995</v>
      </c>
      <c r="S276" s="18" t="s">
        <v>164</v>
      </c>
      <c r="T276" s="18">
        <v>9466.277</v>
      </c>
      <c r="U276" s="18" t="s">
        <v>164</v>
      </c>
      <c r="V276" s="18">
        <v>9409.7579999999998</v>
      </c>
      <c r="W276" s="18" t="s">
        <v>164</v>
      </c>
      <c r="X276" s="18">
        <v>9250.7170000000006</v>
      </c>
      <c r="Y276" s="18" t="s">
        <v>164</v>
      </c>
      <c r="Z276" s="18">
        <v>9024.4860000000008</v>
      </c>
    </row>
    <row r="277" spans="1:26" hidden="1">
      <c r="A277" s="18" t="s">
        <v>196</v>
      </c>
      <c r="B277" s="18" t="s">
        <v>168</v>
      </c>
      <c r="C277" s="18" t="s">
        <v>139</v>
      </c>
      <c r="D277" s="18" t="s">
        <v>58</v>
      </c>
      <c r="E277" s="18" t="s">
        <v>63</v>
      </c>
      <c r="F277" s="18" t="s">
        <v>60</v>
      </c>
      <c r="G277" s="18" t="s">
        <v>164</v>
      </c>
      <c r="H277" s="18">
        <v>508.62285250000002</v>
      </c>
      <c r="I277" s="18" t="s">
        <v>164</v>
      </c>
      <c r="J277" s="18">
        <v>625.43446540000002</v>
      </c>
      <c r="K277" s="18" t="s">
        <v>164</v>
      </c>
      <c r="L277" s="18">
        <v>760.7848305</v>
      </c>
      <c r="M277" s="18" t="s">
        <v>164</v>
      </c>
      <c r="N277" s="18">
        <v>816.76035320000005</v>
      </c>
      <c r="O277" s="18" t="s">
        <v>164</v>
      </c>
      <c r="P277" s="18">
        <v>856.90714560000004</v>
      </c>
      <c r="Q277" s="18" t="s">
        <v>164</v>
      </c>
      <c r="R277" s="18">
        <v>873.8755549</v>
      </c>
      <c r="S277" s="18" t="s">
        <v>164</v>
      </c>
      <c r="T277" s="18">
        <v>880.73517140000001</v>
      </c>
      <c r="U277" s="18" t="s">
        <v>164</v>
      </c>
      <c r="V277" s="18">
        <v>903.8985404</v>
      </c>
      <c r="W277" s="18" t="s">
        <v>164</v>
      </c>
      <c r="X277" s="18">
        <v>930.3708441</v>
      </c>
      <c r="Y277" s="18" t="s">
        <v>164</v>
      </c>
      <c r="Z277" s="18">
        <v>945.68486829999995</v>
      </c>
    </row>
    <row r="278" spans="1:26" hidden="1">
      <c r="A278" s="18" t="s">
        <v>196</v>
      </c>
      <c r="B278" s="18" t="s">
        <v>169</v>
      </c>
      <c r="C278" s="18" t="s">
        <v>139</v>
      </c>
      <c r="D278" s="18" t="s">
        <v>58</v>
      </c>
      <c r="E278" s="18" t="s">
        <v>140</v>
      </c>
      <c r="F278" s="18" t="s">
        <v>141</v>
      </c>
      <c r="G278" s="18" t="s">
        <v>164</v>
      </c>
      <c r="H278" s="18">
        <v>35775.428419999997</v>
      </c>
      <c r="I278" s="18" t="s">
        <v>164</v>
      </c>
      <c r="J278" s="18">
        <v>39892.558389999998</v>
      </c>
      <c r="K278" s="18" t="s">
        <v>164</v>
      </c>
      <c r="L278" s="18">
        <v>46337.378409999998</v>
      </c>
      <c r="M278" s="18" t="s">
        <v>164</v>
      </c>
      <c r="N278" s="18">
        <v>50605.304029999999</v>
      </c>
      <c r="O278" s="18" t="s">
        <v>164</v>
      </c>
      <c r="P278" s="18">
        <v>51972.221140000001</v>
      </c>
      <c r="Q278" s="18" t="s">
        <v>164</v>
      </c>
      <c r="R278" s="18">
        <v>51829.27792</v>
      </c>
      <c r="S278" s="18" t="s">
        <v>164</v>
      </c>
      <c r="T278" s="18">
        <v>50229.512750000002</v>
      </c>
      <c r="U278" s="18" t="s">
        <v>164</v>
      </c>
      <c r="V278" s="18">
        <v>45525.531419999999</v>
      </c>
      <c r="W278" s="18" t="s">
        <v>164</v>
      </c>
      <c r="X278" s="18">
        <v>38529.813099999999</v>
      </c>
      <c r="Y278" s="18" t="s">
        <v>164</v>
      </c>
      <c r="Z278" s="18">
        <v>28723.422460000002</v>
      </c>
    </row>
    <row r="279" spans="1:26" hidden="1">
      <c r="A279" s="18" t="s">
        <v>196</v>
      </c>
      <c r="B279" s="18" t="s">
        <v>169</v>
      </c>
      <c r="C279" s="18" t="s">
        <v>139</v>
      </c>
      <c r="D279" s="18" t="s">
        <v>58</v>
      </c>
      <c r="E279" s="18" t="s">
        <v>59</v>
      </c>
      <c r="F279" s="18" t="s">
        <v>60</v>
      </c>
      <c r="G279" s="18" t="s">
        <v>164</v>
      </c>
      <c r="H279" s="18">
        <v>393.85140619999999</v>
      </c>
      <c r="I279" s="18" t="s">
        <v>164</v>
      </c>
      <c r="J279" s="18">
        <v>471.01275609999999</v>
      </c>
      <c r="K279" s="18" t="s">
        <v>164</v>
      </c>
      <c r="L279" s="18">
        <v>553.77078779999999</v>
      </c>
      <c r="M279" s="18" t="s">
        <v>164</v>
      </c>
      <c r="N279" s="18">
        <v>621.72113149999996</v>
      </c>
      <c r="O279" s="18" t="s">
        <v>164</v>
      </c>
      <c r="P279" s="18">
        <v>677.72871620000001</v>
      </c>
      <c r="Q279" s="18" t="s">
        <v>164</v>
      </c>
      <c r="R279" s="18">
        <v>728.0981951</v>
      </c>
      <c r="S279" s="18" t="s">
        <v>164</v>
      </c>
      <c r="T279" s="18">
        <v>772.02767040000003</v>
      </c>
      <c r="U279" s="18" t="s">
        <v>164</v>
      </c>
      <c r="V279" s="18">
        <v>803.56348720000005</v>
      </c>
      <c r="W279" s="18" t="s">
        <v>164</v>
      </c>
      <c r="X279" s="18">
        <v>822.34962689999998</v>
      </c>
      <c r="Y279" s="18" t="s">
        <v>164</v>
      </c>
      <c r="Z279" s="18">
        <v>826.91506730000003</v>
      </c>
    </row>
    <row r="280" spans="1:26" hidden="1">
      <c r="A280" s="18" t="s">
        <v>196</v>
      </c>
      <c r="B280" s="18" t="s">
        <v>169</v>
      </c>
      <c r="C280" s="18" t="s">
        <v>139</v>
      </c>
      <c r="D280" s="18" t="s">
        <v>58</v>
      </c>
      <c r="E280" s="18" t="s">
        <v>61</v>
      </c>
      <c r="F280" s="18" t="s">
        <v>62</v>
      </c>
      <c r="G280" s="18" t="s">
        <v>164</v>
      </c>
      <c r="H280" s="18">
        <v>73630.725770000005</v>
      </c>
      <c r="I280" s="18" t="s">
        <v>164</v>
      </c>
      <c r="J280" s="18">
        <v>110387.7781</v>
      </c>
      <c r="K280" s="18" t="s">
        <v>164</v>
      </c>
      <c r="L280" s="18">
        <v>156065.44450000001</v>
      </c>
      <c r="M280" s="18" t="s">
        <v>164</v>
      </c>
      <c r="N280" s="18">
        <v>202936.9515</v>
      </c>
      <c r="O280" s="18" t="s">
        <v>164</v>
      </c>
      <c r="P280" s="18">
        <v>252606.269</v>
      </c>
      <c r="Q280" s="18" t="s">
        <v>164</v>
      </c>
      <c r="R280" s="18">
        <v>306623.68589999998</v>
      </c>
      <c r="S280" s="18" t="s">
        <v>164</v>
      </c>
      <c r="T280" s="18">
        <v>368414.72259999998</v>
      </c>
      <c r="U280" s="18" t="s">
        <v>164</v>
      </c>
      <c r="V280" s="18">
        <v>436153.3468</v>
      </c>
      <c r="W280" s="18" t="s">
        <v>164</v>
      </c>
      <c r="X280" s="18">
        <v>510186.1727</v>
      </c>
      <c r="Y280" s="18" t="s">
        <v>164</v>
      </c>
      <c r="Z280" s="18">
        <v>590779.96140000003</v>
      </c>
    </row>
    <row r="281" spans="1:26" hidden="1">
      <c r="A281" s="18" t="s">
        <v>196</v>
      </c>
      <c r="B281" s="18" t="s">
        <v>169</v>
      </c>
      <c r="C281" s="18" t="s">
        <v>139</v>
      </c>
      <c r="D281" s="18" t="s">
        <v>58</v>
      </c>
      <c r="E281" s="18" t="s">
        <v>142</v>
      </c>
      <c r="F281" s="18" t="s">
        <v>143</v>
      </c>
      <c r="G281" s="18" t="s">
        <v>164</v>
      </c>
      <c r="H281" s="18">
        <v>6895.8819999999996</v>
      </c>
      <c r="I281" s="18" t="s">
        <v>164</v>
      </c>
      <c r="J281" s="18">
        <v>7639.3580000000002</v>
      </c>
      <c r="K281" s="18" t="s">
        <v>164</v>
      </c>
      <c r="L281" s="18">
        <v>8289.3889999999992</v>
      </c>
      <c r="M281" s="18" t="s">
        <v>164</v>
      </c>
      <c r="N281" s="18">
        <v>8812.6299999999992</v>
      </c>
      <c r="O281" s="18" t="s">
        <v>164</v>
      </c>
      <c r="P281" s="18">
        <v>9190.9380000000001</v>
      </c>
      <c r="Q281" s="18" t="s">
        <v>164</v>
      </c>
      <c r="R281" s="18">
        <v>9401.5959999999995</v>
      </c>
      <c r="S281" s="18" t="s">
        <v>164</v>
      </c>
      <c r="T281" s="18">
        <v>9466.277</v>
      </c>
      <c r="U281" s="18" t="s">
        <v>164</v>
      </c>
      <c r="V281" s="18">
        <v>9409.7579999999998</v>
      </c>
      <c r="W281" s="18" t="s">
        <v>164</v>
      </c>
      <c r="X281" s="18">
        <v>9250.7170000000006</v>
      </c>
      <c r="Y281" s="18" t="s">
        <v>164</v>
      </c>
      <c r="Z281" s="18">
        <v>9024.4860000000008</v>
      </c>
    </row>
    <row r="282" spans="1:26" hidden="1">
      <c r="A282" s="18" t="s">
        <v>196</v>
      </c>
      <c r="B282" s="18" t="s">
        <v>169</v>
      </c>
      <c r="C282" s="18" t="s">
        <v>139</v>
      </c>
      <c r="D282" s="18" t="s">
        <v>58</v>
      </c>
      <c r="E282" s="18" t="s">
        <v>63</v>
      </c>
      <c r="F282" s="18" t="s">
        <v>60</v>
      </c>
      <c r="G282" s="18" t="s">
        <v>164</v>
      </c>
      <c r="H282" s="18">
        <v>508.62285250000002</v>
      </c>
      <c r="I282" s="18" t="s">
        <v>164</v>
      </c>
      <c r="J282" s="18">
        <v>625.43446540000002</v>
      </c>
      <c r="K282" s="18" t="s">
        <v>164</v>
      </c>
      <c r="L282" s="18">
        <v>760.7848305</v>
      </c>
      <c r="M282" s="18" t="s">
        <v>164</v>
      </c>
      <c r="N282" s="18">
        <v>861.71829390000005</v>
      </c>
      <c r="O282" s="18" t="s">
        <v>164</v>
      </c>
      <c r="P282" s="18">
        <v>938.12775320000003</v>
      </c>
      <c r="Q282" s="18" t="s">
        <v>164</v>
      </c>
      <c r="R282" s="18">
        <v>1001.145834</v>
      </c>
      <c r="S282" s="18" t="s">
        <v>164</v>
      </c>
      <c r="T282" s="18">
        <v>1042.9206549999999</v>
      </c>
      <c r="U282" s="18" t="s">
        <v>164</v>
      </c>
      <c r="V282" s="18">
        <v>1051.691832</v>
      </c>
      <c r="W282" s="18" t="s">
        <v>164</v>
      </c>
      <c r="X282" s="18">
        <v>1045.6775259999999</v>
      </c>
      <c r="Y282" s="18" t="s">
        <v>164</v>
      </c>
      <c r="Z282" s="18">
        <v>1022.924629</v>
      </c>
    </row>
    <row r="283" spans="1:26" hidden="1">
      <c r="A283" s="18" t="s">
        <v>196</v>
      </c>
      <c r="B283" s="18" t="s">
        <v>170</v>
      </c>
      <c r="C283" s="18" t="s">
        <v>139</v>
      </c>
      <c r="D283" s="18" t="s">
        <v>58</v>
      </c>
      <c r="E283" s="18" t="s">
        <v>140</v>
      </c>
      <c r="F283" s="18" t="s">
        <v>141</v>
      </c>
      <c r="G283" s="18" t="s">
        <v>164</v>
      </c>
      <c r="H283" s="18">
        <v>35775.428419999997</v>
      </c>
      <c r="I283" s="18" t="s">
        <v>164</v>
      </c>
      <c r="J283" s="18">
        <v>41468.53817</v>
      </c>
      <c r="K283" s="18" t="s">
        <v>164</v>
      </c>
      <c r="L283" s="18">
        <v>49521.214370000002</v>
      </c>
      <c r="M283" s="18" t="s">
        <v>164</v>
      </c>
      <c r="N283" s="18">
        <v>56866.994129999999</v>
      </c>
      <c r="O283" s="18" t="s">
        <v>164</v>
      </c>
      <c r="P283" s="18">
        <v>61923.489869999998</v>
      </c>
      <c r="Q283" s="18" t="s">
        <v>164</v>
      </c>
      <c r="R283" s="18">
        <v>67511.011199999994</v>
      </c>
      <c r="S283" s="18" t="s">
        <v>164</v>
      </c>
      <c r="T283" s="18">
        <v>71213.261769999997</v>
      </c>
      <c r="U283" s="18" t="s">
        <v>164</v>
      </c>
      <c r="V283" s="18">
        <v>72604.28155</v>
      </c>
      <c r="W283" s="18" t="s">
        <v>164</v>
      </c>
      <c r="X283" s="18">
        <v>73788.769610000003</v>
      </c>
      <c r="Y283" s="18" t="s">
        <v>164</v>
      </c>
      <c r="Z283" s="18">
        <v>75357.356450000007</v>
      </c>
    </row>
    <row r="284" spans="1:26" hidden="1">
      <c r="A284" s="18" t="s">
        <v>196</v>
      </c>
      <c r="B284" s="18" t="s">
        <v>170</v>
      </c>
      <c r="C284" s="18" t="s">
        <v>139</v>
      </c>
      <c r="D284" s="18" t="s">
        <v>58</v>
      </c>
      <c r="E284" s="18" t="s">
        <v>59</v>
      </c>
      <c r="F284" s="18" t="s">
        <v>60</v>
      </c>
      <c r="G284" s="18" t="s">
        <v>164</v>
      </c>
      <c r="H284" s="18">
        <v>393.85140680000001</v>
      </c>
      <c r="I284" s="18" t="s">
        <v>164</v>
      </c>
      <c r="J284" s="18">
        <v>478.10833760000003</v>
      </c>
      <c r="K284" s="18" t="s">
        <v>164</v>
      </c>
      <c r="L284" s="18">
        <v>560.65120779999995</v>
      </c>
      <c r="M284" s="18" t="s">
        <v>164</v>
      </c>
      <c r="N284" s="18">
        <v>629.99134319999996</v>
      </c>
      <c r="O284" s="18" t="s">
        <v>164</v>
      </c>
      <c r="P284" s="18">
        <v>690.84778370000004</v>
      </c>
      <c r="Q284" s="18" t="s">
        <v>164</v>
      </c>
      <c r="R284" s="18">
        <v>748.94473489999996</v>
      </c>
      <c r="S284" s="18" t="s">
        <v>164</v>
      </c>
      <c r="T284" s="18">
        <v>803.78265629999999</v>
      </c>
      <c r="U284" s="18" t="s">
        <v>164</v>
      </c>
      <c r="V284" s="18">
        <v>851.38794929999995</v>
      </c>
      <c r="W284" s="18" t="s">
        <v>164</v>
      </c>
      <c r="X284" s="18">
        <v>892.31922759999998</v>
      </c>
      <c r="Y284" s="18" t="s">
        <v>164</v>
      </c>
      <c r="Z284" s="18">
        <v>926.16325649999999</v>
      </c>
    </row>
    <row r="285" spans="1:26" hidden="1">
      <c r="A285" s="18" t="s">
        <v>196</v>
      </c>
      <c r="B285" s="18" t="s">
        <v>170</v>
      </c>
      <c r="C285" s="18" t="s">
        <v>139</v>
      </c>
      <c r="D285" s="18" t="s">
        <v>58</v>
      </c>
      <c r="E285" s="18" t="s">
        <v>61</v>
      </c>
      <c r="F285" s="18" t="s">
        <v>62</v>
      </c>
      <c r="G285" s="18" t="s">
        <v>164</v>
      </c>
      <c r="H285" s="18">
        <v>73630.725770000005</v>
      </c>
      <c r="I285" s="18" t="s">
        <v>164</v>
      </c>
      <c r="J285" s="18">
        <v>110404.9329</v>
      </c>
      <c r="K285" s="18" t="s">
        <v>164</v>
      </c>
      <c r="L285" s="18">
        <v>156143.60649999999</v>
      </c>
      <c r="M285" s="18" t="s">
        <v>164</v>
      </c>
      <c r="N285" s="18">
        <v>202982.4662</v>
      </c>
      <c r="O285" s="18" t="s">
        <v>164</v>
      </c>
      <c r="P285" s="18">
        <v>252477.16519999999</v>
      </c>
      <c r="Q285" s="18" t="s">
        <v>164</v>
      </c>
      <c r="R285" s="18">
        <v>306743.25229999999</v>
      </c>
      <c r="S285" s="18" t="s">
        <v>164</v>
      </c>
      <c r="T285" s="18">
        <v>368236.11410000001</v>
      </c>
      <c r="U285" s="18" t="s">
        <v>164</v>
      </c>
      <c r="V285" s="18">
        <v>436050.05180000002</v>
      </c>
      <c r="W285" s="18" t="s">
        <v>164</v>
      </c>
      <c r="X285" s="18">
        <v>510359.59460000001</v>
      </c>
      <c r="Y285" s="18" t="s">
        <v>164</v>
      </c>
      <c r="Z285" s="18">
        <v>591221.17850000004</v>
      </c>
    </row>
    <row r="286" spans="1:26" hidden="1">
      <c r="A286" s="18" t="s">
        <v>196</v>
      </c>
      <c r="B286" s="18" t="s">
        <v>170</v>
      </c>
      <c r="C286" s="18" t="s">
        <v>139</v>
      </c>
      <c r="D286" s="18" t="s">
        <v>58</v>
      </c>
      <c r="E286" s="18" t="s">
        <v>142</v>
      </c>
      <c r="F286" s="18" t="s">
        <v>143</v>
      </c>
      <c r="G286" s="18" t="s">
        <v>164</v>
      </c>
      <c r="H286" s="18">
        <v>6895.8819999999996</v>
      </c>
      <c r="I286" s="18" t="s">
        <v>164</v>
      </c>
      <c r="J286" s="18">
        <v>7639.3580000000002</v>
      </c>
      <c r="K286" s="18" t="s">
        <v>164</v>
      </c>
      <c r="L286" s="18">
        <v>8289.3889999999992</v>
      </c>
      <c r="M286" s="18" t="s">
        <v>164</v>
      </c>
      <c r="N286" s="18">
        <v>8812.6299999999992</v>
      </c>
      <c r="O286" s="18" t="s">
        <v>164</v>
      </c>
      <c r="P286" s="18">
        <v>9190.9380000000001</v>
      </c>
      <c r="Q286" s="18" t="s">
        <v>164</v>
      </c>
      <c r="R286" s="18">
        <v>9401.5959999999995</v>
      </c>
      <c r="S286" s="18" t="s">
        <v>164</v>
      </c>
      <c r="T286" s="18">
        <v>9466.277</v>
      </c>
      <c r="U286" s="18" t="s">
        <v>164</v>
      </c>
      <c r="V286" s="18">
        <v>9409.7579999999998</v>
      </c>
      <c r="W286" s="18" t="s">
        <v>164</v>
      </c>
      <c r="X286" s="18">
        <v>9250.7170000000006</v>
      </c>
      <c r="Y286" s="18" t="s">
        <v>164</v>
      </c>
      <c r="Z286" s="18">
        <v>9024.4860000000008</v>
      </c>
    </row>
    <row r="287" spans="1:26" hidden="1">
      <c r="A287" s="18" t="s">
        <v>196</v>
      </c>
      <c r="B287" s="18" t="s">
        <v>170</v>
      </c>
      <c r="C287" s="18" t="s">
        <v>139</v>
      </c>
      <c r="D287" s="18" t="s">
        <v>58</v>
      </c>
      <c r="E287" s="18" t="s">
        <v>63</v>
      </c>
      <c r="F287" s="18" t="s">
        <v>60</v>
      </c>
      <c r="G287" s="18" t="s">
        <v>164</v>
      </c>
      <c r="H287" s="18">
        <v>508.6228524</v>
      </c>
      <c r="I287" s="18" t="s">
        <v>164</v>
      </c>
      <c r="J287" s="18">
        <v>638.80391799999995</v>
      </c>
      <c r="K287" s="18" t="s">
        <v>164</v>
      </c>
      <c r="L287" s="18">
        <v>779.76480760000004</v>
      </c>
      <c r="M287" s="18" t="s">
        <v>164</v>
      </c>
      <c r="N287" s="18">
        <v>889.76230680000003</v>
      </c>
      <c r="O287" s="18" t="s">
        <v>164</v>
      </c>
      <c r="P287" s="18">
        <v>980.89316110000004</v>
      </c>
      <c r="Q287" s="18" t="s">
        <v>164</v>
      </c>
      <c r="R287" s="18">
        <v>1065.56477</v>
      </c>
      <c r="S287" s="18" t="s">
        <v>164</v>
      </c>
      <c r="T287" s="18">
        <v>1133.451804</v>
      </c>
      <c r="U287" s="18" t="s">
        <v>164</v>
      </c>
      <c r="V287" s="18">
        <v>1178.4844310000001</v>
      </c>
      <c r="W287" s="18" t="s">
        <v>164</v>
      </c>
      <c r="X287" s="18">
        <v>1217.206608</v>
      </c>
      <c r="Y287" s="18" t="s">
        <v>164</v>
      </c>
      <c r="Z287" s="18">
        <v>1249.3013189999999</v>
      </c>
    </row>
    <row r="288" spans="1:26" hidden="1">
      <c r="A288" s="18" t="s">
        <v>196</v>
      </c>
      <c r="B288" s="18" t="s">
        <v>174</v>
      </c>
      <c r="C288" s="18" t="s">
        <v>139</v>
      </c>
      <c r="D288" s="18" t="s">
        <v>58</v>
      </c>
      <c r="E288" s="18" t="s">
        <v>140</v>
      </c>
      <c r="F288" s="18" t="s">
        <v>141</v>
      </c>
      <c r="G288" s="18" t="s">
        <v>164</v>
      </c>
      <c r="H288" s="18">
        <v>35775.762450000002</v>
      </c>
      <c r="I288" s="18" t="s">
        <v>164</v>
      </c>
      <c r="J288" s="18">
        <v>44618.267549999997</v>
      </c>
      <c r="K288" s="18" t="s">
        <v>164</v>
      </c>
      <c r="L288" s="18">
        <v>53625.334629999998</v>
      </c>
      <c r="M288" s="18" t="s">
        <v>164</v>
      </c>
      <c r="N288" s="18">
        <v>60210.059569999998</v>
      </c>
      <c r="O288" s="18" t="s">
        <v>164</v>
      </c>
      <c r="P288" s="18">
        <v>64829.328880000001</v>
      </c>
      <c r="Q288" s="18" t="s">
        <v>164</v>
      </c>
      <c r="R288" s="18">
        <v>70115.540200000003</v>
      </c>
      <c r="S288" s="18" t="s">
        <v>164</v>
      </c>
      <c r="T288" s="18">
        <v>74798.138210000005</v>
      </c>
      <c r="U288" s="18" t="s">
        <v>164</v>
      </c>
      <c r="V288" s="18">
        <v>78272.300380000001</v>
      </c>
      <c r="W288" s="18" t="s">
        <v>164</v>
      </c>
      <c r="X288" s="18">
        <v>80966.995779999997</v>
      </c>
      <c r="Y288" s="18" t="s">
        <v>164</v>
      </c>
      <c r="Z288" s="18">
        <v>86114.011100000003</v>
      </c>
    </row>
    <row r="289" spans="1:26" hidden="1">
      <c r="A289" s="18" t="s">
        <v>196</v>
      </c>
      <c r="B289" s="18" t="s">
        <v>174</v>
      </c>
      <c r="C289" s="18" t="s">
        <v>139</v>
      </c>
      <c r="D289" s="18" t="s">
        <v>58</v>
      </c>
      <c r="E289" s="18" t="s">
        <v>59</v>
      </c>
      <c r="F289" s="18" t="s">
        <v>60</v>
      </c>
      <c r="G289" s="18" t="s">
        <v>164</v>
      </c>
      <c r="H289" s="18">
        <v>393.85139759999998</v>
      </c>
      <c r="I289" s="18" t="s">
        <v>164</v>
      </c>
      <c r="J289" s="18">
        <v>485.47062449999999</v>
      </c>
      <c r="K289" s="18" t="s">
        <v>164</v>
      </c>
      <c r="L289" s="18">
        <v>558.69034580000005</v>
      </c>
      <c r="M289" s="18" t="s">
        <v>164</v>
      </c>
      <c r="N289" s="18">
        <v>602.89911689999997</v>
      </c>
      <c r="O289" s="18" t="s">
        <v>164</v>
      </c>
      <c r="P289" s="18">
        <v>632.91113499999994</v>
      </c>
      <c r="Q289" s="18" t="s">
        <v>164</v>
      </c>
      <c r="R289" s="18">
        <v>660.58381640000005</v>
      </c>
      <c r="S289" s="18" t="s">
        <v>164</v>
      </c>
      <c r="T289" s="18">
        <v>691.37151779999999</v>
      </c>
      <c r="U289" s="18" t="s">
        <v>164</v>
      </c>
      <c r="V289" s="18">
        <v>725.52638739999998</v>
      </c>
      <c r="W289" s="18" t="s">
        <v>164</v>
      </c>
      <c r="X289" s="18">
        <v>763.42853890000004</v>
      </c>
      <c r="Y289" s="18" t="s">
        <v>164</v>
      </c>
      <c r="Z289" s="18">
        <v>807.47749650000003</v>
      </c>
    </row>
    <row r="290" spans="1:26" hidden="1">
      <c r="A290" s="18" t="s">
        <v>196</v>
      </c>
      <c r="B290" s="18" t="s">
        <v>174</v>
      </c>
      <c r="C290" s="18" t="s">
        <v>139</v>
      </c>
      <c r="D290" s="18" t="s">
        <v>58</v>
      </c>
      <c r="E290" s="18" t="s">
        <v>61</v>
      </c>
      <c r="F290" s="18" t="s">
        <v>62</v>
      </c>
      <c r="G290" s="18" t="s">
        <v>164</v>
      </c>
      <c r="H290" s="18">
        <v>73630.725770000005</v>
      </c>
      <c r="I290" s="18" t="s">
        <v>164</v>
      </c>
      <c r="J290" s="18">
        <v>109555.9857</v>
      </c>
      <c r="K290" s="18" t="s">
        <v>164</v>
      </c>
      <c r="L290" s="18">
        <v>146203.79680000001</v>
      </c>
      <c r="M290" s="18" t="s">
        <v>164</v>
      </c>
      <c r="N290" s="18">
        <v>173384.3505</v>
      </c>
      <c r="O290" s="18" t="s">
        <v>164</v>
      </c>
      <c r="P290" s="18">
        <v>195046.23009999999</v>
      </c>
      <c r="Q290" s="18" t="s">
        <v>164</v>
      </c>
      <c r="R290" s="18">
        <v>213646.51089999999</v>
      </c>
      <c r="S290" s="18" t="s">
        <v>164</v>
      </c>
      <c r="T290" s="18">
        <v>233829.9295</v>
      </c>
      <c r="U290" s="18" t="s">
        <v>164</v>
      </c>
      <c r="V290" s="18">
        <v>255576.5625</v>
      </c>
      <c r="W290" s="18" t="s">
        <v>164</v>
      </c>
      <c r="X290" s="18">
        <v>278760.21740000002</v>
      </c>
      <c r="Y290" s="18" t="s">
        <v>164</v>
      </c>
      <c r="Z290" s="18">
        <v>305584.6519</v>
      </c>
    </row>
    <row r="291" spans="1:26" hidden="1">
      <c r="A291" s="18" t="s">
        <v>196</v>
      </c>
      <c r="B291" s="18" t="s">
        <v>174</v>
      </c>
      <c r="C291" s="18" t="s">
        <v>139</v>
      </c>
      <c r="D291" s="18" t="s">
        <v>58</v>
      </c>
      <c r="E291" s="18" t="s">
        <v>142</v>
      </c>
      <c r="F291" s="18" t="s">
        <v>143</v>
      </c>
      <c r="G291" s="18" t="s">
        <v>164</v>
      </c>
      <c r="H291" s="18">
        <v>6895.8819999999996</v>
      </c>
      <c r="I291" s="18" t="s">
        <v>164</v>
      </c>
      <c r="J291" s="18">
        <v>7713.4459999999999</v>
      </c>
      <c r="K291" s="18" t="s">
        <v>164</v>
      </c>
      <c r="L291" s="18">
        <v>8530.1990000000005</v>
      </c>
      <c r="M291" s="18" t="s">
        <v>164</v>
      </c>
      <c r="N291" s="18">
        <v>9274.3269999999993</v>
      </c>
      <c r="O291" s="18" t="s">
        <v>164</v>
      </c>
      <c r="P291" s="18">
        <v>9975.9670000000006</v>
      </c>
      <c r="Q291" s="18" t="s">
        <v>164</v>
      </c>
      <c r="R291" s="18">
        <v>10595.653</v>
      </c>
      <c r="S291" s="18" t="s">
        <v>164</v>
      </c>
      <c r="T291" s="18">
        <v>11141.657999999999</v>
      </c>
      <c r="U291" s="18" t="s">
        <v>164</v>
      </c>
      <c r="V291" s="18">
        <v>11660.89</v>
      </c>
      <c r="W291" s="18" t="s">
        <v>164</v>
      </c>
      <c r="X291" s="18">
        <v>12164.656000000001</v>
      </c>
      <c r="Y291" s="18" t="s">
        <v>164</v>
      </c>
      <c r="Z291" s="18">
        <v>12652.094999999999</v>
      </c>
    </row>
    <row r="292" spans="1:26" hidden="1">
      <c r="A292" s="18" t="s">
        <v>196</v>
      </c>
      <c r="B292" s="18" t="s">
        <v>174</v>
      </c>
      <c r="C292" s="18" t="s">
        <v>139</v>
      </c>
      <c r="D292" s="18" t="s">
        <v>58</v>
      </c>
      <c r="E292" s="18" t="s">
        <v>63</v>
      </c>
      <c r="F292" s="18" t="s">
        <v>60</v>
      </c>
      <c r="G292" s="18" t="s">
        <v>164</v>
      </c>
      <c r="H292" s="18">
        <v>508.62285229999998</v>
      </c>
      <c r="I292" s="18" t="s">
        <v>164</v>
      </c>
      <c r="J292" s="18">
        <v>646.53427859999999</v>
      </c>
      <c r="K292" s="18" t="s">
        <v>164</v>
      </c>
      <c r="L292" s="18">
        <v>776.26108550000004</v>
      </c>
      <c r="M292" s="18" t="s">
        <v>164</v>
      </c>
      <c r="N292" s="18">
        <v>855.70586839999999</v>
      </c>
      <c r="O292" s="18" t="s">
        <v>164</v>
      </c>
      <c r="P292" s="18">
        <v>911.12144809999995</v>
      </c>
      <c r="Q292" s="18" t="s">
        <v>164</v>
      </c>
      <c r="R292" s="18">
        <v>962.4263373</v>
      </c>
      <c r="S292" s="18" t="s">
        <v>164</v>
      </c>
      <c r="T292" s="18">
        <v>1007.653555</v>
      </c>
      <c r="U292" s="18" t="s">
        <v>164</v>
      </c>
      <c r="V292" s="18">
        <v>1049.7860679999999</v>
      </c>
      <c r="W292" s="18" t="s">
        <v>164</v>
      </c>
      <c r="X292" s="18">
        <v>1099.0720779999999</v>
      </c>
      <c r="Y292" s="18" t="s">
        <v>164</v>
      </c>
      <c r="Z292" s="18">
        <v>1159.9417000000001</v>
      </c>
    </row>
    <row r="293" spans="1:26" hidden="1">
      <c r="A293" s="18" t="s">
        <v>196</v>
      </c>
      <c r="B293" s="18" t="s">
        <v>175</v>
      </c>
      <c r="C293" s="18" t="s">
        <v>139</v>
      </c>
      <c r="D293" s="18" t="s">
        <v>58</v>
      </c>
      <c r="E293" s="18" t="s">
        <v>140</v>
      </c>
      <c r="F293" s="18" t="s">
        <v>141</v>
      </c>
      <c r="G293" s="18" t="s">
        <v>164</v>
      </c>
      <c r="H293" s="18">
        <v>35775.762490000001</v>
      </c>
      <c r="I293" s="18" t="s">
        <v>164</v>
      </c>
      <c r="J293" s="18">
        <v>40048.796730000002</v>
      </c>
      <c r="K293" s="18" t="s">
        <v>164</v>
      </c>
      <c r="L293" s="18">
        <v>35021.114670000003</v>
      </c>
      <c r="M293" s="18" t="s">
        <v>164</v>
      </c>
      <c r="N293" s="18">
        <v>28099.4473</v>
      </c>
      <c r="O293" s="18" t="s">
        <v>164</v>
      </c>
      <c r="P293" s="18">
        <v>19939.74567</v>
      </c>
      <c r="Q293" s="18" t="s">
        <v>164</v>
      </c>
      <c r="R293" s="18">
        <v>14798.745000000001</v>
      </c>
      <c r="S293" s="18" t="s">
        <v>164</v>
      </c>
      <c r="T293" s="18">
        <v>10246.934590000001</v>
      </c>
      <c r="U293" s="18" t="s">
        <v>164</v>
      </c>
      <c r="V293" s="18">
        <v>2773.5205639999999</v>
      </c>
      <c r="W293" s="18" t="s">
        <v>164</v>
      </c>
      <c r="X293" s="18">
        <v>-7132.041459</v>
      </c>
      <c r="Y293" s="18" t="s">
        <v>164</v>
      </c>
      <c r="Z293" s="18">
        <v>-15962.104439999999</v>
      </c>
    </row>
    <row r="294" spans="1:26" hidden="1">
      <c r="A294" s="18" t="s">
        <v>196</v>
      </c>
      <c r="B294" s="18" t="s">
        <v>175</v>
      </c>
      <c r="C294" s="18" t="s">
        <v>139</v>
      </c>
      <c r="D294" s="18" t="s">
        <v>58</v>
      </c>
      <c r="E294" s="18" t="s">
        <v>59</v>
      </c>
      <c r="F294" s="18" t="s">
        <v>60</v>
      </c>
      <c r="G294" s="18" t="s">
        <v>164</v>
      </c>
      <c r="H294" s="18">
        <v>393.8513969</v>
      </c>
      <c r="I294" s="18" t="s">
        <v>164</v>
      </c>
      <c r="J294" s="18">
        <v>473.8368701</v>
      </c>
      <c r="K294" s="18" t="s">
        <v>164</v>
      </c>
      <c r="L294" s="18">
        <v>523.10079610000003</v>
      </c>
      <c r="M294" s="18" t="s">
        <v>164</v>
      </c>
      <c r="N294" s="18">
        <v>565.01083289999997</v>
      </c>
      <c r="O294" s="18" t="s">
        <v>164</v>
      </c>
      <c r="P294" s="18">
        <v>585.63618899999994</v>
      </c>
      <c r="Q294" s="18" t="s">
        <v>164</v>
      </c>
      <c r="R294" s="18">
        <v>593.08381680000002</v>
      </c>
      <c r="S294" s="18" t="s">
        <v>164</v>
      </c>
      <c r="T294" s="18">
        <v>593.57028930000001</v>
      </c>
      <c r="U294" s="18" t="s">
        <v>164</v>
      </c>
      <c r="V294" s="18">
        <v>587.21899359999998</v>
      </c>
      <c r="W294" s="18" t="s">
        <v>164</v>
      </c>
      <c r="X294" s="18">
        <v>578.83362969999996</v>
      </c>
      <c r="Y294" s="18" t="s">
        <v>164</v>
      </c>
      <c r="Z294" s="18">
        <v>573.46940949999998</v>
      </c>
    </row>
    <row r="295" spans="1:26" hidden="1">
      <c r="A295" s="18" t="s">
        <v>196</v>
      </c>
      <c r="B295" s="18" t="s">
        <v>175</v>
      </c>
      <c r="C295" s="18" t="s">
        <v>139</v>
      </c>
      <c r="D295" s="18" t="s">
        <v>58</v>
      </c>
      <c r="E295" s="18" t="s">
        <v>61</v>
      </c>
      <c r="F295" s="18" t="s">
        <v>62</v>
      </c>
      <c r="G295" s="18" t="s">
        <v>164</v>
      </c>
      <c r="H295" s="18">
        <v>73630.725770000005</v>
      </c>
      <c r="I295" s="18" t="s">
        <v>164</v>
      </c>
      <c r="J295" s="18">
        <v>109804.81389999999</v>
      </c>
      <c r="K295" s="18" t="s">
        <v>164</v>
      </c>
      <c r="L295" s="18">
        <v>155379.5233</v>
      </c>
      <c r="M295" s="18" t="s">
        <v>164</v>
      </c>
      <c r="N295" s="18">
        <v>200666.56090000001</v>
      </c>
      <c r="O295" s="18" t="s">
        <v>164</v>
      </c>
      <c r="P295" s="18">
        <v>241025.15460000001</v>
      </c>
      <c r="Q295" s="18" t="s">
        <v>164</v>
      </c>
      <c r="R295" s="18">
        <v>276788.78029999998</v>
      </c>
      <c r="S295" s="18" t="s">
        <v>164</v>
      </c>
      <c r="T295" s="18">
        <v>309967.22269999998</v>
      </c>
      <c r="U295" s="18" t="s">
        <v>164</v>
      </c>
      <c r="V295" s="18">
        <v>338116.97499999998</v>
      </c>
      <c r="W295" s="18" t="s">
        <v>164</v>
      </c>
      <c r="X295" s="18">
        <v>363382.37660000002</v>
      </c>
      <c r="Y295" s="18" t="s">
        <v>164</v>
      </c>
      <c r="Z295" s="18">
        <v>387300.60810000001</v>
      </c>
    </row>
    <row r="296" spans="1:26" hidden="1">
      <c r="A296" s="18" t="s">
        <v>196</v>
      </c>
      <c r="B296" s="18" t="s">
        <v>175</v>
      </c>
      <c r="C296" s="18" t="s">
        <v>139</v>
      </c>
      <c r="D296" s="18" t="s">
        <v>58</v>
      </c>
      <c r="E296" s="18" t="s">
        <v>142</v>
      </c>
      <c r="F296" s="18" t="s">
        <v>143</v>
      </c>
      <c r="G296" s="18" t="s">
        <v>164</v>
      </c>
      <c r="H296" s="18">
        <v>6895.8819999999996</v>
      </c>
      <c r="I296" s="18" t="s">
        <v>164</v>
      </c>
      <c r="J296" s="18">
        <v>7626.3530000000001</v>
      </c>
      <c r="K296" s="18" t="s">
        <v>164</v>
      </c>
      <c r="L296" s="18">
        <v>8258.5650000000005</v>
      </c>
      <c r="M296" s="18" t="s">
        <v>164</v>
      </c>
      <c r="N296" s="18">
        <v>8765.68</v>
      </c>
      <c r="O296" s="18" t="s">
        <v>164</v>
      </c>
      <c r="P296" s="18">
        <v>9146.527</v>
      </c>
      <c r="Q296" s="18" t="s">
        <v>164</v>
      </c>
      <c r="R296" s="18">
        <v>9377.4500000000007</v>
      </c>
      <c r="S296" s="18" t="s">
        <v>164</v>
      </c>
      <c r="T296" s="18">
        <v>9472.5290000000005</v>
      </c>
      <c r="U296" s="18" t="s">
        <v>164</v>
      </c>
      <c r="V296" s="18">
        <v>9471.44</v>
      </c>
      <c r="W296" s="18" t="s">
        <v>164</v>
      </c>
      <c r="X296" s="18">
        <v>9401.5859999999993</v>
      </c>
      <c r="Y296" s="18" t="s">
        <v>164</v>
      </c>
      <c r="Z296" s="18">
        <v>9292.4459999999999</v>
      </c>
    </row>
    <row r="297" spans="1:26" hidden="1">
      <c r="A297" s="18" t="s">
        <v>196</v>
      </c>
      <c r="B297" s="18" t="s">
        <v>175</v>
      </c>
      <c r="C297" s="18" t="s">
        <v>139</v>
      </c>
      <c r="D297" s="18" t="s">
        <v>58</v>
      </c>
      <c r="E297" s="18" t="s">
        <v>63</v>
      </c>
      <c r="F297" s="18" t="s">
        <v>60</v>
      </c>
      <c r="G297" s="18" t="s">
        <v>164</v>
      </c>
      <c r="H297" s="18">
        <v>508.6228524</v>
      </c>
      <c r="I297" s="18" t="s">
        <v>164</v>
      </c>
      <c r="J297" s="18">
        <v>624.7170572</v>
      </c>
      <c r="K297" s="18" t="s">
        <v>164</v>
      </c>
      <c r="L297" s="18">
        <v>701.94453280000005</v>
      </c>
      <c r="M297" s="18" t="s">
        <v>164</v>
      </c>
      <c r="N297" s="18">
        <v>746.03162640000005</v>
      </c>
      <c r="O297" s="18" t="s">
        <v>164</v>
      </c>
      <c r="P297" s="18">
        <v>763.41944479999995</v>
      </c>
      <c r="Q297" s="18" t="s">
        <v>164</v>
      </c>
      <c r="R297" s="18">
        <v>780.63056710000001</v>
      </c>
      <c r="S297" s="18" t="s">
        <v>164</v>
      </c>
      <c r="T297" s="18">
        <v>788.28525019999995</v>
      </c>
      <c r="U297" s="18" t="s">
        <v>164</v>
      </c>
      <c r="V297" s="18">
        <v>788.24397810000005</v>
      </c>
      <c r="W297" s="18" t="s">
        <v>164</v>
      </c>
      <c r="X297" s="18">
        <v>780.83969520000005</v>
      </c>
      <c r="Y297" s="18" t="s">
        <v>164</v>
      </c>
      <c r="Z297" s="18">
        <v>786.27440409999997</v>
      </c>
    </row>
    <row r="298" spans="1:26" hidden="1">
      <c r="A298" s="18" t="s">
        <v>196</v>
      </c>
      <c r="B298" s="18" t="s">
        <v>176</v>
      </c>
      <c r="C298" s="18" t="s">
        <v>139</v>
      </c>
      <c r="D298" s="18" t="s">
        <v>58</v>
      </c>
      <c r="E298" s="18" t="s">
        <v>140</v>
      </c>
      <c r="F298" s="18" t="s">
        <v>141</v>
      </c>
      <c r="G298" s="18" t="s">
        <v>164</v>
      </c>
      <c r="H298" s="18">
        <v>35775.762450000002</v>
      </c>
      <c r="I298" s="18" t="s">
        <v>164</v>
      </c>
      <c r="J298" s="18">
        <v>40048.795810000003</v>
      </c>
      <c r="K298" s="18" t="s">
        <v>164</v>
      </c>
      <c r="L298" s="18">
        <v>39451.086239999997</v>
      </c>
      <c r="M298" s="18" t="s">
        <v>164</v>
      </c>
      <c r="N298" s="18">
        <v>36566.084269999999</v>
      </c>
      <c r="O298" s="18" t="s">
        <v>164</v>
      </c>
      <c r="P298" s="18">
        <v>29034.57819</v>
      </c>
      <c r="Q298" s="18" t="s">
        <v>164</v>
      </c>
      <c r="R298" s="18">
        <v>21480.445159999999</v>
      </c>
      <c r="S298" s="18" t="s">
        <v>164</v>
      </c>
      <c r="T298" s="18">
        <v>15715.35736</v>
      </c>
      <c r="U298" s="18" t="s">
        <v>164</v>
      </c>
      <c r="V298" s="18">
        <v>10931.5175</v>
      </c>
      <c r="W298" s="18" t="s">
        <v>164</v>
      </c>
      <c r="X298" s="18">
        <v>9782.5922439999995</v>
      </c>
      <c r="Y298" s="18" t="s">
        <v>164</v>
      </c>
      <c r="Z298" s="18">
        <v>7694.0191690000001</v>
      </c>
    </row>
    <row r="299" spans="1:26" hidden="1">
      <c r="A299" s="18" t="s">
        <v>196</v>
      </c>
      <c r="B299" s="18" t="s">
        <v>176</v>
      </c>
      <c r="C299" s="18" t="s">
        <v>139</v>
      </c>
      <c r="D299" s="18" t="s">
        <v>58</v>
      </c>
      <c r="E299" s="18" t="s">
        <v>59</v>
      </c>
      <c r="F299" s="18" t="s">
        <v>60</v>
      </c>
      <c r="G299" s="18" t="s">
        <v>164</v>
      </c>
      <c r="H299" s="18">
        <v>393.8513969</v>
      </c>
      <c r="I299" s="18" t="s">
        <v>164</v>
      </c>
      <c r="J299" s="18">
        <v>473.8368701</v>
      </c>
      <c r="K299" s="18" t="s">
        <v>164</v>
      </c>
      <c r="L299" s="18">
        <v>535.77528029999996</v>
      </c>
      <c r="M299" s="18" t="s">
        <v>164</v>
      </c>
      <c r="N299" s="18">
        <v>582.33622979999996</v>
      </c>
      <c r="O299" s="18" t="s">
        <v>164</v>
      </c>
      <c r="P299" s="18">
        <v>606.31684419999999</v>
      </c>
      <c r="Q299" s="18" t="s">
        <v>164</v>
      </c>
      <c r="R299" s="18">
        <v>615.92708379999999</v>
      </c>
      <c r="S299" s="18" t="s">
        <v>164</v>
      </c>
      <c r="T299" s="18">
        <v>616.06936350000001</v>
      </c>
      <c r="U299" s="18" t="s">
        <v>164</v>
      </c>
      <c r="V299" s="18">
        <v>626.05890899999997</v>
      </c>
      <c r="W299" s="18" t="s">
        <v>164</v>
      </c>
      <c r="X299" s="18">
        <v>629.15459820000001</v>
      </c>
      <c r="Y299" s="18" t="s">
        <v>164</v>
      </c>
      <c r="Z299" s="18">
        <v>624.31917940000005</v>
      </c>
    </row>
    <row r="300" spans="1:26" hidden="1">
      <c r="A300" s="18" t="s">
        <v>196</v>
      </c>
      <c r="B300" s="18" t="s">
        <v>176</v>
      </c>
      <c r="C300" s="18" t="s">
        <v>139</v>
      </c>
      <c r="D300" s="18" t="s">
        <v>58</v>
      </c>
      <c r="E300" s="18" t="s">
        <v>61</v>
      </c>
      <c r="F300" s="18" t="s">
        <v>62</v>
      </c>
      <c r="G300" s="18" t="s">
        <v>164</v>
      </c>
      <c r="H300" s="18">
        <v>73630.725770000005</v>
      </c>
      <c r="I300" s="18" t="s">
        <v>164</v>
      </c>
      <c r="J300" s="18">
        <v>109804.81389999999</v>
      </c>
      <c r="K300" s="18" t="s">
        <v>164</v>
      </c>
      <c r="L300" s="18">
        <v>155379.5233</v>
      </c>
      <c r="M300" s="18" t="s">
        <v>164</v>
      </c>
      <c r="N300" s="18">
        <v>200666.56090000001</v>
      </c>
      <c r="O300" s="18" t="s">
        <v>164</v>
      </c>
      <c r="P300" s="18">
        <v>241025.15460000001</v>
      </c>
      <c r="Q300" s="18" t="s">
        <v>164</v>
      </c>
      <c r="R300" s="18">
        <v>276788.78029999998</v>
      </c>
      <c r="S300" s="18" t="s">
        <v>164</v>
      </c>
      <c r="T300" s="18">
        <v>309967.22269999998</v>
      </c>
      <c r="U300" s="18" t="s">
        <v>164</v>
      </c>
      <c r="V300" s="18">
        <v>338116.97499999998</v>
      </c>
      <c r="W300" s="18" t="s">
        <v>164</v>
      </c>
      <c r="X300" s="18">
        <v>363382.37660000002</v>
      </c>
      <c r="Y300" s="18" t="s">
        <v>164</v>
      </c>
      <c r="Z300" s="18">
        <v>387300.60810000001</v>
      </c>
    </row>
    <row r="301" spans="1:26" hidden="1">
      <c r="A301" s="18" t="s">
        <v>196</v>
      </c>
      <c r="B301" s="18" t="s">
        <v>176</v>
      </c>
      <c r="C301" s="18" t="s">
        <v>139</v>
      </c>
      <c r="D301" s="18" t="s">
        <v>58</v>
      </c>
      <c r="E301" s="18" t="s">
        <v>142</v>
      </c>
      <c r="F301" s="18" t="s">
        <v>143</v>
      </c>
      <c r="G301" s="18" t="s">
        <v>164</v>
      </c>
      <c r="H301" s="18">
        <v>6895.8819999999996</v>
      </c>
      <c r="I301" s="18" t="s">
        <v>164</v>
      </c>
      <c r="J301" s="18">
        <v>7626.3530000000001</v>
      </c>
      <c r="K301" s="18" t="s">
        <v>164</v>
      </c>
      <c r="L301" s="18">
        <v>8258.5650000000005</v>
      </c>
      <c r="M301" s="18" t="s">
        <v>164</v>
      </c>
      <c r="N301" s="18">
        <v>8765.68</v>
      </c>
      <c r="O301" s="18" t="s">
        <v>164</v>
      </c>
      <c r="P301" s="18">
        <v>9146.527</v>
      </c>
      <c r="Q301" s="18" t="s">
        <v>164</v>
      </c>
      <c r="R301" s="18">
        <v>9377.4500000000007</v>
      </c>
      <c r="S301" s="18" t="s">
        <v>164</v>
      </c>
      <c r="T301" s="18">
        <v>9472.5290000000005</v>
      </c>
      <c r="U301" s="18" t="s">
        <v>164</v>
      </c>
      <c r="V301" s="18">
        <v>9471.44</v>
      </c>
      <c r="W301" s="18" t="s">
        <v>164</v>
      </c>
      <c r="X301" s="18">
        <v>9401.5859999999993</v>
      </c>
      <c r="Y301" s="18" t="s">
        <v>164</v>
      </c>
      <c r="Z301" s="18">
        <v>9292.4459999999999</v>
      </c>
    </row>
    <row r="302" spans="1:26" hidden="1">
      <c r="A302" s="18" t="s">
        <v>196</v>
      </c>
      <c r="B302" s="18" t="s">
        <v>176</v>
      </c>
      <c r="C302" s="18" t="s">
        <v>139</v>
      </c>
      <c r="D302" s="18" t="s">
        <v>58</v>
      </c>
      <c r="E302" s="18" t="s">
        <v>63</v>
      </c>
      <c r="F302" s="18" t="s">
        <v>60</v>
      </c>
      <c r="G302" s="18" t="s">
        <v>164</v>
      </c>
      <c r="H302" s="18">
        <v>508.6228524</v>
      </c>
      <c r="I302" s="18" t="s">
        <v>164</v>
      </c>
      <c r="J302" s="18">
        <v>624.7170572</v>
      </c>
      <c r="K302" s="18" t="s">
        <v>164</v>
      </c>
      <c r="L302" s="18">
        <v>721.25264149999998</v>
      </c>
      <c r="M302" s="18" t="s">
        <v>164</v>
      </c>
      <c r="N302" s="18">
        <v>779.83783210000001</v>
      </c>
      <c r="O302" s="18" t="s">
        <v>164</v>
      </c>
      <c r="P302" s="18">
        <v>794.23076560000004</v>
      </c>
      <c r="Q302" s="18" t="s">
        <v>164</v>
      </c>
      <c r="R302" s="18">
        <v>794.61720219999995</v>
      </c>
      <c r="S302" s="18" t="s">
        <v>164</v>
      </c>
      <c r="T302" s="18">
        <v>791.35770219999995</v>
      </c>
      <c r="U302" s="18" t="s">
        <v>164</v>
      </c>
      <c r="V302" s="18">
        <v>795.58950949999996</v>
      </c>
      <c r="W302" s="18" t="s">
        <v>164</v>
      </c>
      <c r="X302" s="18">
        <v>794.09956990000001</v>
      </c>
      <c r="Y302" s="18" t="s">
        <v>164</v>
      </c>
      <c r="Z302" s="18">
        <v>786.62165730000004</v>
      </c>
    </row>
    <row r="303" spans="1:26" hidden="1">
      <c r="A303" s="18" t="s">
        <v>196</v>
      </c>
      <c r="B303" s="18" t="s">
        <v>197</v>
      </c>
      <c r="C303" s="18" t="s">
        <v>139</v>
      </c>
      <c r="D303" s="18" t="s">
        <v>58</v>
      </c>
      <c r="E303" s="18" t="s">
        <v>140</v>
      </c>
      <c r="F303" s="18" t="s">
        <v>141</v>
      </c>
      <c r="G303" s="18" t="s">
        <v>164</v>
      </c>
      <c r="H303" s="18">
        <v>35775.762450000002</v>
      </c>
      <c r="I303" s="18" t="s">
        <v>164</v>
      </c>
      <c r="J303" s="18">
        <v>40048.79565</v>
      </c>
      <c r="K303" s="18" t="s">
        <v>164</v>
      </c>
      <c r="L303" s="18">
        <v>46120.77852</v>
      </c>
      <c r="M303" s="18" t="s">
        <v>164</v>
      </c>
      <c r="N303" s="18">
        <v>48994.885629999997</v>
      </c>
      <c r="O303" s="18" t="s">
        <v>164</v>
      </c>
      <c r="P303" s="18">
        <v>49054.691350000001</v>
      </c>
      <c r="Q303" s="18" t="s">
        <v>164</v>
      </c>
      <c r="R303" s="18">
        <v>47612.523330000004</v>
      </c>
      <c r="S303" s="18" t="s">
        <v>164</v>
      </c>
      <c r="T303" s="18">
        <v>44591.015670000001</v>
      </c>
      <c r="U303" s="18" t="s">
        <v>164</v>
      </c>
      <c r="V303" s="18">
        <v>36805.763550000003</v>
      </c>
      <c r="W303" s="18" t="s">
        <v>164</v>
      </c>
      <c r="X303" s="18">
        <v>28564.776989999998</v>
      </c>
      <c r="Y303" s="18" t="s">
        <v>164</v>
      </c>
      <c r="Z303" s="18">
        <v>20569.327740000001</v>
      </c>
    </row>
    <row r="304" spans="1:26" hidden="1">
      <c r="A304" s="18" t="s">
        <v>196</v>
      </c>
      <c r="B304" s="18" t="s">
        <v>197</v>
      </c>
      <c r="C304" s="18" t="s">
        <v>139</v>
      </c>
      <c r="D304" s="18" t="s">
        <v>58</v>
      </c>
      <c r="E304" s="18" t="s">
        <v>59</v>
      </c>
      <c r="F304" s="18" t="s">
        <v>60</v>
      </c>
      <c r="G304" s="18" t="s">
        <v>164</v>
      </c>
      <c r="H304" s="18">
        <v>393.8513969</v>
      </c>
      <c r="I304" s="18" t="s">
        <v>164</v>
      </c>
      <c r="J304" s="18">
        <v>473.8368701</v>
      </c>
      <c r="K304" s="18" t="s">
        <v>164</v>
      </c>
      <c r="L304" s="18">
        <v>556.95376569999996</v>
      </c>
      <c r="M304" s="18" t="s">
        <v>164</v>
      </c>
      <c r="N304" s="18">
        <v>613.69178160000001</v>
      </c>
      <c r="O304" s="18" t="s">
        <v>164</v>
      </c>
      <c r="P304" s="18">
        <v>649.19179650000001</v>
      </c>
      <c r="Q304" s="18" t="s">
        <v>164</v>
      </c>
      <c r="R304" s="18">
        <v>671.28469129999996</v>
      </c>
      <c r="S304" s="18" t="s">
        <v>164</v>
      </c>
      <c r="T304" s="18">
        <v>682.30255509999995</v>
      </c>
      <c r="U304" s="18" t="s">
        <v>164</v>
      </c>
      <c r="V304" s="18">
        <v>681.98705440000003</v>
      </c>
      <c r="W304" s="18" t="s">
        <v>164</v>
      </c>
      <c r="X304" s="18">
        <v>674.64979719999997</v>
      </c>
      <c r="Y304" s="18" t="s">
        <v>164</v>
      </c>
      <c r="Z304" s="18">
        <v>664.39236679999999</v>
      </c>
    </row>
    <row r="305" spans="1:26" hidden="1">
      <c r="A305" s="18" t="s">
        <v>196</v>
      </c>
      <c r="B305" s="18" t="s">
        <v>197</v>
      </c>
      <c r="C305" s="18" t="s">
        <v>139</v>
      </c>
      <c r="D305" s="18" t="s">
        <v>58</v>
      </c>
      <c r="E305" s="18" t="s">
        <v>61</v>
      </c>
      <c r="F305" s="18" t="s">
        <v>62</v>
      </c>
      <c r="G305" s="18" t="s">
        <v>164</v>
      </c>
      <c r="H305" s="18">
        <v>73630.725770000005</v>
      </c>
      <c r="I305" s="18" t="s">
        <v>164</v>
      </c>
      <c r="J305" s="18">
        <v>109804.81389999999</v>
      </c>
      <c r="K305" s="18" t="s">
        <v>164</v>
      </c>
      <c r="L305" s="18">
        <v>155379.5233</v>
      </c>
      <c r="M305" s="18" t="s">
        <v>164</v>
      </c>
      <c r="N305" s="18">
        <v>200666.56090000001</v>
      </c>
      <c r="O305" s="18" t="s">
        <v>164</v>
      </c>
      <c r="P305" s="18">
        <v>241025.15460000001</v>
      </c>
      <c r="Q305" s="18" t="s">
        <v>164</v>
      </c>
      <c r="R305" s="18">
        <v>276788.78029999998</v>
      </c>
      <c r="S305" s="18" t="s">
        <v>164</v>
      </c>
      <c r="T305" s="18">
        <v>309967.22269999998</v>
      </c>
      <c r="U305" s="18" t="s">
        <v>164</v>
      </c>
      <c r="V305" s="18">
        <v>338116.97499999998</v>
      </c>
      <c r="W305" s="18" t="s">
        <v>164</v>
      </c>
      <c r="X305" s="18">
        <v>363382.37660000002</v>
      </c>
      <c r="Y305" s="18" t="s">
        <v>164</v>
      </c>
      <c r="Z305" s="18">
        <v>387300.60810000001</v>
      </c>
    </row>
    <row r="306" spans="1:26" hidden="1">
      <c r="A306" s="18" t="s">
        <v>196</v>
      </c>
      <c r="B306" s="18" t="s">
        <v>197</v>
      </c>
      <c r="C306" s="18" t="s">
        <v>139</v>
      </c>
      <c r="D306" s="18" t="s">
        <v>58</v>
      </c>
      <c r="E306" s="18" t="s">
        <v>142</v>
      </c>
      <c r="F306" s="18" t="s">
        <v>143</v>
      </c>
      <c r="G306" s="18" t="s">
        <v>164</v>
      </c>
      <c r="H306" s="18">
        <v>6895.8819999999996</v>
      </c>
      <c r="I306" s="18" t="s">
        <v>164</v>
      </c>
      <c r="J306" s="18">
        <v>7626.3530000000001</v>
      </c>
      <c r="K306" s="18" t="s">
        <v>164</v>
      </c>
      <c r="L306" s="18">
        <v>8258.5650000000005</v>
      </c>
      <c r="M306" s="18" t="s">
        <v>164</v>
      </c>
      <c r="N306" s="18">
        <v>8765.68</v>
      </c>
      <c r="O306" s="18" t="s">
        <v>164</v>
      </c>
      <c r="P306" s="18">
        <v>9146.527</v>
      </c>
      <c r="Q306" s="18" t="s">
        <v>164</v>
      </c>
      <c r="R306" s="18">
        <v>9377.4500000000007</v>
      </c>
      <c r="S306" s="18" t="s">
        <v>164</v>
      </c>
      <c r="T306" s="18">
        <v>9472.5290000000005</v>
      </c>
      <c r="U306" s="18" t="s">
        <v>164</v>
      </c>
      <c r="V306" s="18">
        <v>9471.44</v>
      </c>
      <c r="W306" s="18" t="s">
        <v>164</v>
      </c>
      <c r="X306" s="18">
        <v>9401.5859999999993</v>
      </c>
      <c r="Y306" s="18" t="s">
        <v>164</v>
      </c>
      <c r="Z306" s="18">
        <v>9292.4459999999999</v>
      </c>
    </row>
    <row r="307" spans="1:26" hidden="1">
      <c r="A307" s="18" t="s">
        <v>196</v>
      </c>
      <c r="B307" s="18" t="s">
        <v>197</v>
      </c>
      <c r="C307" s="18" t="s">
        <v>139</v>
      </c>
      <c r="D307" s="18" t="s">
        <v>58</v>
      </c>
      <c r="E307" s="18" t="s">
        <v>63</v>
      </c>
      <c r="F307" s="18" t="s">
        <v>60</v>
      </c>
      <c r="G307" s="18" t="s">
        <v>164</v>
      </c>
      <c r="H307" s="18">
        <v>508.6228524</v>
      </c>
      <c r="I307" s="18" t="s">
        <v>164</v>
      </c>
      <c r="J307" s="18">
        <v>624.7170572</v>
      </c>
      <c r="K307" s="18" t="s">
        <v>164</v>
      </c>
      <c r="L307" s="18">
        <v>755.28401050000002</v>
      </c>
      <c r="M307" s="18" t="s">
        <v>164</v>
      </c>
      <c r="N307" s="18">
        <v>835.42637830000001</v>
      </c>
      <c r="O307" s="18" t="s">
        <v>164</v>
      </c>
      <c r="P307" s="18">
        <v>879.66999669999996</v>
      </c>
      <c r="Q307" s="18" t="s">
        <v>164</v>
      </c>
      <c r="R307" s="18">
        <v>904.45954470000004</v>
      </c>
      <c r="S307" s="18" t="s">
        <v>164</v>
      </c>
      <c r="T307" s="18">
        <v>903.98456080000005</v>
      </c>
      <c r="U307" s="18" t="s">
        <v>164</v>
      </c>
      <c r="V307" s="18">
        <v>874.4016507</v>
      </c>
      <c r="W307" s="18" t="s">
        <v>164</v>
      </c>
      <c r="X307" s="18">
        <v>839.11710129999994</v>
      </c>
      <c r="Y307" s="18" t="s">
        <v>164</v>
      </c>
      <c r="Z307" s="18">
        <v>806.07432159999996</v>
      </c>
    </row>
    <row r="308" spans="1:26" hidden="1">
      <c r="A308" s="18" t="s">
        <v>196</v>
      </c>
      <c r="B308" s="18" t="s">
        <v>177</v>
      </c>
      <c r="C308" s="18" t="s">
        <v>139</v>
      </c>
      <c r="D308" s="18" t="s">
        <v>58</v>
      </c>
      <c r="E308" s="18" t="s">
        <v>140</v>
      </c>
      <c r="F308" s="18" t="s">
        <v>141</v>
      </c>
      <c r="G308" s="18" t="s">
        <v>164</v>
      </c>
      <c r="H308" s="18">
        <v>35775.762450000002</v>
      </c>
      <c r="I308" s="18" t="s">
        <v>164</v>
      </c>
      <c r="J308" s="18">
        <v>41636.026689999999</v>
      </c>
      <c r="K308" s="18" t="s">
        <v>164</v>
      </c>
      <c r="L308" s="18">
        <v>49069.568160000003</v>
      </c>
      <c r="M308" s="18" t="s">
        <v>164</v>
      </c>
      <c r="N308" s="18">
        <v>53846.924619999998</v>
      </c>
      <c r="O308" s="18" t="s">
        <v>164</v>
      </c>
      <c r="P308" s="18">
        <v>55664.4306</v>
      </c>
      <c r="Q308" s="18" t="s">
        <v>164</v>
      </c>
      <c r="R308" s="18">
        <v>56953.965490000002</v>
      </c>
      <c r="S308" s="18" t="s">
        <v>164</v>
      </c>
      <c r="T308" s="18">
        <v>55898.197500000002</v>
      </c>
      <c r="U308" s="18" t="s">
        <v>164</v>
      </c>
      <c r="V308" s="18">
        <v>51172.9136</v>
      </c>
      <c r="W308" s="18" t="s">
        <v>164</v>
      </c>
      <c r="X308" s="18">
        <v>47532.712330000002</v>
      </c>
      <c r="Y308" s="18" t="s">
        <v>164</v>
      </c>
      <c r="Z308" s="18">
        <v>44784.722800000003</v>
      </c>
    </row>
    <row r="309" spans="1:26" hidden="1">
      <c r="A309" s="18" t="s">
        <v>196</v>
      </c>
      <c r="B309" s="18" t="s">
        <v>177</v>
      </c>
      <c r="C309" s="18" t="s">
        <v>139</v>
      </c>
      <c r="D309" s="18" t="s">
        <v>58</v>
      </c>
      <c r="E309" s="18" t="s">
        <v>59</v>
      </c>
      <c r="F309" s="18" t="s">
        <v>60</v>
      </c>
      <c r="G309" s="18" t="s">
        <v>164</v>
      </c>
      <c r="H309" s="18">
        <v>393.85139759999998</v>
      </c>
      <c r="I309" s="18" t="s">
        <v>164</v>
      </c>
      <c r="J309" s="18">
        <v>481.06010889999999</v>
      </c>
      <c r="K309" s="18" t="s">
        <v>164</v>
      </c>
      <c r="L309" s="18">
        <v>560.14268679999998</v>
      </c>
      <c r="M309" s="18" t="s">
        <v>164</v>
      </c>
      <c r="N309" s="18">
        <v>618.70683959999997</v>
      </c>
      <c r="O309" s="18" t="s">
        <v>164</v>
      </c>
      <c r="P309" s="18">
        <v>656.42307149999999</v>
      </c>
      <c r="Q309" s="18" t="s">
        <v>164</v>
      </c>
      <c r="R309" s="18">
        <v>682.07582939999998</v>
      </c>
      <c r="S309" s="18" t="s">
        <v>164</v>
      </c>
      <c r="T309" s="18">
        <v>698.00614329999996</v>
      </c>
      <c r="U309" s="18" t="s">
        <v>164</v>
      </c>
      <c r="V309" s="18">
        <v>704.29062610000005</v>
      </c>
      <c r="W309" s="18" t="s">
        <v>164</v>
      </c>
      <c r="X309" s="18">
        <v>705.71481979999999</v>
      </c>
      <c r="Y309" s="18" t="s">
        <v>164</v>
      </c>
      <c r="Z309" s="18">
        <v>706.77091259999997</v>
      </c>
    </row>
    <row r="310" spans="1:26" hidden="1">
      <c r="A310" s="18" t="s">
        <v>196</v>
      </c>
      <c r="B310" s="18" t="s">
        <v>177</v>
      </c>
      <c r="C310" s="18" t="s">
        <v>139</v>
      </c>
      <c r="D310" s="18" t="s">
        <v>58</v>
      </c>
      <c r="E310" s="18" t="s">
        <v>61</v>
      </c>
      <c r="F310" s="18" t="s">
        <v>62</v>
      </c>
      <c r="G310" s="18" t="s">
        <v>164</v>
      </c>
      <c r="H310" s="18">
        <v>73630.725770000005</v>
      </c>
      <c r="I310" s="18" t="s">
        <v>164</v>
      </c>
      <c r="J310" s="18">
        <v>109821.96</v>
      </c>
      <c r="K310" s="18" t="s">
        <v>164</v>
      </c>
      <c r="L310" s="18">
        <v>155656.35190000001</v>
      </c>
      <c r="M310" s="18" t="s">
        <v>164</v>
      </c>
      <c r="N310" s="18">
        <v>200649.35389999999</v>
      </c>
      <c r="O310" s="18" t="s">
        <v>164</v>
      </c>
      <c r="P310" s="18">
        <v>240917.75229999999</v>
      </c>
      <c r="Q310" s="18" t="s">
        <v>164</v>
      </c>
      <c r="R310" s="18">
        <v>276660.15710000001</v>
      </c>
      <c r="S310" s="18" t="s">
        <v>164</v>
      </c>
      <c r="T310" s="18">
        <v>309807.61989999999</v>
      </c>
      <c r="U310" s="18" t="s">
        <v>164</v>
      </c>
      <c r="V310" s="18">
        <v>338048.4976</v>
      </c>
      <c r="W310" s="18" t="s">
        <v>164</v>
      </c>
      <c r="X310" s="18">
        <v>363219.30790000001</v>
      </c>
      <c r="Y310" s="18" t="s">
        <v>164</v>
      </c>
      <c r="Z310" s="18">
        <v>387332.45429999998</v>
      </c>
    </row>
    <row r="311" spans="1:26" hidden="1">
      <c r="A311" s="18" t="s">
        <v>196</v>
      </c>
      <c r="B311" s="18" t="s">
        <v>177</v>
      </c>
      <c r="C311" s="18" t="s">
        <v>139</v>
      </c>
      <c r="D311" s="18" t="s">
        <v>58</v>
      </c>
      <c r="E311" s="18" t="s">
        <v>142</v>
      </c>
      <c r="F311" s="18" t="s">
        <v>143</v>
      </c>
      <c r="G311" s="18" t="s">
        <v>164</v>
      </c>
      <c r="H311" s="18">
        <v>6895.8819999999996</v>
      </c>
      <c r="I311" s="18" t="s">
        <v>164</v>
      </c>
      <c r="J311" s="18">
        <v>7626.3530000000001</v>
      </c>
      <c r="K311" s="18" t="s">
        <v>164</v>
      </c>
      <c r="L311" s="18">
        <v>8258.5650000000005</v>
      </c>
      <c r="M311" s="18" t="s">
        <v>164</v>
      </c>
      <c r="N311" s="18">
        <v>8765.68</v>
      </c>
      <c r="O311" s="18" t="s">
        <v>164</v>
      </c>
      <c r="P311" s="18">
        <v>9146.527</v>
      </c>
      <c r="Q311" s="18" t="s">
        <v>164</v>
      </c>
      <c r="R311" s="18">
        <v>9377.4500000000007</v>
      </c>
      <c r="S311" s="18" t="s">
        <v>164</v>
      </c>
      <c r="T311" s="18">
        <v>9472.5290000000005</v>
      </c>
      <c r="U311" s="18" t="s">
        <v>164</v>
      </c>
      <c r="V311" s="18">
        <v>9471.44</v>
      </c>
      <c r="W311" s="18" t="s">
        <v>164</v>
      </c>
      <c r="X311" s="18">
        <v>9401.5859999999993</v>
      </c>
      <c r="Y311" s="18" t="s">
        <v>164</v>
      </c>
      <c r="Z311" s="18">
        <v>9292.4459999999999</v>
      </c>
    </row>
    <row r="312" spans="1:26" hidden="1">
      <c r="A312" s="18" t="s">
        <v>196</v>
      </c>
      <c r="B312" s="18" t="s">
        <v>177</v>
      </c>
      <c r="C312" s="18" t="s">
        <v>139</v>
      </c>
      <c r="D312" s="18" t="s">
        <v>58</v>
      </c>
      <c r="E312" s="18" t="s">
        <v>63</v>
      </c>
      <c r="F312" s="18" t="s">
        <v>60</v>
      </c>
      <c r="G312" s="18" t="s">
        <v>164</v>
      </c>
      <c r="H312" s="18">
        <v>508.62285229999998</v>
      </c>
      <c r="I312" s="18" t="s">
        <v>164</v>
      </c>
      <c r="J312" s="18">
        <v>637.75936090000005</v>
      </c>
      <c r="K312" s="18" t="s">
        <v>164</v>
      </c>
      <c r="L312" s="18">
        <v>767.62570029999995</v>
      </c>
      <c r="M312" s="18" t="s">
        <v>164</v>
      </c>
      <c r="N312" s="18">
        <v>854.83215540000003</v>
      </c>
      <c r="O312" s="18" t="s">
        <v>164</v>
      </c>
      <c r="P312" s="18">
        <v>905.34877280000001</v>
      </c>
      <c r="Q312" s="18" t="s">
        <v>164</v>
      </c>
      <c r="R312" s="18">
        <v>938.98751660000005</v>
      </c>
      <c r="S312" s="18" t="s">
        <v>164</v>
      </c>
      <c r="T312" s="18">
        <v>948.12463960000002</v>
      </c>
      <c r="U312" s="18" t="s">
        <v>164</v>
      </c>
      <c r="V312" s="18">
        <v>931.36058930000002</v>
      </c>
      <c r="W312" s="18" t="s">
        <v>164</v>
      </c>
      <c r="X312" s="18">
        <v>915.54012069999999</v>
      </c>
      <c r="Y312" s="18" t="s">
        <v>164</v>
      </c>
      <c r="Z312" s="18">
        <v>903.57984690000001</v>
      </c>
    </row>
    <row r="313" spans="1:26" hidden="1">
      <c r="A313" s="18" t="s">
        <v>196</v>
      </c>
      <c r="B313" s="18" t="s">
        <v>178</v>
      </c>
      <c r="C313" s="18" t="s">
        <v>139</v>
      </c>
      <c r="D313" s="18" t="s">
        <v>58</v>
      </c>
      <c r="E313" s="18" t="s">
        <v>140</v>
      </c>
      <c r="F313" s="18" t="s">
        <v>141</v>
      </c>
      <c r="G313" s="18" t="s">
        <v>164</v>
      </c>
      <c r="H313" s="18">
        <v>35775.431759999999</v>
      </c>
      <c r="I313" s="18" t="s">
        <v>164</v>
      </c>
      <c r="J313" s="18">
        <v>39478.47898</v>
      </c>
      <c r="K313" s="18" t="s">
        <v>164</v>
      </c>
      <c r="L313" s="18">
        <v>51109.392330000002</v>
      </c>
      <c r="M313" s="18" t="s">
        <v>164</v>
      </c>
      <c r="N313" s="18">
        <v>38911.804369999998</v>
      </c>
      <c r="O313" s="18" t="s">
        <v>164</v>
      </c>
      <c r="P313" s="18">
        <v>17677.184109999998</v>
      </c>
      <c r="Q313" s="18" t="s">
        <v>164</v>
      </c>
      <c r="R313" s="18">
        <v>10089.93485</v>
      </c>
      <c r="S313" s="18" t="s">
        <v>164</v>
      </c>
      <c r="T313" s="18">
        <v>7178.3057099999996</v>
      </c>
      <c r="U313" s="18" t="s">
        <v>164</v>
      </c>
      <c r="V313" s="18">
        <v>3772.626123</v>
      </c>
      <c r="W313" s="18" t="s">
        <v>164</v>
      </c>
      <c r="X313" s="18">
        <v>-1252.703759</v>
      </c>
      <c r="Y313" s="18" t="s">
        <v>164</v>
      </c>
      <c r="Z313" s="18">
        <v>-9437.7654139999995</v>
      </c>
    </row>
    <row r="314" spans="1:26" hidden="1">
      <c r="A314" s="18" t="s">
        <v>196</v>
      </c>
      <c r="B314" s="18" t="s">
        <v>178</v>
      </c>
      <c r="C314" s="18" t="s">
        <v>139</v>
      </c>
      <c r="D314" s="18" t="s">
        <v>58</v>
      </c>
      <c r="E314" s="18" t="s">
        <v>59</v>
      </c>
      <c r="F314" s="18" t="s">
        <v>60</v>
      </c>
      <c r="G314" s="18" t="s">
        <v>164</v>
      </c>
      <c r="H314" s="18">
        <v>393.851451</v>
      </c>
      <c r="I314" s="18" t="s">
        <v>164</v>
      </c>
      <c r="J314" s="18">
        <v>477.62676750000003</v>
      </c>
      <c r="K314" s="18" t="s">
        <v>164</v>
      </c>
      <c r="L314" s="18">
        <v>610.81703070000003</v>
      </c>
      <c r="M314" s="18" t="s">
        <v>164</v>
      </c>
      <c r="N314" s="18">
        <v>685.1058878</v>
      </c>
      <c r="O314" s="18" t="s">
        <v>164</v>
      </c>
      <c r="P314" s="18">
        <v>769.22422770000003</v>
      </c>
      <c r="Q314" s="18" t="s">
        <v>164</v>
      </c>
      <c r="R314" s="18">
        <v>826.72383679999996</v>
      </c>
      <c r="S314" s="18" t="s">
        <v>164</v>
      </c>
      <c r="T314" s="18">
        <v>861.96724200000006</v>
      </c>
      <c r="U314" s="18" t="s">
        <v>164</v>
      </c>
      <c r="V314" s="18">
        <v>871.64520779999998</v>
      </c>
      <c r="W314" s="18" t="s">
        <v>164</v>
      </c>
      <c r="X314" s="18">
        <v>851.39928640000005</v>
      </c>
      <c r="Y314" s="18" t="s">
        <v>164</v>
      </c>
      <c r="Z314" s="18">
        <v>816.09684319999997</v>
      </c>
    </row>
    <row r="315" spans="1:26" hidden="1">
      <c r="A315" s="18" t="s">
        <v>196</v>
      </c>
      <c r="B315" s="18" t="s">
        <v>178</v>
      </c>
      <c r="C315" s="18" t="s">
        <v>139</v>
      </c>
      <c r="D315" s="18" t="s">
        <v>58</v>
      </c>
      <c r="E315" s="18" t="s">
        <v>61</v>
      </c>
      <c r="F315" s="18" t="s">
        <v>62</v>
      </c>
      <c r="G315" s="18" t="s">
        <v>164</v>
      </c>
      <c r="H315" s="18">
        <v>73630.725770000005</v>
      </c>
      <c r="I315" s="18" t="s">
        <v>164</v>
      </c>
      <c r="J315" s="18">
        <v>111934.26360000001</v>
      </c>
      <c r="K315" s="18" t="s">
        <v>164</v>
      </c>
      <c r="L315" s="18">
        <v>182661.3848</v>
      </c>
      <c r="M315" s="18" t="s">
        <v>164</v>
      </c>
      <c r="N315" s="18">
        <v>283766.7856</v>
      </c>
      <c r="O315" s="18" t="s">
        <v>164</v>
      </c>
      <c r="P315" s="18">
        <v>396686.26</v>
      </c>
      <c r="Q315" s="18" t="s">
        <v>164</v>
      </c>
      <c r="R315" s="18">
        <v>519682.72240000003</v>
      </c>
      <c r="S315" s="18" t="s">
        <v>164</v>
      </c>
      <c r="T315" s="18">
        <v>656638.66870000004</v>
      </c>
      <c r="U315" s="18" t="s">
        <v>164</v>
      </c>
      <c r="V315" s="18">
        <v>801879.49080000003</v>
      </c>
      <c r="W315" s="18" t="s">
        <v>164</v>
      </c>
      <c r="X315" s="18">
        <v>955845.52399999998</v>
      </c>
      <c r="Y315" s="18" t="s">
        <v>164</v>
      </c>
      <c r="Z315" s="18">
        <v>1115352.0330000001</v>
      </c>
    </row>
    <row r="316" spans="1:26" hidden="1">
      <c r="A316" s="18" t="s">
        <v>196</v>
      </c>
      <c r="B316" s="18" t="s">
        <v>178</v>
      </c>
      <c r="C316" s="18" t="s">
        <v>139</v>
      </c>
      <c r="D316" s="18" t="s">
        <v>58</v>
      </c>
      <c r="E316" s="18" t="s">
        <v>142</v>
      </c>
      <c r="F316" s="18" t="s">
        <v>143</v>
      </c>
      <c r="G316" s="18" t="s">
        <v>164</v>
      </c>
      <c r="H316" s="18">
        <v>6895.8819999999996</v>
      </c>
      <c r="I316" s="18" t="s">
        <v>164</v>
      </c>
      <c r="J316" s="18">
        <v>7553.7280000000001</v>
      </c>
      <c r="K316" s="18" t="s">
        <v>164</v>
      </c>
      <c r="L316" s="18">
        <v>8056.0420000000004</v>
      </c>
      <c r="M316" s="18" t="s">
        <v>164</v>
      </c>
      <c r="N316" s="18">
        <v>8406.4130000000005</v>
      </c>
      <c r="O316" s="18" t="s">
        <v>164</v>
      </c>
      <c r="P316" s="18">
        <v>8584.2240000000002</v>
      </c>
      <c r="Q316" s="18" t="s">
        <v>164</v>
      </c>
      <c r="R316" s="18">
        <v>8597.0349999999999</v>
      </c>
      <c r="S316" s="18" t="s">
        <v>164</v>
      </c>
      <c r="T316" s="18">
        <v>8466.8940000000002</v>
      </c>
      <c r="U316" s="18" t="s">
        <v>164</v>
      </c>
      <c r="V316" s="18">
        <v>8211.4850000000006</v>
      </c>
      <c r="W316" s="18" t="s">
        <v>164</v>
      </c>
      <c r="X316" s="18">
        <v>7843.6220000000003</v>
      </c>
      <c r="Y316" s="18" t="s">
        <v>164</v>
      </c>
      <c r="Z316" s="18">
        <v>7388.5140000000001</v>
      </c>
    </row>
    <row r="317" spans="1:26" hidden="1">
      <c r="A317" s="18" t="s">
        <v>196</v>
      </c>
      <c r="B317" s="18" t="s">
        <v>178</v>
      </c>
      <c r="C317" s="18" t="s">
        <v>139</v>
      </c>
      <c r="D317" s="18" t="s">
        <v>58</v>
      </c>
      <c r="E317" s="18" t="s">
        <v>63</v>
      </c>
      <c r="F317" s="18" t="s">
        <v>60</v>
      </c>
      <c r="G317" s="18" t="s">
        <v>164</v>
      </c>
      <c r="H317" s="18">
        <v>508.62286349999999</v>
      </c>
      <c r="I317" s="18" t="s">
        <v>164</v>
      </c>
      <c r="J317" s="18">
        <v>637.09728250000001</v>
      </c>
      <c r="K317" s="18" t="s">
        <v>164</v>
      </c>
      <c r="L317" s="18">
        <v>850.99299370000006</v>
      </c>
      <c r="M317" s="18" t="s">
        <v>164</v>
      </c>
      <c r="N317" s="18">
        <v>962.12626809999995</v>
      </c>
      <c r="O317" s="18" t="s">
        <v>164</v>
      </c>
      <c r="P317" s="18">
        <v>1065.737392</v>
      </c>
      <c r="Q317" s="18" t="s">
        <v>164</v>
      </c>
      <c r="R317" s="18">
        <v>1140.0699649999999</v>
      </c>
      <c r="S317" s="18" t="s">
        <v>164</v>
      </c>
      <c r="T317" s="18">
        <v>1192.088994</v>
      </c>
      <c r="U317" s="18" t="s">
        <v>164</v>
      </c>
      <c r="V317" s="18">
        <v>1215.4320210000001</v>
      </c>
      <c r="W317" s="18" t="s">
        <v>164</v>
      </c>
      <c r="X317" s="18">
        <v>1200.731955</v>
      </c>
      <c r="Y317" s="18" t="s">
        <v>164</v>
      </c>
      <c r="Z317" s="18">
        <v>1129.6117429999999</v>
      </c>
    </row>
    <row r="318" spans="1:26" hidden="1">
      <c r="A318" s="18" t="s">
        <v>196</v>
      </c>
      <c r="B318" s="18" t="s">
        <v>179</v>
      </c>
      <c r="C318" s="18" t="s">
        <v>139</v>
      </c>
      <c r="D318" s="18" t="s">
        <v>58</v>
      </c>
      <c r="E318" s="18" t="s">
        <v>140</v>
      </c>
      <c r="F318" s="18" t="s">
        <v>141</v>
      </c>
      <c r="G318" s="18" t="s">
        <v>164</v>
      </c>
      <c r="H318" s="18">
        <v>35775.43172</v>
      </c>
      <c r="I318" s="18" t="s">
        <v>164</v>
      </c>
      <c r="J318" s="18">
        <v>39478.478439999999</v>
      </c>
      <c r="K318" s="18" t="s">
        <v>164</v>
      </c>
      <c r="L318" s="18">
        <v>51109.391150000003</v>
      </c>
      <c r="M318" s="18" t="s">
        <v>164</v>
      </c>
      <c r="N318" s="18">
        <v>48426.68778</v>
      </c>
      <c r="O318" s="18" t="s">
        <v>164</v>
      </c>
      <c r="P318" s="18">
        <v>32724.247189999998</v>
      </c>
      <c r="Q318" s="18" t="s">
        <v>164</v>
      </c>
      <c r="R318" s="18">
        <v>21973.907810000001</v>
      </c>
      <c r="S318" s="18" t="s">
        <v>164</v>
      </c>
      <c r="T318" s="18">
        <v>15802.559080000001</v>
      </c>
      <c r="U318" s="18" t="s">
        <v>164</v>
      </c>
      <c r="V318" s="18">
        <v>11444.10806</v>
      </c>
      <c r="W318" s="18" t="s">
        <v>164</v>
      </c>
      <c r="X318" s="18">
        <v>13651.532670000001</v>
      </c>
      <c r="Y318" s="18" t="s">
        <v>164</v>
      </c>
      <c r="Z318" s="18">
        <v>14205.104149999999</v>
      </c>
    </row>
    <row r="319" spans="1:26" hidden="1">
      <c r="A319" s="18" t="s">
        <v>196</v>
      </c>
      <c r="B319" s="18" t="s">
        <v>179</v>
      </c>
      <c r="C319" s="18" t="s">
        <v>139</v>
      </c>
      <c r="D319" s="18" t="s">
        <v>58</v>
      </c>
      <c r="E319" s="18" t="s">
        <v>59</v>
      </c>
      <c r="F319" s="18" t="s">
        <v>60</v>
      </c>
      <c r="G319" s="18" t="s">
        <v>164</v>
      </c>
      <c r="H319" s="18">
        <v>393.851451</v>
      </c>
      <c r="I319" s="18" t="s">
        <v>164</v>
      </c>
      <c r="J319" s="18">
        <v>477.62676750000003</v>
      </c>
      <c r="K319" s="18" t="s">
        <v>164</v>
      </c>
      <c r="L319" s="18">
        <v>610.81703070000003</v>
      </c>
      <c r="M319" s="18" t="s">
        <v>164</v>
      </c>
      <c r="N319" s="18">
        <v>707.17011339999999</v>
      </c>
      <c r="O319" s="18" t="s">
        <v>164</v>
      </c>
      <c r="P319" s="18">
        <v>799.73608820000004</v>
      </c>
      <c r="Q319" s="18" t="s">
        <v>164</v>
      </c>
      <c r="R319" s="18">
        <v>864.16888029999996</v>
      </c>
      <c r="S319" s="18" t="s">
        <v>164</v>
      </c>
      <c r="T319" s="18">
        <v>901.95819630000005</v>
      </c>
      <c r="U319" s="18" t="s">
        <v>164</v>
      </c>
      <c r="V319" s="18">
        <v>910.20176579999998</v>
      </c>
      <c r="W319" s="18" t="s">
        <v>164</v>
      </c>
      <c r="X319" s="18">
        <v>930.48651319999999</v>
      </c>
      <c r="Y319" s="18" t="s">
        <v>164</v>
      </c>
      <c r="Z319" s="18">
        <v>935.10859730000004</v>
      </c>
    </row>
    <row r="320" spans="1:26" hidden="1">
      <c r="A320" s="18" t="s">
        <v>196</v>
      </c>
      <c r="B320" s="18" t="s">
        <v>179</v>
      </c>
      <c r="C320" s="18" t="s">
        <v>139</v>
      </c>
      <c r="D320" s="18" t="s">
        <v>58</v>
      </c>
      <c r="E320" s="18" t="s">
        <v>61</v>
      </c>
      <c r="F320" s="18" t="s">
        <v>62</v>
      </c>
      <c r="G320" s="18" t="s">
        <v>164</v>
      </c>
      <c r="H320" s="18">
        <v>73630.725770000005</v>
      </c>
      <c r="I320" s="18" t="s">
        <v>164</v>
      </c>
      <c r="J320" s="18">
        <v>111934.26360000001</v>
      </c>
      <c r="K320" s="18" t="s">
        <v>164</v>
      </c>
      <c r="L320" s="18">
        <v>182661.3848</v>
      </c>
      <c r="M320" s="18" t="s">
        <v>164</v>
      </c>
      <c r="N320" s="18">
        <v>283766.7856</v>
      </c>
      <c r="O320" s="18" t="s">
        <v>164</v>
      </c>
      <c r="P320" s="18">
        <v>396686.26</v>
      </c>
      <c r="Q320" s="18" t="s">
        <v>164</v>
      </c>
      <c r="R320" s="18">
        <v>519682.72240000003</v>
      </c>
      <c r="S320" s="18" t="s">
        <v>164</v>
      </c>
      <c r="T320" s="18">
        <v>656638.66870000004</v>
      </c>
      <c r="U320" s="18" t="s">
        <v>164</v>
      </c>
      <c r="V320" s="18">
        <v>801879.49080000003</v>
      </c>
      <c r="W320" s="18" t="s">
        <v>164</v>
      </c>
      <c r="X320" s="18">
        <v>955845.52399999998</v>
      </c>
      <c r="Y320" s="18" t="s">
        <v>164</v>
      </c>
      <c r="Z320" s="18">
        <v>1115352.0330000001</v>
      </c>
    </row>
    <row r="321" spans="1:26" hidden="1">
      <c r="A321" s="18" t="s">
        <v>196</v>
      </c>
      <c r="B321" s="18" t="s">
        <v>179</v>
      </c>
      <c r="C321" s="18" t="s">
        <v>139</v>
      </c>
      <c r="D321" s="18" t="s">
        <v>58</v>
      </c>
      <c r="E321" s="18" t="s">
        <v>142</v>
      </c>
      <c r="F321" s="18" t="s">
        <v>143</v>
      </c>
      <c r="G321" s="18" t="s">
        <v>164</v>
      </c>
      <c r="H321" s="18">
        <v>6895.8819999999996</v>
      </c>
      <c r="I321" s="18" t="s">
        <v>164</v>
      </c>
      <c r="J321" s="18">
        <v>7553.7280000000001</v>
      </c>
      <c r="K321" s="18" t="s">
        <v>164</v>
      </c>
      <c r="L321" s="18">
        <v>8056.0420000000004</v>
      </c>
      <c r="M321" s="18" t="s">
        <v>164</v>
      </c>
      <c r="N321" s="18">
        <v>8406.4130000000005</v>
      </c>
      <c r="O321" s="18" t="s">
        <v>164</v>
      </c>
      <c r="P321" s="18">
        <v>8584.2240000000002</v>
      </c>
      <c r="Q321" s="18" t="s">
        <v>164</v>
      </c>
      <c r="R321" s="18">
        <v>8597.0349999999999</v>
      </c>
      <c r="S321" s="18" t="s">
        <v>164</v>
      </c>
      <c r="T321" s="18">
        <v>8466.8940000000002</v>
      </c>
      <c r="U321" s="18" t="s">
        <v>164</v>
      </c>
      <c r="V321" s="18">
        <v>8211.4850000000006</v>
      </c>
      <c r="W321" s="18" t="s">
        <v>164</v>
      </c>
      <c r="X321" s="18">
        <v>7843.6220000000003</v>
      </c>
      <c r="Y321" s="18" t="s">
        <v>164</v>
      </c>
      <c r="Z321" s="18">
        <v>7388.5140000000001</v>
      </c>
    </row>
    <row r="322" spans="1:26" hidden="1">
      <c r="A322" s="18" t="s">
        <v>196</v>
      </c>
      <c r="B322" s="18" t="s">
        <v>179</v>
      </c>
      <c r="C322" s="18" t="s">
        <v>139</v>
      </c>
      <c r="D322" s="18" t="s">
        <v>58</v>
      </c>
      <c r="E322" s="18" t="s">
        <v>63</v>
      </c>
      <c r="F322" s="18" t="s">
        <v>60</v>
      </c>
      <c r="G322" s="18" t="s">
        <v>164</v>
      </c>
      <c r="H322" s="18">
        <v>508.62286349999999</v>
      </c>
      <c r="I322" s="18" t="s">
        <v>164</v>
      </c>
      <c r="J322" s="18">
        <v>637.09728250000001</v>
      </c>
      <c r="K322" s="18" t="s">
        <v>164</v>
      </c>
      <c r="L322" s="18">
        <v>850.99299370000006</v>
      </c>
      <c r="M322" s="18" t="s">
        <v>164</v>
      </c>
      <c r="N322" s="18">
        <v>998.45553329999996</v>
      </c>
      <c r="O322" s="18" t="s">
        <v>164</v>
      </c>
      <c r="P322" s="18">
        <v>1111.1046180000001</v>
      </c>
      <c r="Q322" s="18" t="s">
        <v>164</v>
      </c>
      <c r="R322" s="18">
        <v>1176.7720440000001</v>
      </c>
      <c r="S322" s="18" t="s">
        <v>164</v>
      </c>
      <c r="T322" s="18">
        <v>1219.342277</v>
      </c>
      <c r="U322" s="18" t="s">
        <v>164</v>
      </c>
      <c r="V322" s="18">
        <v>1245.042072</v>
      </c>
      <c r="W322" s="18" t="s">
        <v>164</v>
      </c>
      <c r="X322" s="18">
        <v>1284.8593980000001</v>
      </c>
      <c r="Y322" s="18" t="s">
        <v>164</v>
      </c>
      <c r="Z322" s="18">
        <v>1279.2511139999999</v>
      </c>
    </row>
    <row r="323" spans="1:26" hidden="1">
      <c r="A323" s="18" t="s">
        <v>196</v>
      </c>
      <c r="B323" s="18" t="s">
        <v>180</v>
      </c>
      <c r="C323" s="18" t="s">
        <v>139</v>
      </c>
      <c r="D323" s="18" t="s">
        <v>58</v>
      </c>
      <c r="E323" s="18" t="s">
        <v>140</v>
      </c>
      <c r="F323" s="18" t="s">
        <v>141</v>
      </c>
      <c r="G323" s="18" t="s">
        <v>164</v>
      </c>
      <c r="H323" s="18">
        <v>35775.431680000002</v>
      </c>
      <c r="I323" s="18" t="s">
        <v>164</v>
      </c>
      <c r="J323" s="18">
        <v>39478.477559999999</v>
      </c>
      <c r="K323" s="18" t="s">
        <v>164</v>
      </c>
      <c r="L323" s="18">
        <v>51109.38985</v>
      </c>
      <c r="M323" s="18" t="s">
        <v>164</v>
      </c>
      <c r="N323" s="18">
        <v>59126.385929999997</v>
      </c>
      <c r="O323" s="18" t="s">
        <v>164</v>
      </c>
      <c r="P323" s="18">
        <v>58781.600659999996</v>
      </c>
      <c r="Q323" s="18" t="s">
        <v>164</v>
      </c>
      <c r="R323" s="18">
        <v>57486.380669999999</v>
      </c>
      <c r="S323" s="18" t="s">
        <v>164</v>
      </c>
      <c r="T323" s="18">
        <v>52779.823559999997</v>
      </c>
      <c r="U323" s="18" t="s">
        <v>164</v>
      </c>
      <c r="V323" s="18">
        <v>40907.909119999997</v>
      </c>
      <c r="W323" s="18" t="s">
        <v>164</v>
      </c>
      <c r="X323" s="18">
        <v>30942.163049999999</v>
      </c>
      <c r="Y323" s="18" t="s">
        <v>164</v>
      </c>
      <c r="Z323" s="18">
        <v>21765.787980000001</v>
      </c>
    </row>
    <row r="324" spans="1:26" hidden="1">
      <c r="A324" s="18" t="s">
        <v>196</v>
      </c>
      <c r="B324" s="18" t="s">
        <v>180</v>
      </c>
      <c r="C324" s="18" t="s">
        <v>139</v>
      </c>
      <c r="D324" s="18" t="s">
        <v>58</v>
      </c>
      <c r="E324" s="18" t="s">
        <v>59</v>
      </c>
      <c r="F324" s="18" t="s">
        <v>60</v>
      </c>
      <c r="G324" s="18" t="s">
        <v>164</v>
      </c>
      <c r="H324" s="18">
        <v>393.851451</v>
      </c>
      <c r="I324" s="18" t="s">
        <v>164</v>
      </c>
      <c r="J324" s="18">
        <v>477.62676750000003</v>
      </c>
      <c r="K324" s="18" t="s">
        <v>164</v>
      </c>
      <c r="L324" s="18">
        <v>610.81703070000003</v>
      </c>
      <c r="M324" s="18" t="s">
        <v>164</v>
      </c>
      <c r="N324" s="18">
        <v>744.98825169999998</v>
      </c>
      <c r="O324" s="18" t="s">
        <v>164</v>
      </c>
      <c r="P324" s="18">
        <v>857.48148519999995</v>
      </c>
      <c r="Q324" s="18" t="s">
        <v>164</v>
      </c>
      <c r="R324" s="18">
        <v>945.54208200000005</v>
      </c>
      <c r="S324" s="18" t="s">
        <v>164</v>
      </c>
      <c r="T324" s="18">
        <v>1005.062276</v>
      </c>
      <c r="U324" s="18" t="s">
        <v>164</v>
      </c>
      <c r="V324" s="18">
        <v>1024.847986</v>
      </c>
      <c r="W324" s="18" t="s">
        <v>164</v>
      </c>
      <c r="X324" s="18">
        <v>1010.844033</v>
      </c>
      <c r="Y324" s="18" t="s">
        <v>164</v>
      </c>
      <c r="Z324" s="18">
        <v>973.67247320000001</v>
      </c>
    </row>
    <row r="325" spans="1:26" hidden="1">
      <c r="A325" s="18" t="s">
        <v>196</v>
      </c>
      <c r="B325" s="18" t="s">
        <v>180</v>
      </c>
      <c r="C325" s="18" t="s">
        <v>139</v>
      </c>
      <c r="D325" s="18" t="s">
        <v>58</v>
      </c>
      <c r="E325" s="18" t="s">
        <v>61</v>
      </c>
      <c r="F325" s="18" t="s">
        <v>62</v>
      </c>
      <c r="G325" s="18" t="s">
        <v>164</v>
      </c>
      <c r="H325" s="18">
        <v>73630.725770000005</v>
      </c>
      <c r="I325" s="18" t="s">
        <v>164</v>
      </c>
      <c r="J325" s="18">
        <v>111934.26360000001</v>
      </c>
      <c r="K325" s="18" t="s">
        <v>164</v>
      </c>
      <c r="L325" s="18">
        <v>182661.3848</v>
      </c>
      <c r="M325" s="18" t="s">
        <v>164</v>
      </c>
      <c r="N325" s="18">
        <v>283766.7856</v>
      </c>
      <c r="O325" s="18" t="s">
        <v>164</v>
      </c>
      <c r="P325" s="18">
        <v>396686.26</v>
      </c>
      <c r="Q325" s="18" t="s">
        <v>164</v>
      </c>
      <c r="R325" s="18">
        <v>519682.72240000003</v>
      </c>
      <c r="S325" s="18" t="s">
        <v>164</v>
      </c>
      <c r="T325" s="18">
        <v>656638.66870000004</v>
      </c>
      <c r="U325" s="18" t="s">
        <v>164</v>
      </c>
      <c r="V325" s="18">
        <v>801879.49080000003</v>
      </c>
      <c r="W325" s="18" t="s">
        <v>164</v>
      </c>
      <c r="X325" s="18">
        <v>955845.52399999998</v>
      </c>
      <c r="Y325" s="18" t="s">
        <v>164</v>
      </c>
      <c r="Z325" s="18">
        <v>1115352.0330000001</v>
      </c>
    </row>
    <row r="326" spans="1:26" hidden="1">
      <c r="A326" s="18" t="s">
        <v>196</v>
      </c>
      <c r="B326" s="18" t="s">
        <v>180</v>
      </c>
      <c r="C326" s="18" t="s">
        <v>139</v>
      </c>
      <c r="D326" s="18" t="s">
        <v>58</v>
      </c>
      <c r="E326" s="18" t="s">
        <v>142</v>
      </c>
      <c r="F326" s="18" t="s">
        <v>143</v>
      </c>
      <c r="G326" s="18" t="s">
        <v>164</v>
      </c>
      <c r="H326" s="18">
        <v>6895.8819999999996</v>
      </c>
      <c r="I326" s="18" t="s">
        <v>164</v>
      </c>
      <c r="J326" s="18">
        <v>7553.7280000000001</v>
      </c>
      <c r="K326" s="18" t="s">
        <v>164</v>
      </c>
      <c r="L326" s="18">
        <v>8056.0420000000004</v>
      </c>
      <c r="M326" s="18" t="s">
        <v>164</v>
      </c>
      <c r="N326" s="18">
        <v>8406.4130000000005</v>
      </c>
      <c r="O326" s="18" t="s">
        <v>164</v>
      </c>
      <c r="P326" s="18">
        <v>8584.2240000000002</v>
      </c>
      <c r="Q326" s="18" t="s">
        <v>164</v>
      </c>
      <c r="R326" s="18">
        <v>8597.0349999999999</v>
      </c>
      <c r="S326" s="18" t="s">
        <v>164</v>
      </c>
      <c r="T326" s="18">
        <v>8466.8940000000002</v>
      </c>
      <c r="U326" s="18" t="s">
        <v>164</v>
      </c>
      <c r="V326" s="18">
        <v>8211.4850000000006</v>
      </c>
      <c r="W326" s="18" t="s">
        <v>164</v>
      </c>
      <c r="X326" s="18">
        <v>7843.6220000000003</v>
      </c>
      <c r="Y326" s="18" t="s">
        <v>164</v>
      </c>
      <c r="Z326" s="18">
        <v>7388.5140000000001</v>
      </c>
    </row>
    <row r="327" spans="1:26" hidden="1">
      <c r="A327" s="18" t="s">
        <v>196</v>
      </c>
      <c r="B327" s="18" t="s">
        <v>180</v>
      </c>
      <c r="C327" s="18" t="s">
        <v>139</v>
      </c>
      <c r="D327" s="18" t="s">
        <v>58</v>
      </c>
      <c r="E327" s="18" t="s">
        <v>63</v>
      </c>
      <c r="F327" s="18" t="s">
        <v>60</v>
      </c>
      <c r="G327" s="18" t="s">
        <v>164</v>
      </c>
      <c r="H327" s="18">
        <v>508.62286349999999</v>
      </c>
      <c r="I327" s="18" t="s">
        <v>164</v>
      </c>
      <c r="J327" s="18">
        <v>637.09728250000001</v>
      </c>
      <c r="K327" s="18" t="s">
        <v>164</v>
      </c>
      <c r="L327" s="18">
        <v>850.99299370000006</v>
      </c>
      <c r="M327" s="18" t="s">
        <v>164</v>
      </c>
      <c r="N327" s="18">
        <v>1049.2515900000001</v>
      </c>
      <c r="O327" s="18" t="s">
        <v>164</v>
      </c>
      <c r="P327" s="18">
        <v>1200.8678560000001</v>
      </c>
      <c r="Q327" s="18" t="s">
        <v>164</v>
      </c>
      <c r="R327" s="18">
        <v>1307.867293</v>
      </c>
      <c r="S327" s="18" t="s">
        <v>164</v>
      </c>
      <c r="T327" s="18">
        <v>1361.1290309999999</v>
      </c>
      <c r="U327" s="18" t="s">
        <v>164</v>
      </c>
      <c r="V327" s="18">
        <v>1350.5299419999999</v>
      </c>
      <c r="W327" s="18" t="s">
        <v>164</v>
      </c>
      <c r="X327" s="18">
        <v>1329.6646029999999</v>
      </c>
      <c r="Y327" s="18" t="s">
        <v>164</v>
      </c>
      <c r="Z327" s="18">
        <v>1295.6481249999999</v>
      </c>
    </row>
    <row r="328" spans="1:26" hidden="1">
      <c r="A328" s="18" t="s">
        <v>196</v>
      </c>
      <c r="B328" s="18" t="s">
        <v>181</v>
      </c>
      <c r="C328" s="18" t="s">
        <v>139</v>
      </c>
      <c r="D328" s="18" t="s">
        <v>58</v>
      </c>
      <c r="E328" s="18" t="s">
        <v>140</v>
      </c>
      <c r="F328" s="18" t="s">
        <v>141</v>
      </c>
      <c r="G328" s="18" t="s">
        <v>164</v>
      </c>
      <c r="H328" s="18">
        <v>35775.431680000002</v>
      </c>
      <c r="I328" s="18" t="s">
        <v>164</v>
      </c>
      <c r="J328" s="18">
        <v>41203.475299999998</v>
      </c>
      <c r="K328" s="18" t="s">
        <v>164</v>
      </c>
      <c r="L328" s="18">
        <v>55142.253510000002</v>
      </c>
      <c r="M328" s="18" t="s">
        <v>164</v>
      </c>
      <c r="N328" s="18">
        <v>71328.432090000002</v>
      </c>
      <c r="O328" s="18" t="s">
        <v>164</v>
      </c>
      <c r="P328" s="18">
        <v>83251.456690000006</v>
      </c>
      <c r="Q328" s="18" t="s">
        <v>164</v>
      </c>
      <c r="R328" s="18">
        <v>93757.095289999997</v>
      </c>
      <c r="S328" s="18" t="s">
        <v>164</v>
      </c>
      <c r="T328" s="18">
        <v>101112.30190000001</v>
      </c>
      <c r="U328" s="18" t="s">
        <v>164</v>
      </c>
      <c r="V328" s="18">
        <v>104283.17570000001</v>
      </c>
      <c r="W328" s="18" t="s">
        <v>164</v>
      </c>
      <c r="X328" s="18">
        <v>105347.45050000001</v>
      </c>
      <c r="Y328" s="18" t="s">
        <v>164</v>
      </c>
      <c r="Z328" s="18">
        <v>104118.6229</v>
      </c>
    </row>
    <row r="329" spans="1:26" hidden="1">
      <c r="A329" s="18" t="s">
        <v>196</v>
      </c>
      <c r="B329" s="18" t="s">
        <v>181</v>
      </c>
      <c r="C329" s="18" t="s">
        <v>139</v>
      </c>
      <c r="D329" s="18" t="s">
        <v>58</v>
      </c>
      <c r="E329" s="18" t="s">
        <v>59</v>
      </c>
      <c r="F329" s="18" t="s">
        <v>60</v>
      </c>
      <c r="G329" s="18" t="s">
        <v>164</v>
      </c>
      <c r="H329" s="18">
        <v>393.85145169999998</v>
      </c>
      <c r="I329" s="18" t="s">
        <v>164</v>
      </c>
      <c r="J329" s="18">
        <v>485.28324500000002</v>
      </c>
      <c r="K329" s="18" t="s">
        <v>164</v>
      </c>
      <c r="L329" s="18">
        <v>618.814301</v>
      </c>
      <c r="M329" s="18" t="s">
        <v>164</v>
      </c>
      <c r="N329" s="18">
        <v>768.06704760000002</v>
      </c>
      <c r="O329" s="18" t="s">
        <v>164</v>
      </c>
      <c r="P329" s="18">
        <v>895.25665560000004</v>
      </c>
      <c r="Q329" s="18" t="s">
        <v>164</v>
      </c>
      <c r="R329" s="18">
        <v>1005.243436</v>
      </c>
      <c r="S329" s="18" t="s">
        <v>164</v>
      </c>
      <c r="T329" s="18">
        <v>1094.905358</v>
      </c>
      <c r="U329" s="18" t="s">
        <v>164</v>
      </c>
      <c r="V329" s="18">
        <v>1154.3710289999999</v>
      </c>
      <c r="W329" s="18" t="s">
        <v>164</v>
      </c>
      <c r="X329" s="18">
        <v>1184.2698789999999</v>
      </c>
      <c r="Y329" s="18" t="s">
        <v>164</v>
      </c>
      <c r="Z329" s="18">
        <v>1192.194964</v>
      </c>
    </row>
    <row r="330" spans="1:26" hidden="1">
      <c r="A330" s="18" t="s">
        <v>196</v>
      </c>
      <c r="B330" s="18" t="s">
        <v>181</v>
      </c>
      <c r="C330" s="18" t="s">
        <v>139</v>
      </c>
      <c r="D330" s="18" t="s">
        <v>58</v>
      </c>
      <c r="E330" s="18" t="s">
        <v>61</v>
      </c>
      <c r="F330" s="18" t="s">
        <v>62</v>
      </c>
      <c r="G330" s="18" t="s">
        <v>164</v>
      </c>
      <c r="H330" s="18">
        <v>73630.725770000005</v>
      </c>
      <c r="I330" s="18" t="s">
        <v>164</v>
      </c>
      <c r="J330" s="18">
        <v>111942.56540000001</v>
      </c>
      <c r="K330" s="18" t="s">
        <v>164</v>
      </c>
      <c r="L330" s="18">
        <v>182599.04829999999</v>
      </c>
      <c r="M330" s="18" t="s">
        <v>164</v>
      </c>
      <c r="N330" s="18">
        <v>283774.43959999998</v>
      </c>
      <c r="O330" s="18" t="s">
        <v>164</v>
      </c>
      <c r="P330" s="18">
        <v>396654.52299999999</v>
      </c>
      <c r="Q330" s="18" t="s">
        <v>164</v>
      </c>
      <c r="R330" s="18">
        <v>519951.02840000001</v>
      </c>
      <c r="S330" s="18" t="s">
        <v>164</v>
      </c>
      <c r="T330" s="18">
        <v>656844.61769999994</v>
      </c>
      <c r="U330" s="18" t="s">
        <v>164</v>
      </c>
      <c r="V330" s="18">
        <v>801775.77260000003</v>
      </c>
      <c r="W330" s="18" t="s">
        <v>164</v>
      </c>
      <c r="X330" s="18">
        <v>956057.30889999995</v>
      </c>
      <c r="Y330" s="18" t="s">
        <v>164</v>
      </c>
      <c r="Z330" s="18">
        <v>1115597.2760000001</v>
      </c>
    </row>
    <row r="331" spans="1:26" hidden="1">
      <c r="A331" s="18" t="s">
        <v>196</v>
      </c>
      <c r="B331" s="18" t="s">
        <v>181</v>
      </c>
      <c r="C331" s="18" t="s">
        <v>139</v>
      </c>
      <c r="D331" s="18" t="s">
        <v>58</v>
      </c>
      <c r="E331" s="18" t="s">
        <v>142</v>
      </c>
      <c r="F331" s="18" t="s">
        <v>143</v>
      </c>
      <c r="G331" s="18" t="s">
        <v>164</v>
      </c>
      <c r="H331" s="18">
        <v>6895.8819999999996</v>
      </c>
      <c r="I331" s="18" t="s">
        <v>164</v>
      </c>
      <c r="J331" s="18">
        <v>7553.7280000000001</v>
      </c>
      <c r="K331" s="18" t="s">
        <v>164</v>
      </c>
      <c r="L331" s="18">
        <v>8056.0420000000004</v>
      </c>
      <c r="M331" s="18" t="s">
        <v>164</v>
      </c>
      <c r="N331" s="18">
        <v>8406.4130000000005</v>
      </c>
      <c r="O331" s="18" t="s">
        <v>164</v>
      </c>
      <c r="P331" s="18">
        <v>8584.2240000000002</v>
      </c>
      <c r="Q331" s="18" t="s">
        <v>164</v>
      </c>
      <c r="R331" s="18">
        <v>8597.0349999999999</v>
      </c>
      <c r="S331" s="18" t="s">
        <v>164</v>
      </c>
      <c r="T331" s="18">
        <v>8466.8940000000002</v>
      </c>
      <c r="U331" s="18" t="s">
        <v>164</v>
      </c>
      <c r="V331" s="18">
        <v>8211.4850000000006</v>
      </c>
      <c r="W331" s="18" t="s">
        <v>164</v>
      </c>
      <c r="X331" s="18">
        <v>7843.6220000000003</v>
      </c>
      <c r="Y331" s="18" t="s">
        <v>164</v>
      </c>
      <c r="Z331" s="18">
        <v>7388.5140000000001</v>
      </c>
    </row>
    <row r="332" spans="1:26" hidden="1">
      <c r="A332" s="18" t="s">
        <v>196</v>
      </c>
      <c r="B332" s="18" t="s">
        <v>181</v>
      </c>
      <c r="C332" s="18" t="s">
        <v>139</v>
      </c>
      <c r="D332" s="18" t="s">
        <v>58</v>
      </c>
      <c r="E332" s="18" t="s">
        <v>63</v>
      </c>
      <c r="F332" s="18" t="s">
        <v>60</v>
      </c>
      <c r="G332" s="18" t="s">
        <v>164</v>
      </c>
      <c r="H332" s="18">
        <v>508.62286340000003</v>
      </c>
      <c r="I332" s="18" t="s">
        <v>164</v>
      </c>
      <c r="J332" s="18">
        <v>651.79307849999998</v>
      </c>
      <c r="K332" s="18" t="s">
        <v>164</v>
      </c>
      <c r="L332" s="18">
        <v>874.05017539999994</v>
      </c>
      <c r="M332" s="18" t="s">
        <v>164</v>
      </c>
      <c r="N332" s="18">
        <v>1108.1169689999999</v>
      </c>
      <c r="O332" s="18" t="s">
        <v>164</v>
      </c>
      <c r="P332" s="18">
        <v>1298.988987</v>
      </c>
      <c r="Q332" s="18" t="s">
        <v>164</v>
      </c>
      <c r="R332" s="18">
        <v>1455.2023610000001</v>
      </c>
      <c r="S332" s="18" t="s">
        <v>164</v>
      </c>
      <c r="T332" s="18">
        <v>1567.9397080000001</v>
      </c>
      <c r="U332" s="18" t="s">
        <v>164</v>
      </c>
      <c r="V332" s="18">
        <v>1625.878015</v>
      </c>
      <c r="W332" s="18" t="s">
        <v>164</v>
      </c>
      <c r="X332" s="18">
        <v>1645.4943800000001</v>
      </c>
      <c r="Y332" s="18" t="s">
        <v>164</v>
      </c>
      <c r="Z332" s="18">
        <v>1636.9002740000001</v>
      </c>
    </row>
    <row r="333" spans="1:26" hidden="1">
      <c r="A333" s="18" t="s">
        <v>198</v>
      </c>
      <c r="B333" s="18" t="s">
        <v>144</v>
      </c>
      <c r="C333" s="18" t="s">
        <v>139</v>
      </c>
      <c r="D333" s="18" t="s">
        <v>58</v>
      </c>
      <c r="E333" s="18" t="s">
        <v>140</v>
      </c>
      <c r="F333" s="18" t="s">
        <v>141</v>
      </c>
      <c r="G333" s="18">
        <v>33197.380539999998</v>
      </c>
      <c r="H333" s="18">
        <v>35473.990239999999</v>
      </c>
      <c r="I333" s="18">
        <v>37084.630859999997</v>
      </c>
      <c r="J333" s="18">
        <v>39568.761720000002</v>
      </c>
      <c r="K333" s="18">
        <v>40124.992189999997</v>
      </c>
      <c r="L333" s="18">
        <v>40064.75</v>
      </c>
      <c r="M333" s="18">
        <v>39073.246099999997</v>
      </c>
      <c r="N333" s="18">
        <v>37483.92871</v>
      </c>
      <c r="O333" s="18">
        <v>35381.192060000001</v>
      </c>
      <c r="P333" s="18">
        <v>33155.013350000001</v>
      </c>
      <c r="Q333" s="18">
        <v>31166.455409999999</v>
      </c>
      <c r="R333" s="18">
        <v>30166.4974</v>
      </c>
      <c r="S333" s="18">
        <v>29790.404460000002</v>
      </c>
      <c r="T333" s="18">
        <v>30009.539720000001</v>
      </c>
      <c r="U333" s="18">
        <v>30465.337889999999</v>
      </c>
      <c r="V333" s="18">
        <v>31651.22884</v>
      </c>
      <c r="W333" s="18">
        <v>33878.402999999998</v>
      </c>
      <c r="X333" s="18">
        <v>35584.018880000003</v>
      </c>
      <c r="Y333" s="18">
        <v>37876.043619999997</v>
      </c>
      <c r="Z333" s="18">
        <v>39423.595379999999</v>
      </c>
    </row>
    <row r="334" spans="1:26" hidden="1">
      <c r="A334" s="18" t="s">
        <v>198</v>
      </c>
      <c r="B334" s="18" t="s">
        <v>144</v>
      </c>
      <c r="C334" s="18" t="s">
        <v>139</v>
      </c>
      <c r="D334" s="18" t="s">
        <v>58</v>
      </c>
      <c r="E334" s="18" t="s">
        <v>59</v>
      </c>
      <c r="F334" s="18" t="s">
        <v>60</v>
      </c>
      <c r="G334" s="18">
        <v>341.18349999999998</v>
      </c>
      <c r="H334" s="18">
        <v>367.5915938</v>
      </c>
      <c r="I334" s="18">
        <v>381.05459380000002</v>
      </c>
      <c r="J334" s="18">
        <v>403.49190629999998</v>
      </c>
      <c r="K334" s="18">
        <v>423.76231250000001</v>
      </c>
      <c r="L334" s="18">
        <v>446.4573125</v>
      </c>
      <c r="M334" s="18">
        <v>465.6089063</v>
      </c>
      <c r="N334" s="18">
        <v>482.8245</v>
      </c>
      <c r="O334" s="18">
        <v>497.41468750000001</v>
      </c>
      <c r="P334" s="18">
        <v>510.47781250000003</v>
      </c>
      <c r="Q334" s="18">
        <v>532.90562499999999</v>
      </c>
      <c r="R334" s="18">
        <v>559.11731250000003</v>
      </c>
      <c r="S334" s="18">
        <v>586.52331249999997</v>
      </c>
      <c r="T334" s="18">
        <v>613.03668749999997</v>
      </c>
      <c r="U334" s="18">
        <v>637.63912500000004</v>
      </c>
      <c r="V334" s="18">
        <v>660.31962499999997</v>
      </c>
      <c r="W334" s="18">
        <v>680.10199999999998</v>
      </c>
      <c r="X334" s="18">
        <v>697.23350000000005</v>
      </c>
      <c r="Y334" s="18">
        <v>712.36481249999997</v>
      </c>
      <c r="Z334" s="18">
        <v>726.26818749999995</v>
      </c>
    </row>
    <row r="335" spans="1:26" hidden="1">
      <c r="A335" s="18" t="s">
        <v>198</v>
      </c>
      <c r="B335" s="18" t="s">
        <v>144</v>
      </c>
      <c r="C335" s="18" t="s">
        <v>139</v>
      </c>
      <c r="D335" s="18" t="s">
        <v>58</v>
      </c>
      <c r="E335" s="18" t="s">
        <v>61</v>
      </c>
      <c r="F335" s="18" t="s">
        <v>62</v>
      </c>
      <c r="G335" s="18">
        <v>63148.666799999999</v>
      </c>
      <c r="H335" s="18">
        <v>75308.071089999998</v>
      </c>
      <c r="I335" s="18">
        <v>89874.02188</v>
      </c>
      <c r="J335" s="18">
        <v>111762.4234</v>
      </c>
      <c r="K335" s="18">
        <v>135337.07339999999</v>
      </c>
      <c r="L335" s="18">
        <v>159294.19690000001</v>
      </c>
      <c r="M335" s="18">
        <v>182952.3266</v>
      </c>
      <c r="N335" s="18">
        <v>207346.2531</v>
      </c>
      <c r="O335" s="18">
        <v>232409.42660000001</v>
      </c>
      <c r="P335" s="18">
        <v>257634.7469</v>
      </c>
      <c r="Q335" s="18">
        <v>283641.05</v>
      </c>
      <c r="R335" s="18">
        <v>311575.6531</v>
      </c>
      <c r="S335" s="18">
        <v>341399.50630000001</v>
      </c>
      <c r="T335" s="18">
        <v>372792.75</v>
      </c>
      <c r="U335" s="18">
        <v>405411.39380000002</v>
      </c>
      <c r="V335" s="18">
        <v>439657.45309999998</v>
      </c>
      <c r="W335" s="18">
        <v>475297.24690000003</v>
      </c>
      <c r="X335" s="18">
        <v>512617.39380000002</v>
      </c>
      <c r="Y335" s="18">
        <v>551650.44689999998</v>
      </c>
      <c r="Z335" s="18">
        <v>592070.46250000002</v>
      </c>
    </row>
    <row r="336" spans="1:26" hidden="1">
      <c r="A336" s="18" t="s">
        <v>198</v>
      </c>
      <c r="B336" s="18" t="s">
        <v>144</v>
      </c>
      <c r="C336" s="18" t="s">
        <v>139</v>
      </c>
      <c r="D336" s="18" t="s">
        <v>58</v>
      </c>
      <c r="E336" s="18" t="s">
        <v>142</v>
      </c>
      <c r="F336" s="18" t="s">
        <v>143</v>
      </c>
      <c r="G336" s="18">
        <v>6530.5478519999997</v>
      </c>
      <c r="H336" s="18">
        <v>6921.7978519999997</v>
      </c>
      <c r="I336" s="18">
        <v>7302.0942379999997</v>
      </c>
      <c r="J336" s="18">
        <v>7671.501953</v>
      </c>
      <c r="K336" s="18">
        <v>8015.3989259999998</v>
      </c>
      <c r="L336" s="18">
        <v>8327.6826170000004</v>
      </c>
      <c r="M336" s="18">
        <v>8608.7929690000001</v>
      </c>
      <c r="N336" s="18">
        <v>8857.1757809999999</v>
      </c>
      <c r="O336" s="18">
        <v>9069.8994139999995</v>
      </c>
      <c r="P336" s="18">
        <v>9242.5429690000001</v>
      </c>
      <c r="Q336" s="18">
        <v>9372.1347659999992</v>
      </c>
      <c r="R336" s="18">
        <v>9459.9677730000003</v>
      </c>
      <c r="S336" s="18">
        <v>9511.2832030000009</v>
      </c>
      <c r="T336" s="18">
        <v>9531.0947269999997</v>
      </c>
      <c r="U336" s="18">
        <v>9520.3476559999999</v>
      </c>
      <c r="V336" s="18">
        <v>9480.2275389999995</v>
      </c>
      <c r="W336" s="18">
        <v>9413.5644530000009</v>
      </c>
      <c r="X336" s="18">
        <v>9325.7070309999999</v>
      </c>
      <c r="Y336" s="18">
        <v>9221.2148440000001</v>
      </c>
      <c r="Z336" s="18">
        <v>9103.234375</v>
      </c>
    </row>
    <row r="337" spans="1:26" hidden="1">
      <c r="A337" s="18" t="s">
        <v>198</v>
      </c>
      <c r="B337" s="18" t="s">
        <v>144</v>
      </c>
      <c r="C337" s="18" t="s">
        <v>139</v>
      </c>
      <c r="D337" s="18" t="s">
        <v>58</v>
      </c>
      <c r="E337" s="18" t="s">
        <v>63</v>
      </c>
      <c r="F337" s="18" t="s">
        <v>60</v>
      </c>
      <c r="G337" s="18">
        <v>459.76681250000001</v>
      </c>
      <c r="H337" s="18">
        <v>506.43259380000001</v>
      </c>
      <c r="I337" s="18">
        <v>536.09737500000006</v>
      </c>
      <c r="J337" s="18">
        <v>566.77112499999998</v>
      </c>
      <c r="K337" s="18">
        <v>591.46662500000002</v>
      </c>
      <c r="L337" s="18">
        <v>616.57668750000005</v>
      </c>
      <c r="M337" s="18">
        <v>635.80268750000005</v>
      </c>
      <c r="N337" s="18">
        <v>647.27537500000005</v>
      </c>
      <c r="O337" s="18">
        <v>660.13662499999998</v>
      </c>
      <c r="P337" s="18">
        <v>668.93949999999995</v>
      </c>
      <c r="Q337" s="18">
        <v>693.950875</v>
      </c>
      <c r="R337" s="18">
        <v>721.60718750000001</v>
      </c>
      <c r="S337" s="18">
        <v>750.64262499999995</v>
      </c>
      <c r="T337" s="18">
        <v>778.82468749999998</v>
      </c>
      <c r="U337" s="18">
        <v>806.44150000000002</v>
      </c>
      <c r="V337" s="18">
        <v>835.10331250000002</v>
      </c>
      <c r="W337" s="18">
        <v>861.75581250000005</v>
      </c>
      <c r="X337" s="18">
        <v>889.59962499999995</v>
      </c>
      <c r="Y337" s="18">
        <v>917.73468749999995</v>
      </c>
      <c r="Z337" s="18">
        <v>942.57581249999998</v>
      </c>
    </row>
    <row r="338" spans="1:26" hidden="1">
      <c r="A338" s="18" t="s">
        <v>198</v>
      </c>
      <c r="B338" s="18" t="s">
        <v>145</v>
      </c>
      <c r="C338" s="18" t="s">
        <v>139</v>
      </c>
      <c r="D338" s="18" t="s">
        <v>58</v>
      </c>
      <c r="E338" s="18" t="s">
        <v>140</v>
      </c>
      <c r="F338" s="18" t="s">
        <v>141</v>
      </c>
      <c r="G338" s="18">
        <v>33023.822590000003</v>
      </c>
      <c r="H338" s="18">
        <v>35438.702149999997</v>
      </c>
      <c r="I338" s="18">
        <v>38201.789720000001</v>
      </c>
      <c r="J338" s="18">
        <v>42916.02377</v>
      </c>
      <c r="K338" s="18">
        <v>45631.448250000001</v>
      </c>
      <c r="L338" s="18">
        <v>48281.309569999998</v>
      </c>
      <c r="M338" s="18">
        <v>50398.114909999997</v>
      </c>
      <c r="N338" s="18">
        <v>51730.321620000002</v>
      </c>
      <c r="O338" s="18">
        <v>53279.488290000001</v>
      </c>
      <c r="P338" s="18">
        <v>54797.928720000004</v>
      </c>
      <c r="Q338" s="18">
        <v>55748.257819999999</v>
      </c>
      <c r="R338" s="18">
        <v>57097.69857</v>
      </c>
      <c r="S338" s="18">
        <v>59233.424480000001</v>
      </c>
      <c r="T338" s="18">
        <v>60793.476569999999</v>
      </c>
      <c r="U338" s="18">
        <v>61924.535810000001</v>
      </c>
      <c r="V338" s="18">
        <v>64014.134769999997</v>
      </c>
      <c r="W338" s="18">
        <v>65901.436849999998</v>
      </c>
      <c r="X338" s="18">
        <v>67725.023440000004</v>
      </c>
      <c r="Y338" s="18">
        <v>70216.702480000007</v>
      </c>
      <c r="Z338" s="18">
        <v>72331.452480000007</v>
      </c>
    </row>
    <row r="339" spans="1:26" hidden="1">
      <c r="A339" s="18" t="s">
        <v>198</v>
      </c>
      <c r="B339" s="18" t="s">
        <v>145</v>
      </c>
      <c r="C339" s="18" t="s">
        <v>139</v>
      </c>
      <c r="D339" s="18" t="s">
        <v>58</v>
      </c>
      <c r="E339" s="18" t="s">
        <v>59</v>
      </c>
      <c r="F339" s="18" t="s">
        <v>60</v>
      </c>
      <c r="G339" s="18">
        <v>341.09759380000003</v>
      </c>
      <c r="H339" s="18">
        <v>368.08218749999997</v>
      </c>
      <c r="I339" s="18">
        <v>394.79259380000002</v>
      </c>
      <c r="J339" s="18">
        <v>422.42759380000001</v>
      </c>
      <c r="K339" s="18">
        <v>451.56768749999998</v>
      </c>
      <c r="L339" s="18">
        <v>478.27440630000001</v>
      </c>
      <c r="M339" s="18">
        <v>509.71809380000002</v>
      </c>
      <c r="N339" s="18">
        <v>540.43050000000005</v>
      </c>
      <c r="O339" s="18">
        <v>570.38149999999996</v>
      </c>
      <c r="P339" s="18">
        <v>600.24237500000004</v>
      </c>
      <c r="Q339" s="18">
        <v>631.35918749999996</v>
      </c>
      <c r="R339" s="18">
        <v>662.73312499999997</v>
      </c>
      <c r="S339" s="18">
        <v>691.78887499999996</v>
      </c>
      <c r="T339" s="18">
        <v>717.45687499999997</v>
      </c>
      <c r="U339" s="18">
        <v>741.7115</v>
      </c>
      <c r="V339" s="18">
        <v>763.87431249999997</v>
      </c>
      <c r="W339" s="18">
        <v>782.54349999999999</v>
      </c>
      <c r="X339" s="18">
        <v>799.27681250000001</v>
      </c>
      <c r="Y339" s="18">
        <v>815.36281250000002</v>
      </c>
      <c r="Z339" s="18">
        <v>830.107125</v>
      </c>
    </row>
    <row r="340" spans="1:26" hidden="1">
      <c r="A340" s="18" t="s">
        <v>198</v>
      </c>
      <c r="B340" s="18" t="s">
        <v>145</v>
      </c>
      <c r="C340" s="18" t="s">
        <v>139</v>
      </c>
      <c r="D340" s="18" t="s">
        <v>58</v>
      </c>
      <c r="E340" s="18" t="s">
        <v>61</v>
      </c>
      <c r="F340" s="18" t="s">
        <v>62</v>
      </c>
      <c r="G340" s="18">
        <v>63148.666799999999</v>
      </c>
      <c r="H340" s="18">
        <v>75308.071089999998</v>
      </c>
      <c r="I340" s="18">
        <v>89874.02188</v>
      </c>
      <c r="J340" s="18">
        <v>111762.4234</v>
      </c>
      <c r="K340" s="18">
        <v>135337.07339999999</v>
      </c>
      <c r="L340" s="18">
        <v>159294.19690000001</v>
      </c>
      <c r="M340" s="18">
        <v>182952.3266</v>
      </c>
      <c r="N340" s="18">
        <v>207346.2531</v>
      </c>
      <c r="O340" s="18">
        <v>232409.42660000001</v>
      </c>
      <c r="P340" s="18">
        <v>257634.7469</v>
      </c>
      <c r="Q340" s="18">
        <v>283641.05</v>
      </c>
      <c r="R340" s="18">
        <v>311575.6531</v>
      </c>
      <c r="S340" s="18">
        <v>341399.50630000001</v>
      </c>
      <c r="T340" s="18">
        <v>372792.75</v>
      </c>
      <c r="U340" s="18">
        <v>405411.39380000002</v>
      </c>
      <c r="V340" s="18">
        <v>439657.45309999998</v>
      </c>
      <c r="W340" s="18">
        <v>475297.24690000003</v>
      </c>
      <c r="X340" s="18">
        <v>512617.39380000002</v>
      </c>
      <c r="Y340" s="18">
        <v>551650.44689999998</v>
      </c>
      <c r="Z340" s="18">
        <v>592070.46250000002</v>
      </c>
    </row>
    <row r="341" spans="1:26" hidden="1">
      <c r="A341" s="18" t="s">
        <v>198</v>
      </c>
      <c r="B341" s="18" t="s">
        <v>145</v>
      </c>
      <c r="C341" s="18" t="s">
        <v>139</v>
      </c>
      <c r="D341" s="18" t="s">
        <v>58</v>
      </c>
      <c r="E341" s="18" t="s">
        <v>142</v>
      </c>
      <c r="F341" s="18" t="s">
        <v>143</v>
      </c>
      <c r="G341" s="18">
        <v>6530.5478519999997</v>
      </c>
      <c r="H341" s="18">
        <v>6921.7978519999997</v>
      </c>
      <c r="I341" s="18">
        <v>7302.0942379999997</v>
      </c>
      <c r="J341" s="18">
        <v>7671.501953</v>
      </c>
      <c r="K341" s="18">
        <v>8015.3989259999998</v>
      </c>
      <c r="L341" s="18">
        <v>8327.6826170000004</v>
      </c>
      <c r="M341" s="18">
        <v>8608.7929690000001</v>
      </c>
      <c r="N341" s="18">
        <v>8857.1757809999999</v>
      </c>
      <c r="O341" s="18">
        <v>9069.8994139999995</v>
      </c>
      <c r="P341" s="18">
        <v>9242.5429690000001</v>
      </c>
      <c r="Q341" s="18">
        <v>9372.1347659999992</v>
      </c>
      <c r="R341" s="18">
        <v>9459.9677730000003</v>
      </c>
      <c r="S341" s="18">
        <v>9511.2832030000009</v>
      </c>
      <c r="T341" s="18">
        <v>9531.0947269999997</v>
      </c>
      <c r="U341" s="18">
        <v>9520.3476559999999</v>
      </c>
      <c r="V341" s="18">
        <v>9480.2275389999995</v>
      </c>
      <c r="W341" s="18">
        <v>9413.5644530000009</v>
      </c>
      <c r="X341" s="18">
        <v>9325.7070309999999</v>
      </c>
      <c r="Y341" s="18">
        <v>9221.2148440000001</v>
      </c>
      <c r="Z341" s="18">
        <v>9103.234375</v>
      </c>
    </row>
    <row r="342" spans="1:26" hidden="1">
      <c r="A342" s="18" t="s">
        <v>198</v>
      </c>
      <c r="B342" s="18" t="s">
        <v>145</v>
      </c>
      <c r="C342" s="18" t="s">
        <v>139</v>
      </c>
      <c r="D342" s="18" t="s">
        <v>58</v>
      </c>
      <c r="E342" s="18" t="s">
        <v>63</v>
      </c>
      <c r="F342" s="18" t="s">
        <v>60</v>
      </c>
      <c r="G342" s="18">
        <v>459.20859380000002</v>
      </c>
      <c r="H342" s="18">
        <v>506.3948125</v>
      </c>
      <c r="I342" s="18">
        <v>552.55231249999997</v>
      </c>
      <c r="J342" s="18">
        <v>593.40449999999998</v>
      </c>
      <c r="K342" s="18">
        <v>641.70937500000002</v>
      </c>
      <c r="L342" s="18">
        <v>675.04700000000003</v>
      </c>
      <c r="M342" s="18">
        <v>718.44381250000004</v>
      </c>
      <c r="N342" s="18">
        <v>753.67831249999995</v>
      </c>
      <c r="O342" s="18">
        <v>793.18481250000002</v>
      </c>
      <c r="P342" s="18">
        <v>830.10862499999996</v>
      </c>
      <c r="Q342" s="18">
        <v>870.02099999999996</v>
      </c>
      <c r="R342" s="18">
        <v>907.71912499999996</v>
      </c>
      <c r="S342" s="18">
        <v>942.29481250000003</v>
      </c>
      <c r="T342" s="18">
        <v>974.647875</v>
      </c>
      <c r="U342" s="18">
        <v>1005.986</v>
      </c>
      <c r="V342" s="18">
        <v>1035.654</v>
      </c>
      <c r="W342" s="18">
        <v>1063.434</v>
      </c>
      <c r="X342" s="18">
        <v>1093.078</v>
      </c>
      <c r="Y342" s="18">
        <v>1122.893</v>
      </c>
      <c r="Z342" s="18">
        <v>1149.3889999999999</v>
      </c>
    </row>
    <row r="343" spans="1:26" hidden="1">
      <c r="A343" s="18" t="s">
        <v>198</v>
      </c>
      <c r="B343" s="18" t="s">
        <v>146</v>
      </c>
      <c r="C343" s="18" t="s">
        <v>139</v>
      </c>
      <c r="D343" s="18" t="s">
        <v>58</v>
      </c>
      <c r="E343" s="18" t="s">
        <v>140</v>
      </c>
      <c r="F343" s="18" t="s">
        <v>141</v>
      </c>
      <c r="G343" s="18">
        <v>33197.380539999998</v>
      </c>
      <c r="H343" s="18">
        <v>35473.990239999999</v>
      </c>
      <c r="I343" s="18">
        <v>37084.70248</v>
      </c>
      <c r="J343" s="18">
        <v>39647.777670000003</v>
      </c>
      <c r="K343" s="18">
        <v>41032.420579999998</v>
      </c>
      <c r="L343" s="18">
        <v>42131.174480000001</v>
      </c>
      <c r="M343" s="18">
        <v>42725.357100000001</v>
      </c>
      <c r="N343" s="18">
        <v>43175.512049999998</v>
      </c>
      <c r="O343" s="18">
        <v>43591.20248</v>
      </c>
      <c r="P343" s="18">
        <v>44203.206380000003</v>
      </c>
      <c r="Q343" s="18">
        <v>44999.313479999997</v>
      </c>
      <c r="R343" s="18">
        <v>46412.301440000003</v>
      </c>
      <c r="S343" s="18">
        <v>48087.416669999999</v>
      </c>
      <c r="T343" s="18">
        <v>49583.012049999998</v>
      </c>
      <c r="U343" s="18">
        <v>50759.389000000003</v>
      </c>
      <c r="V343" s="18">
        <v>52388.710290000003</v>
      </c>
      <c r="W343" s="18">
        <v>54346.82129</v>
      </c>
      <c r="X343" s="18">
        <v>55864.45248</v>
      </c>
      <c r="Y343" s="18">
        <v>58220.178390000001</v>
      </c>
      <c r="Z343" s="18">
        <v>60024.908860000003</v>
      </c>
    </row>
    <row r="344" spans="1:26" hidden="1">
      <c r="A344" s="18" t="s">
        <v>198</v>
      </c>
      <c r="B344" s="18" t="s">
        <v>146</v>
      </c>
      <c r="C344" s="18" t="s">
        <v>139</v>
      </c>
      <c r="D344" s="18" t="s">
        <v>58</v>
      </c>
      <c r="E344" s="18" t="s">
        <v>59</v>
      </c>
      <c r="F344" s="18" t="s">
        <v>60</v>
      </c>
      <c r="G344" s="18">
        <v>341.18349999999998</v>
      </c>
      <c r="H344" s="18">
        <v>367.5915938</v>
      </c>
      <c r="I344" s="18">
        <v>381.05459380000002</v>
      </c>
      <c r="J344" s="18">
        <v>403.49459380000002</v>
      </c>
      <c r="K344" s="18">
        <v>428.75850000000003</v>
      </c>
      <c r="L344" s="18">
        <v>457.27559380000002</v>
      </c>
      <c r="M344" s="18">
        <v>484.59231249999999</v>
      </c>
      <c r="N344" s="18">
        <v>512.00690629999997</v>
      </c>
      <c r="O344" s="18">
        <v>539.12681250000003</v>
      </c>
      <c r="P344" s="18">
        <v>566.76237500000002</v>
      </c>
      <c r="Q344" s="18">
        <v>596.39537499999994</v>
      </c>
      <c r="R344" s="18">
        <v>626.76137500000004</v>
      </c>
      <c r="S344" s="18">
        <v>656.38850000000002</v>
      </c>
      <c r="T344" s="18">
        <v>683.640625</v>
      </c>
      <c r="U344" s="18">
        <v>709.17137500000001</v>
      </c>
      <c r="V344" s="18">
        <v>732.70131249999997</v>
      </c>
      <c r="W344" s="18">
        <v>751.88581250000004</v>
      </c>
      <c r="X344" s="18">
        <v>768.60637499999996</v>
      </c>
      <c r="Y344" s="18">
        <v>784.37481249999996</v>
      </c>
      <c r="Z344" s="18">
        <v>799.15537500000005</v>
      </c>
    </row>
    <row r="345" spans="1:26" hidden="1">
      <c r="A345" s="18" t="s">
        <v>198</v>
      </c>
      <c r="B345" s="18" t="s">
        <v>146</v>
      </c>
      <c r="C345" s="18" t="s">
        <v>139</v>
      </c>
      <c r="D345" s="18" t="s">
        <v>58</v>
      </c>
      <c r="E345" s="18" t="s">
        <v>61</v>
      </c>
      <c r="F345" s="18" t="s">
        <v>62</v>
      </c>
      <c r="G345" s="18">
        <v>63148.666799999999</v>
      </c>
      <c r="H345" s="18">
        <v>75308.071089999998</v>
      </c>
      <c r="I345" s="18">
        <v>89874.02188</v>
      </c>
      <c r="J345" s="18">
        <v>111762.4234</v>
      </c>
      <c r="K345" s="18">
        <v>135337.07339999999</v>
      </c>
      <c r="L345" s="18">
        <v>159294.19690000001</v>
      </c>
      <c r="M345" s="18">
        <v>182952.3266</v>
      </c>
      <c r="N345" s="18">
        <v>207346.2531</v>
      </c>
      <c r="O345" s="18">
        <v>232409.42660000001</v>
      </c>
      <c r="P345" s="18">
        <v>257634.7469</v>
      </c>
      <c r="Q345" s="18">
        <v>283641.05</v>
      </c>
      <c r="R345" s="18">
        <v>311575.6531</v>
      </c>
      <c r="S345" s="18">
        <v>341399.50630000001</v>
      </c>
      <c r="T345" s="18">
        <v>372792.75</v>
      </c>
      <c r="U345" s="18">
        <v>405411.39380000002</v>
      </c>
      <c r="V345" s="18">
        <v>439657.45309999998</v>
      </c>
      <c r="W345" s="18">
        <v>475297.24690000003</v>
      </c>
      <c r="X345" s="18">
        <v>512617.39380000002</v>
      </c>
      <c r="Y345" s="18">
        <v>551650.44689999998</v>
      </c>
      <c r="Z345" s="18">
        <v>592070.46250000002</v>
      </c>
    </row>
    <row r="346" spans="1:26" hidden="1">
      <c r="A346" s="18" t="s">
        <v>198</v>
      </c>
      <c r="B346" s="18" t="s">
        <v>146</v>
      </c>
      <c r="C346" s="18" t="s">
        <v>139</v>
      </c>
      <c r="D346" s="18" t="s">
        <v>58</v>
      </c>
      <c r="E346" s="18" t="s">
        <v>142</v>
      </c>
      <c r="F346" s="18" t="s">
        <v>143</v>
      </c>
      <c r="G346" s="18">
        <v>6530.5478519999997</v>
      </c>
      <c r="H346" s="18">
        <v>6921.7978519999997</v>
      </c>
      <c r="I346" s="18">
        <v>7302.0942379999997</v>
      </c>
      <c r="J346" s="18">
        <v>7671.501953</v>
      </c>
      <c r="K346" s="18">
        <v>8015.3989259999998</v>
      </c>
      <c r="L346" s="18">
        <v>8327.6826170000004</v>
      </c>
      <c r="M346" s="18">
        <v>8608.7929690000001</v>
      </c>
      <c r="N346" s="18">
        <v>8857.1757809999999</v>
      </c>
      <c r="O346" s="18">
        <v>9069.8994139999995</v>
      </c>
      <c r="P346" s="18">
        <v>9242.5429690000001</v>
      </c>
      <c r="Q346" s="18">
        <v>9372.1347659999992</v>
      </c>
      <c r="R346" s="18">
        <v>9459.9677730000003</v>
      </c>
      <c r="S346" s="18">
        <v>9511.2832030000009</v>
      </c>
      <c r="T346" s="18">
        <v>9531.0947269999997</v>
      </c>
      <c r="U346" s="18">
        <v>9520.3476559999999</v>
      </c>
      <c r="V346" s="18">
        <v>9480.2275389999995</v>
      </c>
      <c r="W346" s="18">
        <v>9413.5644530000009</v>
      </c>
      <c r="X346" s="18">
        <v>9325.7070309999999</v>
      </c>
      <c r="Y346" s="18">
        <v>9221.2148440000001</v>
      </c>
      <c r="Z346" s="18">
        <v>9103.234375</v>
      </c>
    </row>
    <row r="347" spans="1:26" hidden="1">
      <c r="A347" s="18" t="s">
        <v>198</v>
      </c>
      <c r="B347" s="18" t="s">
        <v>146</v>
      </c>
      <c r="C347" s="18" t="s">
        <v>139</v>
      </c>
      <c r="D347" s="18" t="s">
        <v>58</v>
      </c>
      <c r="E347" s="18" t="s">
        <v>63</v>
      </c>
      <c r="F347" s="18" t="s">
        <v>60</v>
      </c>
      <c r="G347" s="18">
        <v>459.76681250000001</v>
      </c>
      <c r="H347" s="18">
        <v>506.43259380000001</v>
      </c>
      <c r="I347" s="18">
        <v>536.09781250000003</v>
      </c>
      <c r="J347" s="18">
        <v>567.08837500000004</v>
      </c>
      <c r="K347" s="18">
        <v>601.49612500000001</v>
      </c>
      <c r="L347" s="18">
        <v>637.07787499999995</v>
      </c>
      <c r="M347" s="18">
        <v>670.19462499999997</v>
      </c>
      <c r="N347" s="18">
        <v>696.87168750000001</v>
      </c>
      <c r="O347" s="18">
        <v>726.91281249999997</v>
      </c>
      <c r="P347" s="18">
        <v>757.06287499999996</v>
      </c>
      <c r="Q347" s="18">
        <v>792.11099999999999</v>
      </c>
      <c r="R347" s="18">
        <v>826.88537499999995</v>
      </c>
      <c r="S347" s="18">
        <v>861.13218749999999</v>
      </c>
      <c r="T347" s="18">
        <v>893.70912499999997</v>
      </c>
      <c r="U347" s="18">
        <v>925.239375</v>
      </c>
      <c r="V347" s="18">
        <v>954.75862500000005</v>
      </c>
      <c r="W347" s="18">
        <v>981.20931250000001</v>
      </c>
      <c r="X347" s="18">
        <v>1009.9</v>
      </c>
      <c r="Y347" s="18">
        <v>1038.3800000000001</v>
      </c>
      <c r="Z347" s="18">
        <v>1064.0999999999999</v>
      </c>
    </row>
    <row r="348" spans="1:26" hidden="1">
      <c r="A348" s="18" t="s">
        <v>198</v>
      </c>
      <c r="B348" s="18" t="s">
        <v>183</v>
      </c>
      <c r="C348" s="18" t="s">
        <v>139</v>
      </c>
      <c r="D348" s="18" t="s">
        <v>58</v>
      </c>
      <c r="E348" s="18" t="s">
        <v>140</v>
      </c>
      <c r="F348" s="18" t="s">
        <v>141</v>
      </c>
      <c r="G348" s="18">
        <v>33094.29492</v>
      </c>
      <c r="H348" s="18">
        <v>35161.04883</v>
      </c>
      <c r="I348" s="18">
        <v>37031.68262</v>
      </c>
      <c r="J348" s="18">
        <v>39308.535810000001</v>
      </c>
      <c r="K348" s="18">
        <v>40134.82129</v>
      </c>
      <c r="L348" s="18">
        <v>40145.781900000002</v>
      </c>
      <c r="M348" s="18">
        <v>42378.892910000002</v>
      </c>
      <c r="N348" s="18">
        <v>42441.666669999999</v>
      </c>
      <c r="O348" s="18">
        <v>42435.139000000003</v>
      </c>
      <c r="P348" s="18">
        <v>43695.408860000003</v>
      </c>
      <c r="Q348" s="18" t="s">
        <v>164</v>
      </c>
      <c r="R348" s="18">
        <v>46405.77377</v>
      </c>
      <c r="S348" s="18" t="s">
        <v>164</v>
      </c>
      <c r="T348" s="18">
        <v>50551.968099999998</v>
      </c>
      <c r="U348" s="18" t="s">
        <v>164</v>
      </c>
      <c r="V348" s="18">
        <v>54852.857100000001</v>
      </c>
      <c r="W348" s="18" t="s">
        <v>164</v>
      </c>
      <c r="X348" s="18">
        <v>57860.18262</v>
      </c>
      <c r="Y348" s="18" t="s">
        <v>164</v>
      </c>
      <c r="Z348" s="18">
        <v>61168.686849999998</v>
      </c>
    </row>
    <row r="349" spans="1:26" hidden="1">
      <c r="A349" s="18" t="s">
        <v>198</v>
      </c>
      <c r="B349" s="18" t="s">
        <v>183</v>
      </c>
      <c r="C349" s="18" t="s">
        <v>139</v>
      </c>
      <c r="D349" s="18" t="s">
        <v>58</v>
      </c>
      <c r="E349" s="18" t="s">
        <v>59</v>
      </c>
      <c r="F349" s="18" t="s">
        <v>60</v>
      </c>
      <c r="G349" s="18">
        <v>341.10481249999998</v>
      </c>
      <c r="H349" s="18">
        <v>367.9586875</v>
      </c>
      <c r="I349" s="18">
        <v>384.56659380000002</v>
      </c>
      <c r="J349" s="18">
        <v>406.22740629999998</v>
      </c>
      <c r="K349" s="18">
        <v>422.81940630000003</v>
      </c>
      <c r="L349" s="18">
        <v>439.19459380000001</v>
      </c>
      <c r="M349" s="18">
        <v>466.61818749999998</v>
      </c>
      <c r="N349" s="18">
        <v>497.86109379999999</v>
      </c>
      <c r="O349" s="18">
        <v>528.56650000000002</v>
      </c>
      <c r="P349" s="18">
        <v>559.63699999999994</v>
      </c>
      <c r="Q349" s="18" t="s">
        <v>164</v>
      </c>
      <c r="R349" s="18">
        <v>622.95950000000005</v>
      </c>
      <c r="S349" s="18" t="s">
        <v>164</v>
      </c>
      <c r="T349" s="18">
        <v>681.81662500000004</v>
      </c>
      <c r="U349" s="18" t="s">
        <v>164</v>
      </c>
      <c r="V349" s="18">
        <v>731.15931250000006</v>
      </c>
      <c r="W349" s="18" t="s">
        <v>164</v>
      </c>
      <c r="X349" s="18">
        <v>766.59687499999995</v>
      </c>
      <c r="Y349" s="18" t="s">
        <v>164</v>
      </c>
      <c r="Z349" s="18">
        <v>796.94962499999997</v>
      </c>
    </row>
    <row r="350" spans="1:26" hidden="1">
      <c r="A350" s="18" t="s">
        <v>198</v>
      </c>
      <c r="B350" s="18" t="s">
        <v>183</v>
      </c>
      <c r="C350" s="18" t="s">
        <v>139</v>
      </c>
      <c r="D350" s="18" t="s">
        <v>58</v>
      </c>
      <c r="E350" s="18" t="s">
        <v>61</v>
      </c>
      <c r="F350" s="18" t="s">
        <v>62</v>
      </c>
      <c r="G350" s="18">
        <v>63593.003779999999</v>
      </c>
      <c r="H350" s="18">
        <v>75837.966069999995</v>
      </c>
      <c r="I350" s="18">
        <v>90506.408169999995</v>
      </c>
      <c r="J350" s="18">
        <v>112548.8245</v>
      </c>
      <c r="K350" s="18">
        <v>136289.35430000001</v>
      </c>
      <c r="L350" s="18">
        <v>160415.04879999999</v>
      </c>
      <c r="M350" s="18">
        <v>184239.64569999999</v>
      </c>
      <c r="N350" s="18">
        <v>208805.21679999999</v>
      </c>
      <c r="O350" s="18">
        <v>234044.7438</v>
      </c>
      <c r="P350" s="18">
        <v>259447.55859999999</v>
      </c>
      <c r="Q350" s="18" t="s">
        <v>164</v>
      </c>
      <c r="R350" s="18">
        <v>313768.01270000002</v>
      </c>
      <c r="S350" s="18" t="s">
        <v>164</v>
      </c>
      <c r="T350" s="18">
        <v>375415.8554</v>
      </c>
      <c r="U350" s="18" t="s">
        <v>164</v>
      </c>
      <c r="V350" s="18">
        <v>442751.0428</v>
      </c>
      <c r="W350" s="18" t="s">
        <v>164</v>
      </c>
      <c r="X350" s="18">
        <v>516224.35609999998</v>
      </c>
      <c r="Y350" s="18" t="s">
        <v>164</v>
      </c>
      <c r="Z350" s="18">
        <v>596236.48560000001</v>
      </c>
    </row>
    <row r="351" spans="1:26" hidden="1">
      <c r="A351" s="18" t="s">
        <v>198</v>
      </c>
      <c r="B351" s="18" t="s">
        <v>183</v>
      </c>
      <c r="C351" s="18" t="s">
        <v>139</v>
      </c>
      <c r="D351" s="18" t="s">
        <v>58</v>
      </c>
      <c r="E351" s="18" t="s">
        <v>142</v>
      </c>
      <c r="F351" s="18" t="s">
        <v>143</v>
      </c>
      <c r="G351" s="18">
        <v>6530.5478519999997</v>
      </c>
      <c r="H351" s="18">
        <v>6921.7978519999997</v>
      </c>
      <c r="I351" s="18">
        <v>7302.0942379999997</v>
      </c>
      <c r="J351" s="18">
        <v>7671.501953</v>
      </c>
      <c r="K351" s="18">
        <v>8015.3989259999998</v>
      </c>
      <c r="L351" s="18">
        <v>8327.6826170000004</v>
      </c>
      <c r="M351" s="18">
        <v>8608.7929690000001</v>
      </c>
      <c r="N351" s="18">
        <v>8857.1757809999999</v>
      </c>
      <c r="O351" s="18">
        <v>9069.8994139999995</v>
      </c>
      <c r="P351" s="18">
        <v>9242.5429690000001</v>
      </c>
      <c r="Q351" s="18" t="s">
        <v>164</v>
      </c>
      <c r="R351" s="18">
        <v>9459.9677730000003</v>
      </c>
      <c r="S351" s="18" t="s">
        <v>164</v>
      </c>
      <c r="T351" s="18">
        <v>9531.0947269999997</v>
      </c>
      <c r="U351" s="18" t="s">
        <v>164</v>
      </c>
      <c r="V351" s="18">
        <v>9480.2275389999995</v>
      </c>
      <c r="W351" s="18" t="s">
        <v>164</v>
      </c>
      <c r="X351" s="18">
        <v>9325.7070309999999</v>
      </c>
      <c r="Y351" s="18" t="s">
        <v>164</v>
      </c>
      <c r="Z351" s="18">
        <v>9103.234375</v>
      </c>
    </row>
    <row r="352" spans="1:26" hidden="1">
      <c r="A352" s="18" t="s">
        <v>198</v>
      </c>
      <c r="B352" s="18" t="s">
        <v>183</v>
      </c>
      <c r="C352" s="18" t="s">
        <v>139</v>
      </c>
      <c r="D352" s="18" t="s">
        <v>58</v>
      </c>
      <c r="E352" s="18" t="s">
        <v>63</v>
      </c>
      <c r="F352" s="18" t="s">
        <v>60</v>
      </c>
      <c r="G352" s="18">
        <v>459.36409379999998</v>
      </c>
      <c r="H352" s="18">
        <v>506.8311875</v>
      </c>
      <c r="I352" s="18">
        <v>541.38737500000002</v>
      </c>
      <c r="J352" s="18">
        <v>574.02912500000002</v>
      </c>
      <c r="K352" s="18">
        <v>597.93687499999999</v>
      </c>
      <c r="L352" s="18">
        <v>613.16981250000003</v>
      </c>
      <c r="M352" s="18">
        <v>649.01331249999998</v>
      </c>
      <c r="N352" s="18">
        <v>680.41137500000002</v>
      </c>
      <c r="O352" s="18">
        <v>713.820875</v>
      </c>
      <c r="P352" s="18">
        <v>748.39162499999998</v>
      </c>
      <c r="Q352" s="18" t="s">
        <v>164</v>
      </c>
      <c r="R352" s="18">
        <v>824.09087499999998</v>
      </c>
      <c r="S352" s="18" t="s">
        <v>164</v>
      </c>
      <c r="T352" s="18">
        <v>900.91281249999997</v>
      </c>
      <c r="U352" s="18" t="s">
        <v>164</v>
      </c>
      <c r="V352" s="18">
        <v>970.44181249999997</v>
      </c>
      <c r="W352" s="18" t="s">
        <v>164</v>
      </c>
      <c r="X352" s="18">
        <v>1024.3599999999999</v>
      </c>
      <c r="Y352" s="18" t="s">
        <v>164</v>
      </c>
      <c r="Z352" s="18">
        <v>1076.4179999999999</v>
      </c>
    </row>
    <row r="353" spans="1:26" hidden="1">
      <c r="A353" s="18" t="s">
        <v>198</v>
      </c>
      <c r="B353" s="18" t="s">
        <v>184</v>
      </c>
      <c r="C353" s="18" t="s">
        <v>139</v>
      </c>
      <c r="D353" s="18" t="s">
        <v>58</v>
      </c>
      <c r="E353" s="18" t="s">
        <v>140</v>
      </c>
      <c r="F353" s="18" t="s">
        <v>141</v>
      </c>
      <c r="G353" s="18">
        <v>33094.29492</v>
      </c>
      <c r="H353" s="18">
        <v>35161.045250000003</v>
      </c>
      <c r="I353" s="18">
        <v>37459.84115</v>
      </c>
      <c r="J353" s="18">
        <v>39922.777670000003</v>
      </c>
      <c r="K353" s="18">
        <v>42209.603190000002</v>
      </c>
      <c r="L353" s="18">
        <v>43899.460290000003</v>
      </c>
      <c r="M353" s="18">
        <v>46810.904629999997</v>
      </c>
      <c r="N353" s="18">
        <v>47276.789720000001</v>
      </c>
      <c r="O353" s="18">
        <v>47818.539720000001</v>
      </c>
      <c r="P353" s="18">
        <v>49334.011720000002</v>
      </c>
      <c r="Q353" s="18" t="s">
        <v>164</v>
      </c>
      <c r="R353" s="18">
        <v>51791.043619999997</v>
      </c>
      <c r="S353" s="18" t="s">
        <v>164</v>
      </c>
      <c r="T353" s="18">
        <v>55008.396809999998</v>
      </c>
      <c r="U353" s="18" t="s">
        <v>164</v>
      </c>
      <c r="V353" s="18">
        <v>59234.011720000002</v>
      </c>
      <c r="W353" s="18" t="s">
        <v>164</v>
      </c>
      <c r="X353" s="18">
        <v>62673.416669999999</v>
      </c>
      <c r="Y353" s="18" t="s">
        <v>164</v>
      </c>
      <c r="Z353" s="18">
        <v>66110.107430000004</v>
      </c>
    </row>
    <row r="354" spans="1:26" hidden="1">
      <c r="A354" s="18" t="s">
        <v>198</v>
      </c>
      <c r="B354" s="18" t="s">
        <v>184</v>
      </c>
      <c r="C354" s="18" t="s">
        <v>139</v>
      </c>
      <c r="D354" s="18" t="s">
        <v>58</v>
      </c>
      <c r="E354" s="18" t="s">
        <v>59</v>
      </c>
      <c r="F354" s="18" t="s">
        <v>60</v>
      </c>
      <c r="G354" s="18">
        <v>341.10481249999998</v>
      </c>
      <c r="H354" s="18">
        <v>367.9586875</v>
      </c>
      <c r="I354" s="18">
        <v>389.25240630000002</v>
      </c>
      <c r="J354" s="18">
        <v>410.15718750000002</v>
      </c>
      <c r="K354" s="18">
        <v>434.85118749999998</v>
      </c>
      <c r="L354" s="18">
        <v>461.10399999999998</v>
      </c>
      <c r="M354" s="18">
        <v>491.01018749999997</v>
      </c>
      <c r="N354" s="18">
        <v>521.04340630000002</v>
      </c>
      <c r="O354" s="18">
        <v>550.24637499999994</v>
      </c>
      <c r="P354" s="18">
        <v>579.63750000000005</v>
      </c>
      <c r="Q354" s="18" t="s">
        <v>164</v>
      </c>
      <c r="R354" s="18">
        <v>633.04418750000002</v>
      </c>
      <c r="S354" s="18" t="s">
        <v>164</v>
      </c>
      <c r="T354" s="18">
        <v>692.41268749999995</v>
      </c>
      <c r="U354" s="18" t="s">
        <v>164</v>
      </c>
      <c r="V354" s="18">
        <v>744.42631249999999</v>
      </c>
      <c r="W354" s="18" t="s">
        <v>164</v>
      </c>
      <c r="X354" s="18">
        <v>781.90268749999996</v>
      </c>
      <c r="Y354" s="18" t="s">
        <v>164</v>
      </c>
      <c r="Z354" s="18">
        <v>810.06687499999998</v>
      </c>
    </row>
    <row r="355" spans="1:26" hidden="1">
      <c r="A355" s="18" t="s">
        <v>198</v>
      </c>
      <c r="B355" s="18" t="s">
        <v>184</v>
      </c>
      <c r="C355" s="18" t="s">
        <v>139</v>
      </c>
      <c r="D355" s="18" t="s">
        <v>58</v>
      </c>
      <c r="E355" s="18" t="s">
        <v>61</v>
      </c>
      <c r="F355" s="18" t="s">
        <v>62</v>
      </c>
      <c r="G355" s="18">
        <v>63593.003779999999</v>
      </c>
      <c r="H355" s="18">
        <v>75837.966069999995</v>
      </c>
      <c r="I355" s="18">
        <v>90506.408169999995</v>
      </c>
      <c r="J355" s="18">
        <v>112548.8245</v>
      </c>
      <c r="K355" s="18">
        <v>136289.35430000001</v>
      </c>
      <c r="L355" s="18">
        <v>160415.04879999999</v>
      </c>
      <c r="M355" s="18">
        <v>184239.64569999999</v>
      </c>
      <c r="N355" s="18">
        <v>208805.21679999999</v>
      </c>
      <c r="O355" s="18">
        <v>234044.7438</v>
      </c>
      <c r="P355" s="18">
        <v>259447.55859999999</v>
      </c>
      <c r="Q355" s="18" t="s">
        <v>164</v>
      </c>
      <c r="R355" s="18">
        <v>313768.01270000002</v>
      </c>
      <c r="S355" s="18" t="s">
        <v>164</v>
      </c>
      <c r="T355" s="18">
        <v>375415.8554</v>
      </c>
      <c r="U355" s="18" t="s">
        <v>164</v>
      </c>
      <c r="V355" s="18">
        <v>442751.0428</v>
      </c>
      <c r="W355" s="18" t="s">
        <v>164</v>
      </c>
      <c r="X355" s="18">
        <v>516224.35609999998</v>
      </c>
      <c r="Y355" s="18" t="s">
        <v>164</v>
      </c>
      <c r="Z355" s="18">
        <v>596236.48560000001</v>
      </c>
    </row>
    <row r="356" spans="1:26" hidden="1">
      <c r="A356" s="18" t="s">
        <v>198</v>
      </c>
      <c r="B356" s="18" t="s">
        <v>184</v>
      </c>
      <c r="C356" s="18" t="s">
        <v>139</v>
      </c>
      <c r="D356" s="18" t="s">
        <v>58</v>
      </c>
      <c r="E356" s="18" t="s">
        <v>142</v>
      </c>
      <c r="F356" s="18" t="s">
        <v>143</v>
      </c>
      <c r="G356" s="18">
        <v>6530.5478519999997</v>
      </c>
      <c r="H356" s="18">
        <v>6921.7978519999997</v>
      </c>
      <c r="I356" s="18">
        <v>7302.0942379999997</v>
      </c>
      <c r="J356" s="18">
        <v>7671.501953</v>
      </c>
      <c r="K356" s="18">
        <v>8015.3989259999998</v>
      </c>
      <c r="L356" s="18">
        <v>8327.6826170000004</v>
      </c>
      <c r="M356" s="18">
        <v>8608.7929690000001</v>
      </c>
      <c r="N356" s="18">
        <v>8857.1757809999999</v>
      </c>
      <c r="O356" s="18">
        <v>9069.8994139999995</v>
      </c>
      <c r="P356" s="18">
        <v>9242.5429690000001</v>
      </c>
      <c r="Q356" s="18" t="s">
        <v>164</v>
      </c>
      <c r="R356" s="18">
        <v>9459.9677730000003</v>
      </c>
      <c r="S356" s="18" t="s">
        <v>164</v>
      </c>
      <c r="T356" s="18">
        <v>9531.0947269999997</v>
      </c>
      <c r="U356" s="18" t="s">
        <v>164</v>
      </c>
      <c r="V356" s="18">
        <v>9480.2275389999995</v>
      </c>
      <c r="W356" s="18" t="s">
        <v>164</v>
      </c>
      <c r="X356" s="18">
        <v>9325.7070309999999</v>
      </c>
      <c r="Y356" s="18" t="s">
        <v>164</v>
      </c>
      <c r="Z356" s="18">
        <v>9103.234375</v>
      </c>
    </row>
    <row r="357" spans="1:26" hidden="1">
      <c r="A357" s="18" t="s">
        <v>198</v>
      </c>
      <c r="B357" s="18" t="s">
        <v>184</v>
      </c>
      <c r="C357" s="18" t="s">
        <v>139</v>
      </c>
      <c r="D357" s="18" t="s">
        <v>58</v>
      </c>
      <c r="E357" s="18" t="s">
        <v>63</v>
      </c>
      <c r="F357" s="18" t="s">
        <v>60</v>
      </c>
      <c r="G357" s="18">
        <v>459.36409379999998</v>
      </c>
      <c r="H357" s="18">
        <v>506.8311875</v>
      </c>
      <c r="I357" s="18">
        <v>548.12281250000001</v>
      </c>
      <c r="J357" s="18">
        <v>580.73450000000003</v>
      </c>
      <c r="K357" s="18">
        <v>621.86837500000001</v>
      </c>
      <c r="L357" s="18">
        <v>654.9453125</v>
      </c>
      <c r="M357" s="18">
        <v>695.28212499999995</v>
      </c>
      <c r="N357" s="18">
        <v>726.74587499999996</v>
      </c>
      <c r="O357" s="18">
        <v>762.93768750000004</v>
      </c>
      <c r="P357" s="18">
        <v>797.19662500000004</v>
      </c>
      <c r="Q357" s="18" t="s">
        <v>164</v>
      </c>
      <c r="R357" s="18">
        <v>860.01837499999999</v>
      </c>
      <c r="S357" s="18" t="s">
        <v>164</v>
      </c>
      <c r="T357" s="18">
        <v>935.39518750000002</v>
      </c>
      <c r="U357" s="18" t="s">
        <v>164</v>
      </c>
      <c r="V357" s="18">
        <v>1004.2619999999999</v>
      </c>
      <c r="W357" s="18" t="s">
        <v>164</v>
      </c>
      <c r="X357" s="18">
        <v>1061.501</v>
      </c>
      <c r="Y357" s="18" t="s">
        <v>164</v>
      </c>
      <c r="Z357" s="18">
        <v>1110.47</v>
      </c>
    </row>
    <row r="358" spans="1:26" hidden="1">
      <c r="A358" s="18" t="s">
        <v>198</v>
      </c>
      <c r="B358" s="18" t="s">
        <v>186</v>
      </c>
      <c r="C358" s="18" t="s">
        <v>139</v>
      </c>
      <c r="D358" s="18" t="s">
        <v>58</v>
      </c>
      <c r="E358" s="18" t="s">
        <v>140</v>
      </c>
      <c r="F358" s="18" t="s">
        <v>141</v>
      </c>
      <c r="G358" s="18">
        <v>33169.436529999999</v>
      </c>
      <c r="H358" s="18">
        <v>35113.453780000003</v>
      </c>
      <c r="I358" s="18">
        <v>38019.996099999997</v>
      </c>
      <c r="J358" s="18">
        <v>41679.916669999999</v>
      </c>
      <c r="K358" s="18">
        <v>44653.765950000001</v>
      </c>
      <c r="L358" s="18">
        <v>47488.980150000003</v>
      </c>
      <c r="M358" s="18">
        <v>50029.686529999999</v>
      </c>
      <c r="N358" s="18">
        <v>51456.460290000003</v>
      </c>
      <c r="O358" s="18">
        <v>52944.281909999998</v>
      </c>
      <c r="P358" s="18">
        <v>54471.301760000002</v>
      </c>
      <c r="Q358" s="18" t="s">
        <v>164</v>
      </c>
      <c r="R358" s="18">
        <v>56926.392910000002</v>
      </c>
      <c r="S358" s="18" t="s">
        <v>164</v>
      </c>
      <c r="T358" s="18">
        <v>60256.023439999997</v>
      </c>
      <c r="U358" s="18" t="s">
        <v>164</v>
      </c>
      <c r="V358" s="18">
        <v>64051.975919999997</v>
      </c>
      <c r="W358" s="18" t="s">
        <v>164</v>
      </c>
      <c r="X358" s="18">
        <v>67690.813160000005</v>
      </c>
      <c r="Y358" s="18" t="s">
        <v>164</v>
      </c>
      <c r="Z358" s="18">
        <v>72452.452480000007</v>
      </c>
    </row>
    <row r="359" spans="1:26" hidden="1">
      <c r="A359" s="18" t="s">
        <v>198</v>
      </c>
      <c r="B359" s="18" t="s">
        <v>186</v>
      </c>
      <c r="C359" s="18" t="s">
        <v>139</v>
      </c>
      <c r="D359" s="18" t="s">
        <v>58</v>
      </c>
      <c r="E359" s="18" t="s">
        <v>59</v>
      </c>
      <c r="F359" s="18" t="s">
        <v>60</v>
      </c>
      <c r="G359" s="18">
        <v>341.10931249999999</v>
      </c>
      <c r="H359" s="18">
        <v>368.07431250000002</v>
      </c>
      <c r="I359" s="18">
        <v>394.69099999999997</v>
      </c>
      <c r="J359" s="18">
        <v>422.18281250000001</v>
      </c>
      <c r="K359" s="18">
        <v>451.25881249999998</v>
      </c>
      <c r="L359" s="18">
        <v>478.00231250000002</v>
      </c>
      <c r="M359" s="18">
        <v>509.57268749999997</v>
      </c>
      <c r="N359" s="18">
        <v>540.39212499999996</v>
      </c>
      <c r="O359" s="18">
        <v>570.40287499999999</v>
      </c>
      <c r="P359" s="18">
        <v>600.33887500000003</v>
      </c>
      <c r="Q359" s="18" t="s">
        <v>164</v>
      </c>
      <c r="R359" s="18">
        <v>662.89687500000002</v>
      </c>
      <c r="S359" s="18" t="s">
        <v>164</v>
      </c>
      <c r="T359" s="18">
        <v>717.11137499999995</v>
      </c>
      <c r="U359" s="18" t="s">
        <v>164</v>
      </c>
      <c r="V359" s="18">
        <v>763.90862500000003</v>
      </c>
      <c r="W359" s="18" t="s">
        <v>164</v>
      </c>
      <c r="X359" s="18">
        <v>799.18187499999999</v>
      </c>
      <c r="Y359" s="18" t="s">
        <v>164</v>
      </c>
      <c r="Z359" s="18">
        <v>830.80612499999995</v>
      </c>
    </row>
    <row r="360" spans="1:26" hidden="1">
      <c r="A360" s="18" t="s">
        <v>198</v>
      </c>
      <c r="B360" s="18" t="s">
        <v>186</v>
      </c>
      <c r="C360" s="18" t="s">
        <v>139</v>
      </c>
      <c r="D360" s="18" t="s">
        <v>58</v>
      </c>
      <c r="E360" s="18" t="s">
        <v>61</v>
      </c>
      <c r="F360" s="18" t="s">
        <v>62</v>
      </c>
      <c r="G360" s="18">
        <v>63593.003779999999</v>
      </c>
      <c r="H360" s="18">
        <v>75837.966069999995</v>
      </c>
      <c r="I360" s="18">
        <v>90506.408169999995</v>
      </c>
      <c r="J360" s="18">
        <v>112548.8245</v>
      </c>
      <c r="K360" s="18">
        <v>136289.35430000001</v>
      </c>
      <c r="L360" s="18">
        <v>160415.04879999999</v>
      </c>
      <c r="M360" s="18">
        <v>184239.64569999999</v>
      </c>
      <c r="N360" s="18">
        <v>208805.21679999999</v>
      </c>
      <c r="O360" s="18">
        <v>234044.7438</v>
      </c>
      <c r="P360" s="18">
        <v>259447.55859999999</v>
      </c>
      <c r="Q360" s="18" t="s">
        <v>164</v>
      </c>
      <c r="R360" s="18">
        <v>313768.01270000002</v>
      </c>
      <c r="S360" s="18" t="s">
        <v>164</v>
      </c>
      <c r="T360" s="18">
        <v>375415.8554</v>
      </c>
      <c r="U360" s="18" t="s">
        <v>164</v>
      </c>
      <c r="V360" s="18">
        <v>442751.0428</v>
      </c>
      <c r="W360" s="18" t="s">
        <v>164</v>
      </c>
      <c r="X360" s="18">
        <v>516224.35609999998</v>
      </c>
      <c r="Y360" s="18" t="s">
        <v>164</v>
      </c>
      <c r="Z360" s="18">
        <v>596236.48560000001</v>
      </c>
    </row>
    <row r="361" spans="1:26" hidden="1">
      <c r="A361" s="18" t="s">
        <v>198</v>
      </c>
      <c r="B361" s="18" t="s">
        <v>186</v>
      </c>
      <c r="C361" s="18" t="s">
        <v>139</v>
      </c>
      <c r="D361" s="18" t="s">
        <v>58</v>
      </c>
      <c r="E361" s="18" t="s">
        <v>142</v>
      </c>
      <c r="F361" s="18" t="s">
        <v>143</v>
      </c>
      <c r="G361" s="18">
        <v>6530.5478519999997</v>
      </c>
      <c r="H361" s="18">
        <v>6921.7978519999997</v>
      </c>
      <c r="I361" s="18">
        <v>7302.0942379999997</v>
      </c>
      <c r="J361" s="18">
        <v>7671.501953</v>
      </c>
      <c r="K361" s="18">
        <v>8015.3989259999998</v>
      </c>
      <c r="L361" s="18">
        <v>8327.6826170000004</v>
      </c>
      <c r="M361" s="18">
        <v>8608.7929690000001</v>
      </c>
      <c r="N361" s="18">
        <v>8857.1757809999999</v>
      </c>
      <c r="O361" s="18">
        <v>9069.8994139999995</v>
      </c>
      <c r="P361" s="18">
        <v>9242.5429690000001</v>
      </c>
      <c r="Q361" s="18" t="s">
        <v>164</v>
      </c>
      <c r="R361" s="18">
        <v>9459.9677730000003</v>
      </c>
      <c r="S361" s="18" t="s">
        <v>164</v>
      </c>
      <c r="T361" s="18">
        <v>9531.0947269999997</v>
      </c>
      <c r="U361" s="18" t="s">
        <v>164</v>
      </c>
      <c r="V361" s="18">
        <v>9480.2275389999995</v>
      </c>
      <c r="W361" s="18" t="s">
        <v>164</v>
      </c>
      <c r="X361" s="18">
        <v>9325.7070309999999</v>
      </c>
      <c r="Y361" s="18" t="s">
        <v>164</v>
      </c>
      <c r="Z361" s="18">
        <v>9103.234375</v>
      </c>
    </row>
    <row r="362" spans="1:26" hidden="1">
      <c r="A362" s="18" t="s">
        <v>198</v>
      </c>
      <c r="B362" s="18" t="s">
        <v>186</v>
      </c>
      <c r="C362" s="18" t="s">
        <v>139</v>
      </c>
      <c r="D362" s="18" t="s">
        <v>58</v>
      </c>
      <c r="E362" s="18" t="s">
        <v>63</v>
      </c>
      <c r="F362" s="18" t="s">
        <v>60</v>
      </c>
      <c r="G362" s="18">
        <v>459.36631249999999</v>
      </c>
      <c r="H362" s="18">
        <v>506.72981249999998</v>
      </c>
      <c r="I362" s="18">
        <v>553.18362500000001</v>
      </c>
      <c r="J362" s="18">
        <v>594.780125</v>
      </c>
      <c r="K362" s="18">
        <v>643.90049999999997</v>
      </c>
      <c r="L362" s="18">
        <v>677.53287499999999</v>
      </c>
      <c r="M362" s="18">
        <v>721.04762500000004</v>
      </c>
      <c r="N362" s="18">
        <v>756.12418749999995</v>
      </c>
      <c r="O362" s="18">
        <v>795.12962500000003</v>
      </c>
      <c r="P362" s="18">
        <v>831.88699999999994</v>
      </c>
      <c r="Q362" s="18" t="s">
        <v>164</v>
      </c>
      <c r="R362" s="18">
        <v>909.70487500000002</v>
      </c>
      <c r="S362" s="18" t="s">
        <v>164</v>
      </c>
      <c r="T362" s="18">
        <v>978.77281249999999</v>
      </c>
      <c r="U362" s="18" t="s">
        <v>164</v>
      </c>
      <c r="V362" s="18">
        <v>1039.8009999999999</v>
      </c>
      <c r="W362" s="18" t="s">
        <v>164</v>
      </c>
      <c r="X362" s="18">
        <v>1098.671</v>
      </c>
      <c r="Y362" s="18" t="s">
        <v>164</v>
      </c>
      <c r="Z362" s="18">
        <v>1157.9000000000001</v>
      </c>
    </row>
    <row r="363" spans="1:26" hidden="1">
      <c r="A363" s="18" t="s">
        <v>198</v>
      </c>
      <c r="B363" s="18" t="s">
        <v>163</v>
      </c>
      <c r="C363" s="18" t="s">
        <v>139</v>
      </c>
      <c r="D363" s="18" t="s">
        <v>58</v>
      </c>
      <c r="E363" s="18" t="s">
        <v>140</v>
      </c>
      <c r="F363" s="18" t="s">
        <v>141</v>
      </c>
      <c r="G363" s="18">
        <v>33166.074220000002</v>
      </c>
      <c r="H363" s="18">
        <v>35488.818039999998</v>
      </c>
      <c r="I363" s="18" t="s">
        <v>164</v>
      </c>
      <c r="J363" s="18">
        <v>39638.793619999997</v>
      </c>
      <c r="K363" s="18" t="s">
        <v>164</v>
      </c>
      <c r="L363" s="18">
        <v>39351.400719999998</v>
      </c>
      <c r="M363" s="18" t="s">
        <v>164</v>
      </c>
      <c r="N363" s="18">
        <v>37443.119140000003</v>
      </c>
      <c r="O363" s="18" t="s">
        <v>164</v>
      </c>
      <c r="P363" s="18">
        <v>32947.266600000003</v>
      </c>
      <c r="Q363" s="18" t="s">
        <v>164</v>
      </c>
      <c r="R363" s="18">
        <v>27955.583340000001</v>
      </c>
      <c r="S363" s="18" t="s">
        <v>164</v>
      </c>
      <c r="T363" s="18">
        <v>19813.280930000001</v>
      </c>
      <c r="U363" s="18" t="s">
        <v>164</v>
      </c>
      <c r="V363" s="18">
        <v>9123.3702809999995</v>
      </c>
      <c r="W363" s="18" t="s">
        <v>164</v>
      </c>
      <c r="X363" s="18">
        <v>-2275.437907</v>
      </c>
      <c r="Y363" s="18" t="s">
        <v>164</v>
      </c>
      <c r="Z363" s="18">
        <v>-6615.4584560000003</v>
      </c>
    </row>
    <row r="364" spans="1:26" hidden="1">
      <c r="A364" s="18" t="s">
        <v>198</v>
      </c>
      <c r="B364" s="18" t="s">
        <v>163</v>
      </c>
      <c r="C364" s="18" t="s">
        <v>139</v>
      </c>
      <c r="D364" s="18" t="s">
        <v>58</v>
      </c>
      <c r="E364" s="18" t="s">
        <v>59</v>
      </c>
      <c r="F364" s="18" t="s">
        <v>60</v>
      </c>
      <c r="G364" s="18">
        <v>340.77550000000002</v>
      </c>
      <c r="H364" s="18">
        <v>367.28081250000002</v>
      </c>
      <c r="I364" s="18" t="s">
        <v>164</v>
      </c>
      <c r="J364" s="18">
        <v>395.11799999999999</v>
      </c>
      <c r="K364" s="18" t="s">
        <v>164</v>
      </c>
      <c r="L364" s="18">
        <v>430.89881250000002</v>
      </c>
      <c r="M364" s="18" t="s">
        <v>164</v>
      </c>
      <c r="N364" s="18">
        <v>472.02268750000002</v>
      </c>
      <c r="O364" s="18" t="s">
        <v>164</v>
      </c>
      <c r="P364" s="18">
        <v>504.70749999999998</v>
      </c>
      <c r="Q364" s="18" t="s">
        <v>164</v>
      </c>
      <c r="R364" s="18">
        <v>522.74668750000001</v>
      </c>
      <c r="S364" s="18" t="s">
        <v>164</v>
      </c>
      <c r="T364" s="18">
        <v>510.84281249999998</v>
      </c>
      <c r="U364" s="18" t="s">
        <v>164</v>
      </c>
      <c r="V364" s="18">
        <v>475.565</v>
      </c>
      <c r="W364" s="18" t="s">
        <v>164</v>
      </c>
      <c r="X364" s="18">
        <v>446.02331249999997</v>
      </c>
      <c r="Y364" s="18" t="s">
        <v>164</v>
      </c>
      <c r="Z364" s="18">
        <v>434.1995938</v>
      </c>
    </row>
    <row r="365" spans="1:26" hidden="1">
      <c r="A365" s="18" t="s">
        <v>198</v>
      </c>
      <c r="B365" s="18" t="s">
        <v>163</v>
      </c>
      <c r="C365" s="18" t="s">
        <v>139</v>
      </c>
      <c r="D365" s="18" t="s">
        <v>58</v>
      </c>
      <c r="E365" s="18" t="s">
        <v>61</v>
      </c>
      <c r="F365" s="18" t="s">
        <v>62</v>
      </c>
      <c r="G365" s="18">
        <v>63148.666799999999</v>
      </c>
      <c r="H365" s="18">
        <v>75308.071089999998</v>
      </c>
      <c r="I365" s="18" t="s">
        <v>164</v>
      </c>
      <c r="J365" s="18">
        <v>111996.8266</v>
      </c>
      <c r="K365" s="18" t="s">
        <v>164</v>
      </c>
      <c r="L365" s="18">
        <v>171440.27660000001</v>
      </c>
      <c r="M365" s="18" t="s">
        <v>164</v>
      </c>
      <c r="N365" s="18">
        <v>245515.05</v>
      </c>
      <c r="O365" s="18" t="s">
        <v>164</v>
      </c>
      <c r="P365" s="18">
        <v>320431.54690000002</v>
      </c>
      <c r="Q365" s="18" t="s">
        <v>164</v>
      </c>
      <c r="R365" s="18">
        <v>391920.54690000002</v>
      </c>
      <c r="S365" s="18" t="s">
        <v>164</v>
      </c>
      <c r="T365" s="18">
        <v>461220.3063</v>
      </c>
      <c r="U365" s="18" t="s">
        <v>164</v>
      </c>
      <c r="V365" s="18">
        <v>522961.10629999998</v>
      </c>
      <c r="W365" s="18" t="s">
        <v>164</v>
      </c>
      <c r="X365" s="18">
        <v>577363.39379999996</v>
      </c>
      <c r="Y365" s="18" t="s">
        <v>164</v>
      </c>
      <c r="Z365" s="18">
        <v>621928.58750000002</v>
      </c>
    </row>
    <row r="366" spans="1:26" hidden="1">
      <c r="A366" s="18" t="s">
        <v>198</v>
      </c>
      <c r="B366" s="18" t="s">
        <v>163</v>
      </c>
      <c r="C366" s="18" t="s">
        <v>139</v>
      </c>
      <c r="D366" s="18" t="s">
        <v>58</v>
      </c>
      <c r="E366" s="18" t="s">
        <v>142</v>
      </c>
      <c r="F366" s="18" t="s">
        <v>143</v>
      </c>
      <c r="G366" s="18">
        <v>6530.5478519999997</v>
      </c>
      <c r="H366" s="18">
        <v>6921.7978519999997</v>
      </c>
      <c r="I366" s="18" t="s">
        <v>164</v>
      </c>
      <c r="J366" s="18">
        <v>7576.1049800000001</v>
      </c>
      <c r="K366" s="18" t="s">
        <v>164</v>
      </c>
      <c r="L366" s="18">
        <v>8061.9379879999997</v>
      </c>
      <c r="M366" s="18" t="s">
        <v>164</v>
      </c>
      <c r="N366" s="18">
        <v>8388.7626949999994</v>
      </c>
      <c r="O366" s="18" t="s">
        <v>164</v>
      </c>
      <c r="P366" s="18">
        <v>8530.5</v>
      </c>
      <c r="Q366" s="18" t="s">
        <v>164</v>
      </c>
      <c r="R366" s="18">
        <v>8492.1757809999999</v>
      </c>
      <c r="S366" s="18" t="s">
        <v>164</v>
      </c>
      <c r="T366" s="18">
        <v>8298.9501949999994</v>
      </c>
      <c r="U366" s="18" t="s">
        <v>164</v>
      </c>
      <c r="V366" s="18">
        <v>7967.3872069999998</v>
      </c>
      <c r="W366" s="18" t="s">
        <v>164</v>
      </c>
      <c r="X366" s="18">
        <v>7510.4541019999997</v>
      </c>
      <c r="Y366" s="18" t="s">
        <v>164</v>
      </c>
      <c r="Z366" s="18">
        <v>6957.9887699999999</v>
      </c>
    </row>
    <row r="367" spans="1:26" hidden="1">
      <c r="A367" s="18" t="s">
        <v>198</v>
      </c>
      <c r="B367" s="18" t="s">
        <v>163</v>
      </c>
      <c r="C367" s="18" t="s">
        <v>139</v>
      </c>
      <c r="D367" s="18" t="s">
        <v>58</v>
      </c>
      <c r="E367" s="18" t="s">
        <v>63</v>
      </c>
      <c r="F367" s="18" t="s">
        <v>60</v>
      </c>
      <c r="G367" s="18">
        <v>459.02309380000003</v>
      </c>
      <c r="H367" s="18">
        <v>505.89268750000002</v>
      </c>
      <c r="I367" s="18" t="s">
        <v>164</v>
      </c>
      <c r="J367" s="18">
        <v>560.57512499999996</v>
      </c>
      <c r="K367" s="18" t="s">
        <v>164</v>
      </c>
      <c r="L367" s="18">
        <v>611.44218750000005</v>
      </c>
      <c r="M367" s="18" t="s">
        <v>164</v>
      </c>
      <c r="N367" s="18">
        <v>644.243875</v>
      </c>
      <c r="O367" s="18" t="s">
        <v>164</v>
      </c>
      <c r="P367" s="18">
        <v>662.40087500000004</v>
      </c>
      <c r="Q367" s="18" t="s">
        <v>164</v>
      </c>
      <c r="R367" s="18">
        <v>674.14649999999995</v>
      </c>
      <c r="S367" s="18" t="s">
        <v>164</v>
      </c>
      <c r="T367" s="18">
        <v>645.64487499999996</v>
      </c>
      <c r="U367" s="18" t="s">
        <v>164</v>
      </c>
      <c r="V367" s="18">
        <v>609.83950000000004</v>
      </c>
      <c r="W367" s="18" t="s">
        <v>164</v>
      </c>
      <c r="X367" s="18">
        <v>597.12618750000001</v>
      </c>
      <c r="Y367" s="18" t="s">
        <v>164</v>
      </c>
      <c r="Z367" s="18">
        <v>594.05631249999999</v>
      </c>
    </row>
    <row r="368" spans="1:26" hidden="1">
      <c r="A368" s="18" t="s">
        <v>198</v>
      </c>
      <c r="B368" s="18" t="s">
        <v>165</v>
      </c>
      <c r="C368" s="18" t="s">
        <v>139</v>
      </c>
      <c r="D368" s="18" t="s">
        <v>58</v>
      </c>
      <c r="E368" s="18" t="s">
        <v>140</v>
      </c>
      <c r="F368" s="18" t="s">
        <v>141</v>
      </c>
      <c r="G368" s="18">
        <v>33166.074220000002</v>
      </c>
      <c r="H368" s="18">
        <v>35488.818039999998</v>
      </c>
      <c r="I368" s="18" t="s">
        <v>164</v>
      </c>
      <c r="J368" s="18">
        <v>39860.114909999997</v>
      </c>
      <c r="K368" s="18" t="s">
        <v>164</v>
      </c>
      <c r="L368" s="18">
        <v>40958.095379999999</v>
      </c>
      <c r="M368" s="18" t="s">
        <v>164</v>
      </c>
      <c r="N368" s="18">
        <v>41498.599289999998</v>
      </c>
      <c r="O368" s="18" t="s">
        <v>164</v>
      </c>
      <c r="P368" s="18">
        <v>40020.968430000001</v>
      </c>
      <c r="Q368" s="18" t="s">
        <v>164</v>
      </c>
      <c r="R368" s="18">
        <v>37734.730150000003</v>
      </c>
      <c r="S368" s="18" t="s">
        <v>164</v>
      </c>
      <c r="T368" s="18">
        <v>32323.002280000001</v>
      </c>
      <c r="U368" s="18" t="s">
        <v>164</v>
      </c>
      <c r="V368" s="18">
        <v>24455.647949999999</v>
      </c>
      <c r="W368" s="18" t="s">
        <v>164</v>
      </c>
      <c r="X368" s="18">
        <v>17307.671060000001</v>
      </c>
      <c r="Y368" s="18" t="s">
        <v>164</v>
      </c>
      <c r="Z368" s="18">
        <v>11079.04639</v>
      </c>
    </row>
    <row r="369" spans="1:26" hidden="1">
      <c r="A369" s="18" t="s">
        <v>198</v>
      </c>
      <c r="B369" s="18" t="s">
        <v>165</v>
      </c>
      <c r="C369" s="18" t="s">
        <v>139</v>
      </c>
      <c r="D369" s="18" t="s">
        <v>58</v>
      </c>
      <c r="E369" s="18" t="s">
        <v>59</v>
      </c>
      <c r="F369" s="18" t="s">
        <v>60</v>
      </c>
      <c r="G369" s="18">
        <v>340.77550000000002</v>
      </c>
      <c r="H369" s="18">
        <v>367.28081250000002</v>
      </c>
      <c r="I369" s="18" t="s">
        <v>164</v>
      </c>
      <c r="J369" s="18">
        <v>395.07900000000001</v>
      </c>
      <c r="K369" s="18" t="s">
        <v>164</v>
      </c>
      <c r="L369" s="18">
        <v>436.90581250000002</v>
      </c>
      <c r="M369" s="18" t="s">
        <v>164</v>
      </c>
      <c r="N369" s="18">
        <v>493.93950000000001</v>
      </c>
      <c r="O369" s="18" t="s">
        <v>164</v>
      </c>
      <c r="P369" s="18">
        <v>540.97218750000002</v>
      </c>
      <c r="Q369" s="18" t="s">
        <v>164</v>
      </c>
      <c r="R369" s="18">
        <v>566.39262499999995</v>
      </c>
      <c r="S369" s="18" t="s">
        <v>164</v>
      </c>
      <c r="T369" s="18">
        <v>563.63412500000004</v>
      </c>
      <c r="U369" s="18" t="s">
        <v>164</v>
      </c>
      <c r="V369" s="18">
        <v>537.42681249999998</v>
      </c>
      <c r="W369" s="18" t="s">
        <v>164</v>
      </c>
      <c r="X369" s="18">
        <v>499.8923125</v>
      </c>
      <c r="Y369" s="18" t="s">
        <v>164</v>
      </c>
      <c r="Z369" s="18">
        <v>468.51318750000002</v>
      </c>
    </row>
    <row r="370" spans="1:26" hidden="1">
      <c r="A370" s="18" t="s">
        <v>198</v>
      </c>
      <c r="B370" s="18" t="s">
        <v>165</v>
      </c>
      <c r="C370" s="18" t="s">
        <v>139</v>
      </c>
      <c r="D370" s="18" t="s">
        <v>58</v>
      </c>
      <c r="E370" s="18" t="s">
        <v>61</v>
      </c>
      <c r="F370" s="18" t="s">
        <v>62</v>
      </c>
      <c r="G370" s="18">
        <v>63148.666799999999</v>
      </c>
      <c r="H370" s="18">
        <v>75308.071089999998</v>
      </c>
      <c r="I370" s="18" t="s">
        <v>164</v>
      </c>
      <c r="J370" s="18">
        <v>111996.8266</v>
      </c>
      <c r="K370" s="18" t="s">
        <v>164</v>
      </c>
      <c r="L370" s="18">
        <v>171440.27660000001</v>
      </c>
      <c r="M370" s="18" t="s">
        <v>164</v>
      </c>
      <c r="N370" s="18">
        <v>245515.05</v>
      </c>
      <c r="O370" s="18" t="s">
        <v>164</v>
      </c>
      <c r="P370" s="18">
        <v>320431.54690000002</v>
      </c>
      <c r="Q370" s="18" t="s">
        <v>164</v>
      </c>
      <c r="R370" s="18">
        <v>391920.54690000002</v>
      </c>
      <c r="S370" s="18" t="s">
        <v>164</v>
      </c>
      <c r="T370" s="18">
        <v>461220.3063</v>
      </c>
      <c r="U370" s="18" t="s">
        <v>164</v>
      </c>
      <c r="V370" s="18">
        <v>522961.10629999998</v>
      </c>
      <c r="W370" s="18" t="s">
        <v>164</v>
      </c>
      <c r="X370" s="18">
        <v>577363.39379999996</v>
      </c>
      <c r="Y370" s="18" t="s">
        <v>164</v>
      </c>
      <c r="Z370" s="18">
        <v>621928.58750000002</v>
      </c>
    </row>
    <row r="371" spans="1:26" hidden="1">
      <c r="A371" s="18" t="s">
        <v>198</v>
      </c>
      <c r="B371" s="18" t="s">
        <v>165</v>
      </c>
      <c r="C371" s="18" t="s">
        <v>139</v>
      </c>
      <c r="D371" s="18" t="s">
        <v>58</v>
      </c>
      <c r="E371" s="18" t="s">
        <v>142</v>
      </c>
      <c r="F371" s="18" t="s">
        <v>143</v>
      </c>
      <c r="G371" s="18">
        <v>6530.5478519999997</v>
      </c>
      <c r="H371" s="18">
        <v>6921.7978519999997</v>
      </c>
      <c r="I371" s="18" t="s">
        <v>164</v>
      </c>
      <c r="J371" s="18">
        <v>7576.1049800000001</v>
      </c>
      <c r="K371" s="18" t="s">
        <v>164</v>
      </c>
      <c r="L371" s="18">
        <v>8061.9379879999997</v>
      </c>
      <c r="M371" s="18" t="s">
        <v>164</v>
      </c>
      <c r="N371" s="18">
        <v>8388.7626949999994</v>
      </c>
      <c r="O371" s="18" t="s">
        <v>164</v>
      </c>
      <c r="P371" s="18">
        <v>8530.5</v>
      </c>
      <c r="Q371" s="18" t="s">
        <v>164</v>
      </c>
      <c r="R371" s="18">
        <v>8492.1757809999999</v>
      </c>
      <c r="S371" s="18" t="s">
        <v>164</v>
      </c>
      <c r="T371" s="18">
        <v>8298.9501949999994</v>
      </c>
      <c r="U371" s="18" t="s">
        <v>164</v>
      </c>
      <c r="V371" s="18">
        <v>7967.3872069999998</v>
      </c>
      <c r="W371" s="18" t="s">
        <v>164</v>
      </c>
      <c r="X371" s="18">
        <v>7510.4541019999997</v>
      </c>
      <c r="Y371" s="18" t="s">
        <v>164</v>
      </c>
      <c r="Z371" s="18">
        <v>6957.9887699999999</v>
      </c>
    </row>
    <row r="372" spans="1:26" hidden="1">
      <c r="A372" s="18" t="s">
        <v>198</v>
      </c>
      <c r="B372" s="18" t="s">
        <v>165</v>
      </c>
      <c r="C372" s="18" t="s">
        <v>139</v>
      </c>
      <c r="D372" s="18" t="s">
        <v>58</v>
      </c>
      <c r="E372" s="18" t="s">
        <v>63</v>
      </c>
      <c r="F372" s="18" t="s">
        <v>60</v>
      </c>
      <c r="G372" s="18">
        <v>459.02309380000003</v>
      </c>
      <c r="H372" s="18">
        <v>505.89259379999999</v>
      </c>
      <c r="I372" s="18" t="s">
        <v>164</v>
      </c>
      <c r="J372" s="18">
        <v>560.88962500000002</v>
      </c>
      <c r="K372" s="18" t="s">
        <v>164</v>
      </c>
      <c r="L372" s="18">
        <v>622.59081249999997</v>
      </c>
      <c r="M372" s="18" t="s">
        <v>164</v>
      </c>
      <c r="N372" s="18">
        <v>685.34649999999999</v>
      </c>
      <c r="O372" s="18" t="s">
        <v>164</v>
      </c>
      <c r="P372" s="18">
        <v>733.85912499999995</v>
      </c>
      <c r="Q372" s="18" t="s">
        <v>164</v>
      </c>
      <c r="R372" s="18">
        <v>757.70831250000003</v>
      </c>
      <c r="S372" s="18" t="s">
        <v>164</v>
      </c>
      <c r="T372" s="18">
        <v>740.04231249999998</v>
      </c>
      <c r="U372" s="18" t="s">
        <v>164</v>
      </c>
      <c r="V372" s="18">
        <v>694.08687499999996</v>
      </c>
      <c r="W372" s="18" t="s">
        <v>164</v>
      </c>
      <c r="X372" s="18">
        <v>642.44762500000002</v>
      </c>
      <c r="Y372" s="18" t="s">
        <v>164</v>
      </c>
      <c r="Z372" s="18">
        <v>603.09781250000003</v>
      </c>
    </row>
    <row r="373" spans="1:26" hidden="1">
      <c r="A373" s="18" t="s">
        <v>198</v>
      </c>
      <c r="B373" s="18" t="s">
        <v>166</v>
      </c>
      <c r="C373" s="18" t="s">
        <v>139</v>
      </c>
      <c r="D373" s="18" t="s">
        <v>58</v>
      </c>
      <c r="E373" s="18" t="s">
        <v>140</v>
      </c>
      <c r="F373" s="18" t="s">
        <v>141</v>
      </c>
      <c r="G373" s="18">
        <v>33166.074220000002</v>
      </c>
      <c r="H373" s="18">
        <v>35488.818039999998</v>
      </c>
      <c r="I373" s="18" t="s">
        <v>164</v>
      </c>
      <c r="J373" s="18">
        <v>40069.003909999999</v>
      </c>
      <c r="K373" s="18" t="s">
        <v>164</v>
      </c>
      <c r="L373" s="18">
        <v>42653.234049999999</v>
      </c>
      <c r="M373" s="18" t="s">
        <v>164</v>
      </c>
      <c r="N373" s="18">
        <v>43778.496099999997</v>
      </c>
      <c r="O373" s="18" t="s">
        <v>164</v>
      </c>
      <c r="P373" s="18">
        <v>42454.757819999999</v>
      </c>
      <c r="Q373" s="18" t="s">
        <v>164</v>
      </c>
      <c r="R373" s="18">
        <v>41601.928390000001</v>
      </c>
      <c r="S373" s="18" t="s">
        <v>164</v>
      </c>
      <c r="T373" s="18">
        <v>39217.531580000003</v>
      </c>
      <c r="U373" s="18" t="s">
        <v>164</v>
      </c>
      <c r="V373" s="18">
        <v>33392.293949999999</v>
      </c>
      <c r="W373" s="18" t="s">
        <v>164</v>
      </c>
      <c r="X373" s="18">
        <v>28618.4139</v>
      </c>
      <c r="Y373" s="18" t="s">
        <v>164</v>
      </c>
      <c r="Z373" s="18">
        <v>24612.91358</v>
      </c>
    </row>
    <row r="374" spans="1:26" hidden="1">
      <c r="A374" s="18" t="s">
        <v>198</v>
      </c>
      <c r="B374" s="18" t="s">
        <v>166</v>
      </c>
      <c r="C374" s="18" t="s">
        <v>139</v>
      </c>
      <c r="D374" s="18" t="s">
        <v>58</v>
      </c>
      <c r="E374" s="18" t="s">
        <v>59</v>
      </c>
      <c r="F374" s="18" t="s">
        <v>60</v>
      </c>
      <c r="G374" s="18">
        <v>340.77550000000002</v>
      </c>
      <c r="H374" s="18">
        <v>367.28081250000002</v>
      </c>
      <c r="I374" s="18" t="s">
        <v>164</v>
      </c>
      <c r="J374" s="18">
        <v>395.25809379999998</v>
      </c>
      <c r="K374" s="18" t="s">
        <v>164</v>
      </c>
      <c r="L374" s="18">
        <v>438.11618750000002</v>
      </c>
      <c r="M374" s="18" t="s">
        <v>164</v>
      </c>
      <c r="N374" s="18">
        <v>500.1345938</v>
      </c>
      <c r="O374" s="18" t="s">
        <v>164</v>
      </c>
      <c r="P374" s="18">
        <v>547.59962499999995</v>
      </c>
      <c r="Q374" s="18" t="s">
        <v>164</v>
      </c>
      <c r="R374" s="18">
        <v>581.20118749999995</v>
      </c>
      <c r="S374" s="18" t="s">
        <v>164</v>
      </c>
      <c r="T374" s="18">
        <v>595.04262500000004</v>
      </c>
      <c r="U374" s="18" t="s">
        <v>164</v>
      </c>
      <c r="V374" s="18">
        <v>585.99687500000005</v>
      </c>
      <c r="W374" s="18" t="s">
        <v>164</v>
      </c>
      <c r="X374" s="18">
        <v>561.64481249999994</v>
      </c>
      <c r="Y374" s="18" t="s">
        <v>164</v>
      </c>
      <c r="Z374" s="18">
        <v>528.30931250000003</v>
      </c>
    </row>
    <row r="375" spans="1:26" hidden="1">
      <c r="A375" s="18" t="s">
        <v>198</v>
      </c>
      <c r="B375" s="18" t="s">
        <v>166</v>
      </c>
      <c r="C375" s="18" t="s">
        <v>139</v>
      </c>
      <c r="D375" s="18" t="s">
        <v>58</v>
      </c>
      <c r="E375" s="18" t="s">
        <v>61</v>
      </c>
      <c r="F375" s="18" t="s">
        <v>62</v>
      </c>
      <c r="G375" s="18">
        <v>63148.666799999999</v>
      </c>
      <c r="H375" s="18">
        <v>75308.071089999998</v>
      </c>
      <c r="I375" s="18" t="s">
        <v>164</v>
      </c>
      <c r="J375" s="18">
        <v>111996.8266</v>
      </c>
      <c r="K375" s="18" t="s">
        <v>164</v>
      </c>
      <c r="L375" s="18">
        <v>171440.27660000001</v>
      </c>
      <c r="M375" s="18" t="s">
        <v>164</v>
      </c>
      <c r="N375" s="18">
        <v>245515.05</v>
      </c>
      <c r="O375" s="18" t="s">
        <v>164</v>
      </c>
      <c r="P375" s="18">
        <v>320431.54690000002</v>
      </c>
      <c r="Q375" s="18" t="s">
        <v>164</v>
      </c>
      <c r="R375" s="18">
        <v>391920.54690000002</v>
      </c>
      <c r="S375" s="18" t="s">
        <v>164</v>
      </c>
      <c r="T375" s="18">
        <v>461220.3063</v>
      </c>
      <c r="U375" s="18" t="s">
        <v>164</v>
      </c>
      <c r="V375" s="18">
        <v>522961.10629999998</v>
      </c>
      <c r="W375" s="18" t="s">
        <v>164</v>
      </c>
      <c r="X375" s="18">
        <v>577363.39379999996</v>
      </c>
      <c r="Y375" s="18" t="s">
        <v>164</v>
      </c>
      <c r="Z375" s="18">
        <v>621928.58750000002</v>
      </c>
    </row>
    <row r="376" spans="1:26" hidden="1">
      <c r="A376" s="18" t="s">
        <v>198</v>
      </c>
      <c r="B376" s="18" t="s">
        <v>166</v>
      </c>
      <c r="C376" s="18" t="s">
        <v>139</v>
      </c>
      <c r="D376" s="18" t="s">
        <v>58</v>
      </c>
      <c r="E376" s="18" t="s">
        <v>142</v>
      </c>
      <c r="F376" s="18" t="s">
        <v>143</v>
      </c>
      <c r="G376" s="18">
        <v>6530.5478519999997</v>
      </c>
      <c r="H376" s="18">
        <v>6921.7978519999997</v>
      </c>
      <c r="I376" s="18" t="s">
        <v>164</v>
      </c>
      <c r="J376" s="18">
        <v>7576.1049800000001</v>
      </c>
      <c r="K376" s="18" t="s">
        <v>164</v>
      </c>
      <c r="L376" s="18">
        <v>8061.9379879999997</v>
      </c>
      <c r="M376" s="18" t="s">
        <v>164</v>
      </c>
      <c r="N376" s="18">
        <v>8388.7626949999994</v>
      </c>
      <c r="O376" s="18" t="s">
        <v>164</v>
      </c>
      <c r="P376" s="18">
        <v>8530.5</v>
      </c>
      <c r="Q376" s="18" t="s">
        <v>164</v>
      </c>
      <c r="R376" s="18">
        <v>8492.1757809999999</v>
      </c>
      <c r="S376" s="18" t="s">
        <v>164</v>
      </c>
      <c r="T376" s="18">
        <v>8298.9501949999994</v>
      </c>
      <c r="U376" s="18" t="s">
        <v>164</v>
      </c>
      <c r="V376" s="18">
        <v>7967.3872069999998</v>
      </c>
      <c r="W376" s="18" t="s">
        <v>164</v>
      </c>
      <c r="X376" s="18">
        <v>7510.4541019999997</v>
      </c>
      <c r="Y376" s="18" t="s">
        <v>164</v>
      </c>
      <c r="Z376" s="18">
        <v>6957.9887699999999</v>
      </c>
    </row>
    <row r="377" spans="1:26" hidden="1">
      <c r="A377" s="18" t="s">
        <v>198</v>
      </c>
      <c r="B377" s="18" t="s">
        <v>166</v>
      </c>
      <c r="C377" s="18" t="s">
        <v>139</v>
      </c>
      <c r="D377" s="18" t="s">
        <v>58</v>
      </c>
      <c r="E377" s="18" t="s">
        <v>63</v>
      </c>
      <c r="F377" s="18" t="s">
        <v>60</v>
      </c>
      <c r="G377" s="18">
        <v>459.02309380000003</v>
      </c>
      <c r="H377" s="18">
        <v>505.89259379999999</v>
      </c>
      <c r="I377" s="18" t="s">
        <v>164</v>
      </c>
      <c r="J377" s="18">
        <v>561.14049999999997</v>
      </c>
      <c r="K377" s="18" t="s">
        <v>164</v>
      </c>
      <c r="L377" s="18">
        <v>624.77487499999995</v>
      </c>
      <c r="M377" s="18" t="s">
        <v>164</v>
      </c>
      <c r="N377" s="18">
        <v>696.46381250000002</v>
      </c>
      <c r="O377" s="18" t="s">
        <v>164</v>
      </c>
      <c r="P377" s="18">
        <v>748.24262499999998</v>
      </c>
      <c r="Q377" s="18" t="s">
        <v>164</v>
      </c>
      <c r="R377" s="18">
        <v>788.54831249999995</v>
      </c>
      <c r="S377" s="18" t="s">
        <v>164</v>
      </c>
      <c r="T377" s="18">
        <v>803.33718750000003</v>
      </c>
      <c r="U377" s="18" t="s">
        <v>164</v>
      </c>
      <c r="V377" s="18">
        <v>780.93062499999996</v>
      </c>
      <c r="W377" s="18" t="s">
        <v>164</v>
      </c>
      <c r="X377" s="18">
        <v>745.11350000000004</v>
      </c>
      <c r="Y377" s="18" t="s">
        <v>164</v>
      </c>
      <c r="Z377" s="18">
        <v>700.66537500000004</v>
      </c>
    </row>
    <row r="378" spans="1:26" hidden="1">
      <c r="A378" s="18" t="s">
        <v>198</v>
      </c>
      <c r="B378" s="18" t="s">
        <v>167</v>
      </c>
      <c r="C378" s="18" t="s">
        <v>139</v>
      </c>
      <c r="D378" s="18" t="s">
        <v>58</v>
      </c>
      <c r="E378" s="18" t="s">
        <v>140</v>
      </c>
      <c r="F378" s="18" t="s">
        <v>141</v>
      </c>
      <c r="G378" s="18">
        <v>33182.728190000002</v>
      </c>
      <c r="H378" s="18">
        <v>35614.45508</v>
      </c>
      <c r="I378" s="18" t="s">
        <v>164</v>
      </c>
      <c r="J378" s="18">
        <v>41210.94857</v>
      </c>
      <c r="K378" s="18" t="s">
        <v>164</v>
      </c>
      <c r="L378" s="18">
        <v>39074.27377</v>
      </c>
      <c r="M378" s="18" t="s">
        <v>164</v>
      </c>
      <c r="N378" s="18">
        <v>34068.127930000002</v>
      </c>
      <c r="O378" s="18" t="s">
        <v>164</v>
      </c>
      <c r="P378" s="18">
        <v>25923.542809999999</v>
      </c>
      <c r="Q378" s="18" t="s">
        <v>164</v>
      </c>
      <c r="R378" s="18">
        <v>16112.019039999999</v>
      </c>
      <c r="S378" s="18" t="s">
        <v>164</v>
      </c>
      <c r="T378" s="18">
        <v>13371.31014</v>
      </c>
      <c r="U378" s="18" t="s">
        <v>164</v>
      </c>
      <c r="V378" s="18">
        <v>7137.8376060000001</v>
      </c>
      <c r="W378" s="18" t="s">
        <v>164</v>
      </c>
      <c r="X378" s="18">
        <v>2880.9971719999999</v>
      </c>
      <c r="Y378" s="18" t="s">
        <v>164</v>
      </c>
      <c r="Z378" s="18">
        <v>307.24018610000002</v>
      </c>
    </row>
    <row r="379" spans="1:26" hidden="1">
      <c r="A379" s="18" t="s">
        <v>198</v>
      </c>
      <c r="B379" s="18" t="s">
        <v>167</v>
      </c>
      <c r="C379" s="18" t="s">
        <v>139</v>
      </c>
      <c r="D379" s="18" t="s">
        <v>58</v>
      </c>
      <c r="E379" s="18" t="s">
        <v>59</v>
      </c>
      <c r="F379" s="18" t="s">
        <v>60</v>
      </c>
      <c r="G379" s="18">
        <v>341.0729063</v>
      </c>
      <c r="H379" s="18">
        <v>368.1208125</v>
      </c>
      <c r="I379" s="18" t="s">
        <v>164</v>
      </c>
      <c r="J379" s="18">
        <v>412.3759063</v>
      </c>
      <c r="K379" s="18" t="s">
        <v>164</v>
      </c>
      <c r="L379" s="18">
        <v>434.41849999999999</v>
      </c>
      <c r="M379" s="18" t="s">
        <v>164</v>
      </c>
      <c r="N379" s="18">
        <v>462.91459379999998</v>
      </c>
      <c r="O379" s="18" t="s">
        <v>164</v>
      </c>
      <c r="P379" s="18">
        <v>470.48099999999999</v>
      </c>
      <c r="Q379" s="18" t="s">
        <v>164</v>
      </c>
      <c r="R379" s="18">
        <v>471.34340630000003</v>
      </c>
      <c r="S379" s="18" t="s">
        <v>164</v>
      </c>
      <c r="T379" s="18">
        <v>491.846</v>
      </c>
      <c r="U379" s="18" t="s">
        <v>164</v>
      </c>
      <c r="V379" s="18">
        <v>489.10849999999999</v>
      </c>
      <c r="W379" s="18" t="s">
        <v>164</v>
      </c>
      <c r="X379" s="18">
        <v>488.85300000000001</v>
      </c>
      <c r="Y379" s="18" t="s">
        <v>164</v>
      </c>
      <c r="Z379" s="18">
        <v>508.87931250000003</v>
      </c>
    </row>
    <row r="380" spans="1:26" hidden="1">
      <c r="A380" s="18" t="s">
        <v>198</v>
      </c>
      <c r="B380" s="18" t="s">
        <v>167</v>
      </c>
      <c r="C380" s="18" t="s">
        <v>139</v>
      </c>
      <c r="D380" s="18" t="s">
        <v>58</v>
      </c>
      <c r="E380" s="18" t="s">
        <v>61</v>
      </c>
      <c r="F380" s="18" t="s">
        <v>62</v>
      </c>
      <c r="G380" s="18">
        <v>63148.666799999999</v>
      </c>
      <c r="H380" s="18">
        <v>75308.071089999998</v>
      </c>
      <c r="I380" s="18" t="s">
        <v>164</v>
      </c>
      <c r="J380" s="18">
        <v>111762.4234</v>
      </c>
      <c r="K380" s="18" t="s">
        <v>164</v>
      </c>
      <c r="L380" s="18">
        <v>159294.19690000001</v>
      </c>
      <c r="M380" s="18" t="s">
        <v>164</v>
      </c>
      <c r="N380" s="18">
        <v>207346.2531</v>
      </c>
      <c r="O380" s="18" t="s">
        <v>164</v>
      </c>
      <c r="P380" s="18">
        <v>257634.7469</v>
      </c>
      <c r="Q380" s="18" t="s">
        <v>164</v>
      </c>
      <c r="R380" s="18">
        <v>311575.6531</v>
      </c>
      <c r="S380" s="18" t="s">
        <v>164</v>
      </c>
      <c r="T380" s="18">
        <v>372792.75</v>
      </c>
      <c r="U380" s="18" t="s">
        <v>164</v>
      </c>
      <c r="V380" s="18">
        <v>439657.45309999998</v>
      </c>
      <c r="W380" s="18" t="s">
        <v>164</v>
      </c>
      <c r="X380" s="18">
        <v>512617.39380000002</v>
      </c>
      <c r="Y380" s="18" t="s">
        <v>164</v>
      </c>
      <c r="Z380" s="18">
        <v>592070.46250000002</v>
      </c>
    </row>
    <row r="381" spans="1:26" hidden="1">
      <c r="A381" s="18" t="s">
        <v>198</v>
      </c>
      <c r="B381" s="18" t="s">
        <v>167</v>
      </c>
      <c r="C381" s="18" t="s">
        <v>139</v>
      </c>
      <c r="D381" s="18" t="s">
        <v>58</v>
      </c>
      <c r="E381" s="18" t="s">
        <v>142</v>
      </c>
      <c r="F381" s="18" t="s">
        <v>143</v>
      </c>
      <c r="G381" s="18">
        <v>6530.5478519999997</v>
      </c>
      <c r="H381" s="18">
        <v>6921.7978519999997</v>
      </c>
      <c r="I381" s="18" t="s">
        <v>164</v>
      </c>
      <c r="J381" s="18">
        <v>7671.501953</v>
      </c>
      <c r="K381" s="18" t="s">
        <v>164</v>
      </c>
      <c r="L381" s="18">
        <v>8327.6826170000004</v>
      </c>
      <c r="M381" s="18" t="s">
        <v>164</v>
      </c>
      <c r="N381" s="18">
        <v>8857.1757809999999</v>
      </c>
      <c r="O381" s="18" t="s">
        <v>164</v>
      </c>
      <c r="P381" s="18">
        <v>9242.5429690000001</v>
      </c>
      <c r="Q381" s="18" t="s">
        <v>164</v>
      </c>
      <c r="R381" s="18">
        <v>9459.9677730000003</v>
      </c>
      <c r="S381" s="18" t="s">
        <v>164</v>
      </c>
      <c r="T381" s="18">
        <v>9531.0947269999997</v>
      </c>
      <c r="U381" s="18" t="s">
        <v>164</v>
      </c>
      <c r="V381" s="18">
        <v>9480.2275389999995</v>
      </c>
      <c r="W381" s="18" t="s">
        <v>164</v>
      </c>
      <c r="X381" s="18">
        <v>9325.7070309999999</v>
      </c>
      <c r="Y381" s="18" t="s">
        <v>164</v>
      </c>
      <c r="Z381" s="18">
        <v>9103.234375</v>
      </c>
    </row>
    <row r="382" spans="1:26" hidden="1">
      <c r="A382" s="18" t="s">
        <v>198</v>
      </c>
      <c r="B382" s="18" t="s">
        <v>167</v>
      </c>
      <c r="C382" s="18" t="s">
        <v>139</v>
      </c>
      <c r="D382" s="18" t="s">
        <v>58</v>
      </c>
      <c r="E382" s="18" t="s">
        <v>63</v>
      </c>
      <c r="F382" s="18" t="s">
        <v>60</v>
      </c>
      <c r="G382" s="18">
        <v>459.0075938</v>
      </c>
      <c r="H382" s="18">
        <v>506.23168750000002</v>
      </c>
      <c r="I382" s="18" t="s">
        <v>164</v>
      </c>
      <c r="J382" s="18">
        <v>577.09268750000001</v>
      </c>
      <c r="K382" s="18" t="s">
        <v>164</v>
      </c>
      <c r="L382" s="18">
        <v>596.10350000000005</v>
      </c>
      <c r="M382" s="18" t="s">
        <v>164</v>
      </c>
      <c r="N382" s="18">
        <v>611.76318749999996</v>
      </c>
      <c r="O382" s="18" t="s">
        <v>164</v>
      </c>
      <c r="P382" s="18">
        <v>600.87937499999998</v>
      </c>
      <c r="Q382" s="18" t="s">
        <v>164</v>
      </c>
      <c r="R382" s="18">
        <v>605.15712499999995</v>
      </c>
      <c r="S382" s="18" t="s">
        <v>164</v>
      </c>
      <c r="T382" s="18">
        <v>622.85831250000001</v>
      </c>
      <c r="U382" s="18" t="s">
        <v>164</v>
      </c>
      <c r="V382" s="18">
        <v>627.58787500000005</v>
      </c>
      <c r="W382" s="18" t="s">
        <v>164</v>
      </c>
      <c r="X382" s="18">
        <v>645.85637499999996</v>
      </c>
      <c r="Y382" s="18" t="s">
        <v>164</v>
      </c>
      <c r="Z382" s="18">
        <v>686.09887500000002</v>
      </c>
    </row>
    <row r="383" spans="1:26" hidden="1">
      <c r="A383" s="18" t="s">
        <v>198</v>
      </c>
      <c r="B383" s="18" t="s">
        <v>168</v>
      </c>
      <c r="C383" s="18" t="s">
        <v>139</v>
      </c>
      <c r="D383" s="18" t="s">
        <v>58</v>
      </c>
      <c r="E383" s="18" t="s">
        <v>140</v>
      </c>
      <c r="F383" s="18" t="s">
        <v>141</v>
      </c>
      <c r="G383" s="18">
        <v>33182.728190000002</v>
      </c>
      <c r="H383" s="18">
        <v>35612.614589999997</v>
      </c>
      <c r="I383" s="18" t="s">
        <v>164</v>
      </c>
      <c r="J383" s="18">
        <v>42644.801440000003</v>
      </c>
      <c r="K383" s="18" t="s">
        <v>164</v>
      </c>
      <c r="L383" s="18">
        <v>46784.32129</v>
      </c>
      <c r="M383" s="18" t="s">
        <v>164</v>
      </c>
      <c r="N383" s="18">
        <v>45424.793619999997</v>
      </c>
      <c r="O383" s="18" t="s">
        <v>164</v>
      </c>
      <c r="P383" s="18">
        <v>42162.301760000002</v>
      </c>
      <c r="Q383" s="18" t="s">
        <v>164</v>
      </c>
      <c r="R383" s="18">
        <v>36374.56869</v>
      </c>
      <c r="S383" s="18" t="s">
        <v>164</v>
      </c>
      <c r="T383" s="18">
        <v>31462.59245</v>
      </c>
      <c r="U383" s="18" t="s">
        <v>164</v>
      </c>
      <c r="V383" s="18">
        <v>23500.565429999999</v>
      </c>
      <c r="W383" s="18" t="s">
        <v>164</v>
      </c>
      <c r="X383" s="18">
        <v>16012.109539999999</v>
      </c>
      <c r="Y383" s="18" t="s">
        <v>164</v>
      </c>
      <c r="Z383" s="18">
        <v>14978.805990000001</v>
      </c>
    </row>
    <row r="384" spans="1:26" hidden="1">
      <c r="A384" s="18" t="s">
        <v>198</v>
      </c>
      <c r="B384" s="18" t="s">
        <v>168</v>
      </c>
      <c r="C384" s="18" t="s">
        <v>139</v>
      </c>
      <c r="D384" s="18" t="s">
        <v>58</v>
      </c>
      <c r="E384" s="18" t="s">
        <v>59</v>
      </c>
      <c r="F384" s="18" t="s">
        <v>60</v>
      </c>
      <c r="G384" s="18">
        <v>341.0729063</v>
      </c>
      <c r="H384" s="18">
        <v>368.1208125</v>
      </c>
      <c r="I384" s="18" t="s">
        <v>164</v>
      </c>
      <c r="J384" s="18">
        <v>416.2099063</v>
      </c>
      <c r="K384" s="18" t="s">
        <v>164</v>
      </c>
      <c r="L384" s="18">
        <v>463.92</v>
      </c>
      <c r="M384" s="18" t="s">
        <v>164</v>
      </c>
      <c r="N384" s="18">
        <v>505.79950000000002</v>
      </c>
      <c r="O384" s="18" t="s">
        <v>164</v>
      </c>
      <c r="P384" s="18">
        <v>538.50031249999995</v>
      </c>
      <c r="Q384" s="18" t="s">
        <v>164</v>
      </c>
      <c r="R384" s="18">
        <v>574.05587500000001</v>
      </c>
      <c r="S384" s="18" t="s">
        <v>164</v>
      </c>
      <c r="T384" s="18">
        <v>604.30481250000003</v>
      </c>
      <c r="U384" s="18" t="s">
        <v>164</v>
      </c>
      <c r="V384" s="18">
        <v>589.38081250000005</v>
      </c>
      <c r="W384" s="18" t="s">
        <v>164</v>
      </c>
      <c r="X384" s="18">
        <v>574.57181249999996</v>
      </c>
      <c r="Y384" s="18" t="s">
        <v>164</v>
      </c>
      <c r="Z384" s="18">
        <v>613.30037500000003</v>
      </c>
    </row>
    <row r="385" spans="1:26" hidden="1">
      <c r="A385" s="18" t="s">
        <v>198</v>
      </c>
      <c r="B385" s="18" t="s">
        <v>168</v>
      </c>
      <c r="C385" s="18" t="s">
        <v>139</v>
      </c>
      <c r="D385" s="18" t="s">
        <v>58</v>
      </c>
      <c r="E385" s="18" t="s">
        <v>61</v>
      </c>
      <c r="F385" s="18" t="s">
        <v>62</v>
      </c>
      <c r="G385" s="18">
        <v>63148.666799999999</v>
      </c>
      <c r="H385" s="18">
        <v>75308.071089999998</v>
      </c>
      <c r="I385" s="18" t="s">
        <v>164</v>
      </c>
      <c r="J385" s="18">
        <v>111762.4234</v>
      </c>
      <c r="K385" s="18" t="s">
        <v>164</v>
      </c>
      <c r="L385" s="18">
        <v>159294.19690000001</v>
      </c>
      <c r="M385" s="18" t="s">
        <v>164</v>
      </c>
      <c r="N385" s="18">
        <v>207346.2531</v>
      </c>
      <c r="O385" s="18" t="s">
        <v>164</v>
      </c>
      <c r="P385" s="18">
        <v>257634.7469</v>
      </c>
      <c r="Q385" s="18" t="s">
        <v>164</v>
      </c>
      <c r="R385" s="18">
        <v>311575.6531</v>
      </c>
      <c r="S385" s="18" t="s">
        <v>164</v>
      </c>
      <c r="T385" s="18">
        <v>372792.75</v>
      </c>
      <c r="U385" s="18" t="s">
        <v>164</v>
      </c>
      <c r="V385" s="18">
        <v>439657.45309999998</v>
      </c>
      <c r="W385" s="18" t="s">
        <v>164</v>
      </c>
      <c r="X385" s="18">
        <v>512617.39380000002</v>
      </c>
      <c r="Y385" s="18" t="s">
        <v>164</v>
      </c>
      <c r="Z385" s="18">
        <v>592070.46250000002</v>
      </c>
    </row>
    <row r="386" spans="1:26" hidden="1">
      <c r="A386" s="18" t="s">
        <v>198</v>
      </c>
      <c r="B386" s="18" t="s">
        <v>168</v>
      </c>
      <c r="C386" s="18" t="s">
        <v>139</v>
      </c>
      <c r="D386" s="18" t="s">
        <v>58</v>
      </c>
      <c r="E386" s="18" t="s">
        <v>142</v>
      </c>
      <c r="F386" s="18" t="s">
        <v>143</v>
      </c>
      <c r="G386" s="18">
        <v>6530.5478519999997</v>
      </c>
      <c r="H386" s="18">
        <v>6921.7978519999997</v>
      </c>
      <c r="I386" s="18" t="s">
        <v>164</v>
      </c>
      <c r="J386" s="18">
        <v>7671.501953</v>
      </c>
      <c r="K386" s="18" t="s">
        <v>164</v>
      </c>
      <c r="L386" s="18">
        <v>8327.6826170000004</v>
      </c>
      <c r="M386" s="18" t="s">
        <v>164</v>
      </c>
      <c r="N386" s="18">
        <v>8857.1757809999999</v>
      </c>
      <c r="O386" s="18" t="s">
        <v>164</v>
      </c>
      <c r="P386" s="18">
        <v>9242.5429690000001</v>
      </c>
      <c r="Q386" s="18" t="s">
        <v>164</v>
      </c>
      <c r="R386" s="18">
        <v>9459.9677730000003</v>
      </c>
      <c r="S386" s="18" t="s">
        <v>164</v>
      </c>
      <c r="T386" s="18">
        <v>9531.0947269999997</v>
      </c>
      <c r="U386" s="18" t="s">
        <v>164</v>
      </c>
      <c r="V386" s="18">
        <v>9480.2275389999995</v>
      </c>
      <c r="W386" s="18" t="s">
        <v>164</v>
      </c>
      <c r="X386" s="18">
        <v>9325.7070309999999</v>
      </c>
      <c r="Y386" s="18" t="s">
        <v>164</v>
      </c>
      <c r="Z386" s="18">
        <v>9103.234375</v>
      </c>
    </row>
    <row r="387" spans="1:26" hidden="1">
      <c r="A387" s="18" t="s">
        <v>198</v>
      </c>
      <c r="B387" s="18" t="s">
        <v>168</v>
      </c>
      <c r="C387" s="18" t="s">
        <v>139</v>
      </c>
      <c r="D387" s="18" t="s">
        <v>58</v>
      </c>
      <c r="E387" s="18" t="s">
        <v>63</v>
      </c>
      <c r="F387" s="18" t="s">
        <v>60</v>
      </c>
      <c r="G387" s="18">
        <v>459.0075938</v>
      </c>
      <c r="H387" s="18">
        <v>506.23181249999999</v>
      </c>
      <c r="I387" s="18" t="s">
        <v>164</v>
      </c>
      <c r="J387" s="18">
        <v>583.94200000000001</v>
      </c>
      <c r="K387" s="18" t="s">
        <v>164</v>
      </c>
      <c r="L387" s="18">
        <v>648.118875</v>
      </c>
      <c r="M387" s="18" t="s">
        <v>164</v>
      </c>
      <c r="N387" s="18">
        <v>683.89087500000005</v>
      </c>
      <c r="O387" s="18" t="s">
        <v>164</v>
      </c>
      <c r="P387" s="18">
        <v>707.60162500000001</v>
      </c>
      <c r="Q387" s="18" t="s">
        <v>164</v>
      </c>
      <c r="R387" s="18">
        <v>734.82331250000004</v>
      </c>
      <c r="S387" s="18" t="s">
        <v>164</v>
      </c>
      <c r="T387" s="18">
        <v>753.99199999999996</v>
      </c>
      <c r="U387" s="18" t="s">
        <v>164</v>
      </c>
      <c r="V387" s="18">
        <v>731.11618750000002</v>
      </c>
      <c r="W387" s="18" t="s">
        <v>164</v>
      </c>
      <c r="X387" s="18">
        <v>729.37762499999997</v>
      </c>
      <c r="Y387" s="18" t="s">
        <v>164</v>
      </c>
      <c r="Z387" s="18">
        <v>777.90412500000002</v>
      </c>
    </row>
    <row r="388" spans="1:26" hidden="1">
      <c r="A388" s="18" t="s">
        <v>198</v>
      </c>
      <c r="B388" s="18" t="s">
        <v>169</v>
      </c>
      <c r="C388" s="18" t="s">
        <v>139</v>
      </c>
      <c r="D388" s="18" t="s">
        <v>58</v>
      </c>
      <c r="E388" s="18" t="s">
        <v>140</v>
      </c>
      <c r="F388" s="18" t="s">
        <v>141</v>
      </c>
      <c r="G388" s="18">
        <v>33182.728190000002</v>
      </c>
      <c r="H388" s="18">
        <v>35612.614589999997</v>
      </c>
      <c r="I388" s="18" t="s">
        <v>164</v>
      </c>
      <c r="J388" s="18">
        <v>43063.09506</v>
      </c>
      <c r="K388" s="18" t="s">
        <v>164</v>
      </c>
      <c r="L388" s="18">
        <v>49023.186529999999</v>
      </c>
      <c r="M388" s="18" t="s">
        <v>164</v>
      </c>
      <c r="N388" s="18">
        <v>51833.869149999999</v>
      </c>
      <c r="O388" s="18" t="s">
        <v>164</v>
      </c>
      <c r="P388" s="18">
        <v>53820.067389999997</v>
      </c>
      <c r="Q388" s="18" t="s">
        <v>164</v>
      </c>
      <c r="R388" s="18">
        <v>53676.333339999997</v>
      </c>
      <c r="S388" s="18" t="s">
        <v>164</v>
      </c>
      <c r="T388" s="18">
        <v>53724.146809999998</v>
      </c>
      <c r="U388" s="18" t="s">
        <v>164</v>
      </c>
      <c r="V388" s="18">
        <v>51019.428720000004</v>
      </c>
      <c r="W388" s="18" t="s">
        <v>164</v>
      </c>
      <c r="X388" s="18">
        <v>47025.440430000002</v>
      </c>
      <c r="Y388" s="18" t="s">
        <v>164</v>
      </c>
      <c r="Z388" s="18">
        <v>46060.337240000001</v>
      </c>
    </row>
    <row r="389" spans="1:26" hidden="1">
      <c r="A389" s="18" t="s">
        <v>198</v>
      </c>
      <c r="B389" s="18" t="s">
        <v>169</v>
      </c>
      <c r="C389" s="18" t="s">
        <v>139</v>
      </c>
      <c r="D389" s="18" t="s">
        <v>58</v>
      </c>
      <c r="E389" s="18" t="s">
        <v>59</v>
      </c>
      <c r="F389" s="18" t="s">
        <v>60</v>
      </c>
      <c r="G389" s="18">
        <v>341.0729063</v>
      </c>
      <c r="H389" s="18">
        <v>368.1208125</v>
      </c>
      <c r="I389" s="18" t="s">
        <v>164</v>
      </c>
      <c r="J389" s="18">
        <v>419.4151875</v>
      </c>
      <c r="K389" s="18" t="s">
        <v>164</v>
      </c>
      <c r="L389" s="18">
        <v>477.2935938</v>
      </c>
      <c r="M389" s="18" t="s">
        <v>164</v>
      </c>
      <c r="N389" s="18">
        <v>538.19062499999995</v>
      </c>
      <c r="O389" s="18" t="s">
        <v>164</v>
      </c>
      <c r="P389" s="18">
        <v>592.76237500000002</v>
      </c>
      <c r="Q389" s="18" t="s">
        <v>164</v>
      </c>
      <c r="R389" s="18">
        <v>647.13768749999997</v>
      </c>
      <c r="S389" s="18" t="s">
        <v>164</v>
      </c>
      <c r="T389" s="18">
        <v>688.5641875</v>
      </c>
      <c r="U389" s="18" t="s">
        <v>164</v>
      </c>
      <c r="V389" s="18">
        <v>704.05662500000005</v>
      </c>
      <c r="W389" s="18" t="s">
        <v>164</v>
      </c>
      <c r="X389" s="18">
        <v>711.80931250000003</v>
      </c>
      <c r="Y389" s="18" t="s">
        <v>164</v>
      </c>
      <c r="Z389" s="18">
        <v>734.07281250000005</v>
      </c>
    </row>
    <row r="390" spans="1:26" hidden="1">
      <c r="A390" s="18" t="s">
        <v>198</v>
      </c>
      <c r="B390" s="18" t="s">
        <v>169</v>
      </c>
      <c r="C390" s="18" t="s">
        <v>139</v>
      </c>
      <c r="D390" s="18" t="s">
        <v>58</v>
      </c>
      <c r="E390" s="18" t="s">
        <v>61</v>
      </c>
      <c r="F390" s="18" t="s">
        <v>62</v>
      </c>
      <c r="G390" s="18">
        <v>63148.666799999999</v>
      </c>
      <c r="H390" s="18">
        <v>75308.071089999998</v>
      </c>
      <c r="I390" s="18" t="s">
        <v>164</v>
      </c>
      <c r="J390" s="18">
        <v>111762.4234</v>
      </c>
      <c r="K390" s="18" t="s">
        <v>164</v>
      </c>
      <c r="L390" s="18">
        <v>159294.19690000001</v>
      </c>
      <c r="M390" s="18" t="s">
        <v>164</v>
      </c>
      <c r="N390" s="18">
        <v>207346.2531</v>
      </c>
      <c r="O390" s="18" t="s">
        <v>164</v>
      </c>
      <c r="P390" s="18">
        <v>257634.7469</v>
      </c>
      <c r="Q390" s="18" t="s">
        <v>164</v>
      </c>
      <c r="R390" s="18">
        <v>311575.6531</v>
      </c>
      <c r="S390" s="18" t="s">
        <v>164</v>
      </c>
      <c r="T390" s="18">
        <v>372792.75</v>
      </c>
      <c r="U390" s="18" t="s">
        <v>164</v>
      </c>
      <c r="V390" s="18">
        <v>439657.45309999998</v>
      </c>
      <c r="W390" s="18" t="s">
        <v>164</v>
      </c>
      <c r="X390" s="18">
        <v>512617.39380000002</v>
      </c>
      <c r="Y390" s="18" t="s">
        <v>164</v>
      </c>
      <c r="Z390" s="18">
        <v>592070.46250000002</v>
      </c>
    </row>
    <row r="391" spans="1:26" hidden="1">
      <c r="A391" s="18" t="s">
        <v>198</v>
      </c>
      <c r="B391" s="18" t="s">
        <v>169</v>
      </c>
      <c r="C391" s="18" t="s">
        <v>139</v>
      </c>
      <c r="D391" s="18" t="s">
        <v>58</v>
      </c>
      <c r="E391" s="18" t="s">
        <v>142</v>
      </c>
      <c r="F391" s="18" t="s">
        <v>143</v>
      </c>
      <c r="G391" s="18">
        <v>6530.5478519999997</v>
      </c>
      <c r="H391" s="18">
        <v>6921.7978519999997</v>
      </c>
      <c r="I391" s="18" t="s">
        <v>164</v>
      </c>
      <c r="J391" s="18">
        <v>7671.501953</v>
      </c>
      <c r="K391" s="18" t="s">
        <v>164</v>
      </c>
      <c r="L391" s="18">
        <v>8327.6826170000004</v>
      </c>
      <c r="M391" s="18" t="s">
        <v>164</v>
      </c>
      <c r="N391" s="18">
        <v>8857.1757809999999</v>
      </c>
      <c r="O391" s="18" t="s">
        <v>164</v>
      </c>
      <c r="P391" s="18">
        <v>9242.5429690000001</v>
      </c>
      <c r="Q391" s="18" t="s">
        <v>164</v>
      </c>
      <c r="R391" s="18">
        <v>9459.9677730000003</v>
      </c>
      <c r="S391" s="18" t="s">
        <v>164</v>
      </c>
      <c r="T391" s="18">
        <v>9531.0947269999997</v>
      </c>
      <c r="U391" s="18" t="s">
        <v>164</v>
      </c>
      <c r="V391" s="18">
        <v>9480.2275389999995</v>
      </c>
      <c r="W391" s="18" t="s">
        <v>164</v>
      </c>
      <c r="X391" s="18">
        <v>9325.7070309999999</v>
      </c>
      <c r="Y391" s="18" t="s">
        <v>164</v>
      </c>
      <c r="Z391" s="18">
        <v>9103.234375</v>
      </c>
    </row>
    <row r="392" spans="1:26" hidden="1">
      <c r="A392" s="18" t="s">
        <v>198</v>
      </c>
      <c r="B392" s="18" t="s">
        <v>169</v>
      </c>
      <c r="C392" s="18" t="s">
        <v>139</v>
      </c>
      <c r="D392" s="18" t="s">
        <v>58</v>
      </c>
      <c r="E392" s="18" t="s">
        <v>63</v>
      </c>
      <c r="F392" s="18" t="s">
        <v>60</v>
      </c>
      <c r="G392" s="18">
        <v>459.0075938</v>
      </c>
      <c r="H392" s="18">
        <v>506.23181249999999</v>
      </c>
      <c r="I392" s="18" t="s">
        <v>164</v>
      </c>
      <c r="J392" s="18">
        <v>589.16837499999997</v>
      </c>
      <c r="K392" s="18" t="s">
        <v>164</v>
      </c>
      <c r="L392" s="18">
        <v>672.45712500000002</v>
      </c>
      <c r="M392" s="18" t="s">
        <v>164</v>
      </c>
      <c r="N392" s="18">
        <v>747.25331249999999</v>
      </c>
      <c r="O392" s="18" t="s">
        <v>164</v>
      </c>
      <c r="P392" s="18">
        <v>812.25231250000002</v>
      </c>
      <c r="Q392" s="18" t="s">
        <v>164</v>
      </c>
      <c r="R392" s="18">
        <v>872.42512499999998</v>
      </c>
      <c r="S392" s="18" t="s">
        <v>164</v>
      </c>
      <c r="T392" s="18">
        <v>909.28487500000006</v>
      </c>
      <c r="U392" s="18" t="s">
        <v>164</v>
      </c>
      <c r="V392" s="18">
        <v>911.05399999999997</v>
      </c>
      <c r="W392" s="18" t="s">
        <v>164</v>
      </c>
      <c r="X392" s="18">
        <v>915.11968750000005</v>
      </c>
      <c r="Y392" s="18" t="s">
        <v>164</v>
      </c>
      <c r="Z392" s="18">
        <v>947.58450000000005</v>
      </c>
    </row>
    <row r="393" spans="1:26" hidden="1">
      <c r="A393" s="18" t="s">
        <v>198</v>
      </c>
      <c r="B393" s="18" t="s">
        <v>170</v>
      </c>
      <c r="C393" s="18" t="s">
        <v>139</v>
      </c>
      <c r="D393" s="18" t="s">
        <v>58</v>
      </c>
      <c r="E393" s="18" t="s">
        <v>140</v>
      </c>
      <c r="F393" s="18" t="s">
        <v>141</v>
      </c>
      <c r="G393" s="18">
        <v>33182.728190000002</v>
      </c>
      <c r="H393" s="18">
        <v>35612.614589999997</v>
      </c>
      <c r="I393" s="18" t="s">
        <v>164</v>
      </c>
      <c r="J393" s="18">
        <v>43478.012049999998</v>
      </c>
      <c r="K393" s="18" t="s">
        <v>164</v>
      </c>
      <c r="L393" s="18">
        <v>49474.444340000002</v>
      </c>
      <c r="M393" s="18" t="s">
        <v>164</v>
      </c>
      <c r="N393" s="18">
        <v>52913.738290000001</v>
      </c>
      <c r="O393" s="18" t="s">
        <v>164</v>
      </c>
      <c r="P393" s="18">
        <v>55991.099289999998</v>
      </c>
      <c r="Q393" s="18" t="s">
        <v>164</v>
      </c>
      <c r="R393" s="18">
        <v>57621.59506</v>
      </c>
      <c r="S393" s="18" t="s">
        <v>164</v>
      </c>
      <c r="T393" s="18">
        <v>60866.666669999999</v>
      </c>
      <c r="U393" s="18" t="s">
        <v>164</v>
      </c>
      <c r="V393" s="18">
        <v>64443.063159999998</v>
      </c>
      <c r="W393" s="18" t="s">
        <v>164</v>
      </c>
      <c r="X393" s="18">
        <v>67837.071620000002</v>
      </c>
      <c r="Y393" s="18" t="s">
        <v>164</v>
      </c>
      <c r="Z393" s="18">
        <v>72492.606780000002</v>
      </c>
    </row>
    <row r="394" spans="1:26" hidden="1">
      <c r="A394" s="18" t="s">
        <v>198</v>
      </c>
      <c r="B394" s="18" t="s">
        <v>170</v>
      </c>
      <c r="C394" s="18" t="s">
        <v>139</v>
      </c>
      <c r="D394" s="18" t="s">
        <v>58</v>
      </c>
      <c r="E394" s="18" t="s">
        <v>59</v>
      </c>
      <c r="F394" s="18" t="s">
        <v>60</v>
      </c>
      <c r="G394" s="18">
        <v>341.0729063</v>
      </c>
      <c r="H394" s="18">
        <v>368.1208125</v>
      </c>
      <c r="I394" s="18" t="s">
        <v>164</v>
      </c>
      <c r="J394" s="18">
        <v>423.03090630000003</v>
      </c>
      <c r="K394" s="18" t="s">
        <v>164</v>
      </c>
      <c r="L394" s="18">
        <v>479.42259380000002</v>
      </c>
      <c r="M394" s="18" t="s">
        <v>164</v>
      </c>
      <c r="N394" s="18">
        <v>541.945875</v>
      </c>
      <c r="O394" s="18" t="s">
        <v>164</v>
      </c>
      <c r="P394" s="18">
        <v>601.97268750000001</v>
      </c>
      <c r="Q394" s="18" t="s">
        <v>164</v>
      </c>
      <c r="R394" s="18">
        <v>664.53981250000004</v>
      </c>
      <c r="S394" s="18" t="s">
        <v>164</v>
      </c>
      <c r="T394" s="18">
        <v>719.05137500000001</v>
      </c>
      <c r="U394" s="18" t="s">
        <v>164</v>
      </c>
      <c r="V394" s="18">
        <v>765.49487499999998</v>
      </c>
      <c r="W394" s="18" t="s">
        <v>164</v>
      </c>
      <c r="X394" s="18">
        <v>800.99437499999999</v>
      </c>
      <c r="Y394" s="18" t="s">
        <v>164</v>
      </c>
      <c r="Z394" s="18">
        <v>831.80218749999995</v>
      </c>
    </row>
    <row r="395" spans="1:26" hidden="1">
      <c r="A395" s="18" t="s">
        <v>198</v>
      </c>
      <c r="B395" s="18" t="s">
        <v>170</v>
      </c>
      <c r="C395" s="18" t="s">
        <v>139</v>
      </c>
      <c r="D395" s="18" t="s">
        <v>58</v>
      </c>
      <c r="E395" s="18" t="s">
        <v>61</v>
      </c>
      <c r="F395" s="18" t="s">
        <v>62</v>
      </c>
      <c r="G395" s="18">
        <v>63148.666799999999</v>
      </c>
      <c r="H395" s="18">
        <v>75308.071089999998</v>
      </c>
      <c r="I395" s="18" t="s">
        <v>164</v>
      </c>
      <c r="J395" s="18">
        <v>111762.4234</v>
      </c>
      <c r="K395" s="18" t="s">
        <v>164</v>
      </c>
      <c r="L395" s="18">
        <v>159294.19690000001</v>
      </c>
      <c r="M395" s="18" t="s">
        <v>164</v>
      </c>
      <c r="N395" s="18">
        <v>207346.2531</v>
      </c>
      <c r="O395" s="18" t="s">
        <v>164</v>
      </c>
      <c r="P395" s="18">
        <v>257634.7469</v>
      </c>
      <c r="Q395" s="18" t="s">
        <v>164</v>
      </c>
      <c r="R395" s="18">
        <v>311575.6531</v>
      </c>
      <c r="S395" s="18" t="s">
        <v>164</v>
      </c>
      <c r="T395" s="18">
        <v>372792.75</v>
      </c>
      <c r="U395" s="18" t="s">
        <v>164</v>
      </c>
      <c r="V395" s="18">
        <v>439657.45309999998</v>
      </c>
      <c r="W395" s="18" t="s">
        <v>164</v>
      </c>
      <c r="X395" s="18">
        <v>512617.39380000002</v>
      </c>
      <c r="Y395" s="18" t="s">
        <v>164</v>
      </c>
      <c r="Z395" s="18">
        <v>592070.46250000002</v>
      </c>
    </row>
    <row r="396" spans="1:26" hidden="1">
      <c r="A396" s="18" t="s">
        <v>198</v>
      </c>
      <c r="B396" s="18" t="s">
        <v>170</v>
      </c>
      <c r="C396" s="18" t="s">
        <v>139</v>
      </c>
      <c r="D396" s="18" t="s">
        <v>58</v>
      </c>
      <c r="E396" s="18" t="s">
        <v>142</v>
      </c>
      <c r="F396" s="18" t="s">
        <v>143</v>
      </c>
      <c r="G396" s="18">
        <v>6530.5478519999997</v>
      </c>
      <c r="H396" s="18">
        <v>6921.7978519999997</v>
      </c>
      <c r="I396" s="18" t="s">
        <v>164</v>
      </c>
      <c r="J396" s="18">
        <v>7671.501953</v>
      </c>
      <c r="K396" s="18" t="s">
        <v>164</v>
      </c>
      <c r="L396" s="18">
        <v>8327.6826170000004</v>
      </c>
      <c r="M396" s="18" t="s">
        <v>164</v>
      </c>
      <c r="N396" s="18">
        <v>8857.1757809999999</v>
      </c>
      <c r="O396" s="18" t="s">
        <v>164</v>
      </c>
      <c r="P396" s="18">
        <v>9242.5429690000001</v>
      </c>
      <c r="Q396" s="18" t="s">
        <v>164</v>
      </c>
      <c r="R396" s="18">
        <v>9459.9677730000003</v>
      </c>
      <c r="S396" s="18" t="s">
        <v>164</v>
      </c>
      <c r="T396" s="18">
        <v>9531.0947269999997</v>
      </c>
      <c r="U396" s="18" t="s">
        <v>164</v>
      </c>
      <c r="V396" s="18">
        <v>9480.2275389999995</v>
      </c>
      <c r="W396" s="18" t="s">
        <v>164</v>
      </c>
      <c r="X396" s="18">
        <v>9325.7070309999999</v>
      </c>
      <c r="Y396" s="18" t="s">
        <v>164</v>
      </c>
      <c r="Z396" s="18">
        <v>9103.234375</v>
      </c>
    </row>
    <row r="397" spans="1:26" hidden="1">
      <c r="A397" s="18" t="s">
        <v>198</v>
      </c>
      <c r="B397" s="18" t="s">
        <v>170</v>
      </c>
      <c r="C397" s="18" t="s">
        <v>139</v>
      </c>
      <c r="D397" s="18" t="s">
        <v>58</v>
      </c>
      <c r="E397" s="18" t="s">
        <v>63</v>
      </c>
      <c r="F397" s="18" t="s">
        <v>60</v>
      </c>
      <c r="G397" s="18">
        <v>459.0075938</v>
      </c>
      <c r="H397" s="18">
        <v>506.23181249999999</v>
      </c>
      <c r="I397" s="18" t="s">
        <v>164</v>
      </c>
      <c r="J397" s="18">
        <v>594.26031250000005</v>
      </c>
      <c r="K397" s="18" t="s">
        <v>164</v>
      </c>
      <c r="L397" s="18">
        <v>676.61637499999995</v>
      </c>
      <c r="M397" s="18" t="s">
        <v>164</v>
      </c>
      <c r="N397" s="18">
        <v>755.57987500000002</v>
      </c>
      <c r="O397" s="18" t="s">
        <v>164</v>
      </c>
      <c r="P397" s="18">
        <v>832.27637500000003</v>
      </c>
      <c r="Q397" s="18" t="s">
        <v>164</v>
      </c>
      <c r="R397" s="18">
        <v>910.11768749999999</v>
      </c>
      <c r="S397" s="18" t="s">
        <v>164</v>
      </c>
      <c r="T397" s="18">
        <v>976.86431249999998</v>
      </c>
      <c r="U397" s="18" t="s">
        <v>164</v>
      </c>
      <c r="V397" s="18">
        <v>1037.7739999999999</v>
      </c>
      <c r="W397" s="18" t="s">
        <v>164</v>
      </c>
      <c r="X397" s="18">
        <v>1095.373</v>
      </c>
      <c r="Y397" s="18" t="s">
        <v>164</v>
      </c>
      <c r="Z397" s="18">
        <v>1151.866</v>
      </c>
    </row>
    <row r="398" spans="1:26" hidden="1">
      <c r="A398" s="18" t="s">
        <v>198</v>
      </c>
      <c r="B398" s="18" t="s">
        <v>171</v>
      </c>
      <c r="C398" s="18" t="s">
        <v>139</v>
      </c>
      <c r="D398" s="18" t="s">
        <v>58</v>
      </c>
      <c r="E398" s="18" t="s">
        <v>140</v>
      </c>
      <c r="F398" s="18" t="s">
        <v>141</v>
      </c>
      <c r="G398" s="18">
        <v>33177.85482</v>
      </c>
      <c r="H398" s="18">
        <v>35710.447269999997</v>
      </c>
      <c r="I398" s="18" t="s">
        <v>164</v>
      </c>
      <c r="J398" s="18">
        <v>44714.781580000003</v>
      </c>
      <c r="K398" s="18" t="s">
        <v>164</v>
      </c>
      <c r="L398" s="18">
        <v>41811.95248</v>
      </c>
      <c r="M398" s="18" t="s">
        <v>164</v>
      </c>
      <c r="N398" s="18">
        <v>29420.368330000001</v>
      </c>
      <c r="O398" s="18" t="s">
        <v>164</v>
      </c>
      <c r="P398" s="18">
        <v>19430.429359999998</v>
      </c>
      <c r="Q398" s="18" t="s">
        <v>164</v>
      </c>
      <c r="R398" s="18">
        <v>8274.1779790000001</v>
      </c>
      <c r="S398" s="18" t="s">
        <v>164</v>
      </c>
      <c r="T398" s="18">
        <v>4203.455567</v>
      </c>
      <c r="U398" s="18" t="s">
        <v>164</v>
      </c>
      <c r="V398" s="18">
        <v>3300.1649379999999</v>
      </c>
      <c r="W398" s="18" t="s">
        <v>164</v>
      </c>
      <c r="X398" s="18">
        <v>3180.1755979999998</v>
      </c>
      <c r="Y398" s="18" t="s">
        <v>164</v>
      </c>
      <c r="Z398" s="18">
        <v>2820.1030679999999</v>
      </c>
    </row>
    <row r="399" spans="1:26" hidden="1">
      <c r="A399" s="18" t="s">
        <v>198</v>
      </c>
      <c r="B399" s="18" t="s">
        <v>171</v>
      </c>
      <c r="C399" s="18" t="s">
        <v>139</v>
      </c>
      <c r="D399" s="18" t="s">
        <v>58</v>
      </c>
      <c r="E399" s="18" t="s">
        <v>59</v>
      </c>
      <c r="F399" s="18" t="s">
        <v>60</v>
      </c>
      <c r="G399" s="18">
        <v>341.03659379999999</v>
      </c>
      <c r="H399" s="18">
        <v>368.75268749999998</v>
      </c>
      <c r="I399" s="18" t="s">
        <v>164</v>
      </c>
      <c r="J399" s="18">
        <v>422.32749999999999</v>
      </c>
      <c r="K399" s="18" t="s">
        <v>164</v>
      </c>
      <c r="L399" s="18">
        <v>429.74031250000002</v>
      </c>
      <c r="M399" s="18" t="s">
        <v>164</v>
      </c>
      <c r="N399" s="18">
        <v>389.34231249999999</v>
      </c>
      <c r="O399" s="18" t="s">
        <v>164</v>
      </c>
      <c r="P399" s="18">
        <v>393.30181249999998</v>
      </c>
      <c r="Q399" s="18" t="s">
        <v>164</v>
      </c>
      <c r="R399" s="18">
        <v>387.58809380000002</v>
      </c>
      <c r="S399" s="18" t="s">
        <v>164</v>
      </c>
      <c r="T399" s="18">
        <v>400.29909379999998</v>
      </c>
      <c r="U399" s="18" t="s">
        <v>164</v>
      </c>
      <c r="V399" s="18">
        <v>421.2765938</v>
      </c>
      <c r="W399" s="18" t="s">
        <v>164</v>
      </c>
      <c r="X399" s="18">
        <v>447.49190629999998</v>
      </c>
      <c r="Y399" s="18" t="s">
        <v>164</v>
      </c>
      <c r="Z399" s="18">
        <v>477.61681249999998</v>
      </c>
    </row>
    <row r="400" spans="1:26" hidden="1">
      <c r="A400" s="18" t="s">
        <v>198</v>
      </c>
      <c r="B400" s="18" t="s">
        <v>171</v>
      </c>
      <c r="C400" s="18" t="s">
        <v>139</v>
      </c>
      <c r="D400" s="18" t="s">
        <v>58</v>
      </c>
      <c r="E400" s="18" t="s">
        <v>61</v>
      </c>
      <c r="F400" s="18" t="s">
        <v>62</v>
      </c>
      <c r="G400" s="18">
        <v>63148.666799999999</v>
      </c>
      <c r="H400" s="18">
        <v>75308.071089999998</v>
      </c>
      <c r="I400" s="18" t="s">
        <v>164</v>
      </c>
      <c r="J400" s="18">
        <v>110967.45</v>
      </c>
      <c r="K400" s="18" t="s">
        <v>164</v>
      </c>
      <c r="L400" s="18">
        <v>149275.05309999999</v>
      </c>
      <c r="M400" s="18" t="s">
        <v>164</v>
      </c>
      <c r="N400" s="18">
        <v>177019.15</v>
      </c>
      <c r="O400" s="18" t="s">
        <v>164</v>
      </c>
      <c r="P400" s="18">
        <v>198661.1</v>
      </c>
      <c r="Q400" s="18" t="s">
        <v>164</v>
      </c>
      <c r="R400" s="18">
        <v>217065.4234</v>
      </c>
      <c r="S400" s="18" t="s">
        <v>164</v>
      </c>
      <c r="T400" s="18">
        <v>237059.12659999999</v>
      </c>
      <c r="U400" s="18" t="s">
        <v>164</v>
      </c>
      <c r="V400" s="18">
        <v>258265.04689999999</v>
      </c>
      <c r="W400" s="18" t="s">
        <v>164</v>
      </c>
      <c r="X400" s="18">
        <v>281241.17660000001</v>
      </c>
      <c r="Y400" s="18" t="s">
        <v>164</v>
      </c>
      <c r="Z400" s="18">
        <v>307462.3063</v>
      </c>
    </row>
    <row r="401" spans="1:26" hidden="1">
      <c r="A401" s="18" t="s">
        <v>198</v>
      </c>
      <c r="B401" s="18" t="s">
        <v>171</v>
      </c>
      <c r="C401" s="18" t="s">
        <v>139</v>
      </c>
      <c r="D401" s="18" t="s">
        <v>58</v>
      </c>
      <c r="E401" s="18" t="s">
        <v>142</v>
      </c>
      <c r="F401" s="18" t="s">
        <v>143</v>
      </c>
      <c r="G401" s="18">
        <v>6530.5478519999997</v>
      </c>
      <c r="H401" s="18">
        <v>6921.7978519999997</v>
      </c>
      <c r="I401" s="18" t="s">
        <v>164</v>
      </c>
      <c r="J401" s="18">
        <v>7746.9189450000003</v>
      </c>
      <c r="K401" s="18" t="s">
        <v>164</v>
      </c>
      <c r="L401" s="18">
        <v>8571.5732420000004</v>
      </c>
      <c r="M401" s="18" t="s">
        <v>164</v>
      </c>
      <c r="N401" s="18">
        <v>9324.8173829999996</v>
      </c>
      <c r="O401" s="18" t="s">
        <v>164</v>
      </c>
      <c r="P401" s="18">
        <v>10038.440430000001</v>
      </c>
      <c r="Q401" s="18" t="s">
        <v>164</v>
      </c>
      <c r="R401" s="18">
        <v>10671.429690000001</v>
      </c>
      <c r="S401" s="18" t="s">
        <v>164</v>
      </c>
      <c r="T401" s="18">
        <v>11232.58008</v>
      </c>
      <c r="U401" s="18" t="s">
        <v>164</v>
      </c>
      <c r="V401" s="18">
        <v>11768.179690000001</v>
      </c>
      <c r="W401" s="18" t="s">
        <v>164</v>
      </c>
      <c r="X401" s="18">
        <v>12288.110350000001</v>
      </c>
      <c r="Y401" s="18" t="s">
        <v>164</v>
      </c>
      <c r="Z401" s="18">
        <v>12793.150390000001</v>
      </c>
    </row>
    <row r="402" spans="1:26" hidden="1">
      <c r="A402" s="18" t="s">
        <v>198</v>
      </c>
      <c r="B402" s="18" t="s">
        <v>171</v>
      </c>
      <c r="C402" s="18" t="s">
        <v>139</v>
      </c>
      <c r="D402" s="18" t="s">
        <v>58</v>
      </c>
      <c r="E402" s="18" t="s">
        <v>63</v>
      </c>
      <c r="F402" s="18" t="s">
        <v>60</v>
      </c>
      <c r="G402" s="18">
        <v>458.95590629999998</v>
      </c>
      <c r="H402" s="18">
        <v>506.8365</v>
      </c>
      <c r="I402" s="18" t="s">
        <v>164</v>
      </c>
      <c r="J402" s="18">
        <v>587.38231250000001</v>
      </c>
      <c r="K402" s="18" t="s">
        <v>164</v>
      </c>
      <c r="L402" s="18">
        <v>579.09437500000001</v>
      </c>
      <c r="M402" s="18" t="s">
        <v>164</v>
      </c>
      <c r="N402" s="18">
        <v>529.1651875</v>
      </c>
      <c r="O402" s="18" t="s">
        <v>164</v>
      </c>
      <c r="P402" s="18">
        <v>521.90150000000006</v>
      </c>
      <c r="Q402" s="18" t="s">
        <v>164</v>
      </c>
      <c r="R402" s="18">
        <v>500.59781249999997</v>
      </c>
      <c r="S402" s="18" t="s">
        <v>164</v>
      </c>
      <c r="T402" s="18">
        <v>535.20662500000003</v>
      </c>
      <c r="U402" s="18" t="s">
        <v>164</v>
      </c>
      <c r="V402" s="18">
        <v>574.33012499999995</v>
      </c>
      <c r="W402" s="18" t="s">
        <v>164</v>
      </c>
      <c r="X402" s="18">
        <v>609.22887500000002</v>
      </c>
      <c r="Y402" s="18" t="s">
        <v>164</v>
      </c>
      <c r="Z402" s="18">
        <v>636.86018750000005</v>
      </c>
    </row>
    <row r="403" spans="1:26" hidden="1">
      <c r="A403" s="18" t="s">
        <v>198</v>
      </c>
      <c r="B403" s="18" t="s">
        <v>172</v>
      </c>
      <c r="C403" s="18" t="s">
        <v>139</v>
      </c>
      <c r="D403" s="18" t="s">
        <v>58</v>
      </c>
      <c r="E403" s="18" t="s">
        <v>140</v>
      </c>
      <c r="F403" s="18" t="s">
        <v>141</v>
      </c>
      <c r="G403" s="18">
        <v>33177.85482</v>
      </c>
      <c r="H403" s="18">
        <v>35710.447269999997</v>
      </c>
      <c r="I403" s="18" t="s">
        <v>164</v>
      </c>
      <c r="J403" s="18">
        <v>45702.801440000003</v>
      </c>
      <c r="K403" s="18" t="s">
        <v>164</v>
      </c>
      <c r="L403" s="18">
        <v>48832.043619999997</v>
      </c>
      <c r="M403" s="18" t="s">
        <v>164</v>
      </c>
      <c r="N403" s="18">
        <v>43697.02377</v>
      </c>
      <c r="O403" s="18" t="s">
        <v>164</v>
      </c>
      <c r="P403" s="18">
        <v>38318.317389999997</v>
      </c>
      <c r="Q403" s="18" t="s">
        <v>164</v>
      </c>
      <c r="R403" s="18">
        <v>28940.384119999999</v>
      </c>
      <c r="S403" s="18" t="s">
        <v>164</v>
      </c>
      <c r="T403" s="18">
        <v>20369.928550000001</v>
      </c>
      <c r="U403" s="18" t="s">
        <v>164</v>
      </c>
      <c r="V403" s="18">
        <v>13908.31568</v>
      </c>
      <c r="W403" s="18" t="s">
        <v>164</v>
      </c>
      <c r="X403" s="18">
        <v>10122.585290000001</v>
      </c>
      <c r="Y403" s="18" t="s">
        <v>164</v>
      </c>
      <c r="Z403" s="18">
        <v>8218.5513520000004</v>
      </c>
    </row>
    <row r="404" spans="1:26" hidden="1">
      <c r="A404" s="18" t="s">
        <v>198</v>
      </c>
      <c r="B404" s="18" t="s">
        <v>172</v>
      </c>
      <c r="C404" s="18" t="s">
        <v>139</v>
      </c>
      <c r="D404" s="18" t="s">
        <v>58</v>
      </c>
      <c r="E404" s="18" t="s">
        <v>59</v>
      </c>
      <c r="F404" s="18" t="s">
        <v>60</v>
      </c>
      <c r="G404" s="18">
        <v>341.03659379999999</v>
      </c>
      <c r="H404" s="18">
        <v>368.75268749999998</v>
      </c>
      <c r="I404" s="18" t="s">
        <v>164</v>
      </c>
      <c r="J404" s="18">
        <v>427.94581249999999</v>
      </c>
      <c r="K404" s="18" t="s">
        <v>164</v>
      </c>
      <c r="L404" s="18">
        <v>466.76531249999999</v>
      </c>
      <c r="M404" s="18" t="s">
        <v>164</v>
      </c>
      <c r="N404" s="18">
        <v>486.02859380000001</v>
      </c>
      <c r="O404" s="18" t="s">
        <v>164</v>
      </c>
      <c r="P404" s="18">
        <v>498.87490630000002</v>
      </c>
      <c r="Q404" s="18" t="s">
        <v>164</v>
      </c>
      <c r="R404" s="18">
        <v>501.30418750000001</v>
      </c>
      <c r="S404" s="18" t="s">
        <v>164</v>
      </c>
      <c r="T404" s="18">
        <v>476.21881250000001</v>
      </c>
      <c r="U404" s="18" t="s">
        <v>164</v>
      </c>
      <c r="V404" s="18">
        <v>474.67099999999999</v>
      </c>
      <c r="W404" s="18" t="s">
        <v>164</v>
      </c>
      <c r="X404" s="18">
        <v>483.9933125</v>
      </c>
      <c r="Y404" s="18" t="s">
        <v>164</v>
      </c>
      <c r="Z404" s="18">
        <v>509.06931250000002</v>
      </c>
    </row>
    <row r="405" spans="1:26" hidden="1">
      <c r="A405" s="18" t="s">
        <v>198</v>
      </c>
      <c r="B405" s="18" t="s">
        <v>172</v>
      </c>
      <c r="C405" s="18" t="s">
        <v>139</v>
      </c>
      <c r="D405" s="18" t="s">
        <v>58</v>
      </c>
      <c r="E405" s="18" t="s">
        <v>61</v>
      </c>
      <c r="F405" s="18" t="s">
        <v>62</v>
      </c>
      <c r="G405" s="18">
        <v>63148.666799999999</v>
      </c>
      <c r="H405" s="18">
        <v>75308.071089999998</v>
      </c>
      <c r="I405" s="18" t="s">
        <v>164</v>
      </c>
      <c r="J405" s="18">
        <v>110967.45</v>
      </c>
      <c r="K405" s="18" t="s">
        <v>164</v>
      </c>
      <c r="L405" s="18">
        <v>149275.05309999999</v>
      </c>
      <c r="M405" s="18" t="s">
        <v>164</v>
      </c>
      <c r="N405" s="18">
        <v>177019.15</v>
      </c>
      <c r="O405" s="18" t="s">
        <v>164</v>
      </c>
      <c r="P405" s="18">
        <v>198661.1</v>
      </c>
      <c r="Q405" s="18" t="s">
        <v>164</v>
      </c>
      <c r="R405" s="18">
        <v>217065.4234</v>
      </c>
      <c r="S405" s="18" t="s">
        <v>164</v>
      </c>
      <c r="T405" s="18">
        <v>237059.12659999999</v>
      </c>
      <c r="U405" s="18" t="s">
        <v>164</v>
      </c>
      <c r="V405" s="18">
        <v>258265.04689999999</v>
      </c>
      <c r="W405" s="18" t="s">
        <v>164</v>
      </c>
      <c r="X405" s="18">
        <v>281241.17660000001</v>
      </c>
      <c r="Y405" s="18" t="s">
        <v>164</v>
      </c>
      <c r="Z405" s="18">
        <v>307462.3063</v>
      </c>
    </row>
    <row r="406" spans="1:26" hidden="1">
      <c r="A406" s="18" t="s">
        <v>198</v>
      </c>
      <c r="B406" s="18" t="s">
        <v>172</v>
      </c>
      <c r="C406" s="18" t="s">
        <v>139</v>
      </c>
      <c r="D406" s="18" t="s">
        <v>58</v>
      </c>
      <c r="E406" s="18" t="s">
        <v>142</v>
      </c>
      <c r="F406" s="18" t="s">
        <v>143</v>
      </c>
      <c r="G406" s="18">
        <v>6530.5478519999997</v>
      </c>
      <c r="H406" s="18">
        <v>6921.7978519999997</v>
      </c>
      <c r="I406" s="18" t="s">
        <v>164</v>
      </c>
      <c r="J406" s="18">
        <v>7746.9189450000003</v>
      </c>
      <c r="K406" s="18" t="s">
        <v>164</v>
      </c>
      <c r="L406" s="18">
        <v>8571.5732420000004</v>
      </c>
      <c r="M406" s="18" t="s">
        <v>164</v>
      </c>
      <c r="N406" s="18">
        <v>9324.8173829999996</v>
      </c>
      <c r="O406" s="18" t="s">
        <v>164</v>
      </c>
      <c r="P406" s="18">
        <v>10038.440430000001</v>
      </c>
      <c r="Q406" s="18" t="s">
        <v>164</v>
      </c>
      <c r="R406" s="18">
        <v>10671.429690000001</v>
      </c>
      <c r="S406" s="18" t="s">
        <v>164</v>
      </c>
      <c r="T406" s="18">
        <v>11232.58008</v>
      </c>
      <c r="U406" s="18" t="s">
        <v>164</v>
      </c>
      <c r="V406" s="18">
        <v>11768.179690000001</v>
      </c>
      <c r="W406" s="18" t="s">
        <v>164</v>
      </c>
      <c r="X406" s="18">
        <v>12288.110350000001</v>
      </c>
      <c r="Y406" s="18" t="s">
        <v>164</v>
      </c>
      <c r="Z406" s="18">
        <v>12793.150390000001</v>
      </c>
    </row>
    <row r="407" spans="1:26" hidden="1">
      <c r="A407" s="18" t="s">
        <v>198</v>
      </c>
      <c r="B407" s="18" t="s">
        <v>172</v>
      </c>
      <c r="C407" s="18" t="s">
        <v>139</v>
      </c>
      <c r="D407" s="18" t="s">
        <v>58</v>
      </c>
      <c r="E407" s="18" t="s">
        <v>63</v>
      </c>
      <c r="F407" s="18" t="s">
        <v>60</v>
      </c>
      <c r="G407" s="18">
        <v>458.95590629999998</v>
      </c>
      <c r="H407" s="18">
        <v>506.8365</v>
      </c>
      <c r="I407" s="18" t="s">
        <v>164</v>
      </c>
      <c r="J407" s="18">
        <v>597.74437499999999</v>
      </c>
      <c r="K407" s="18" t="s">
        <v>164</v>
      </c>
      <c r="L407" s="18">
        <v>641.31437500000004</v>
      </c>
      <c r="M407" s="18" t="s">
        <v>164</v>
      </c>
      <c r="N407" s="18">
        <v>654.03037500000005</v>
      </c>
      <c r="O407" s="18" t="s">
        <v>164</v>
      </c>
      <c r="P407" s="18">
        <v>661.22631249999995</v>
      </c>
      <c r="Q407" s="18" t="s">
        <v>164</v>
      </c>
      <c r="R407" s="18">
        <v>648.27462500000001</v>
      </c>
      <c r="S407" s="18" t="s">
        <v>164</v>
      </c>
      <c r="T407" s="18">
        <v>616.8671875</v>
      </c>
      <c r="U407" s="18" t="s">
        <v>164</v>
      </c>
      <c r="V407" s="18">
        <v>611.320875</v>
      </c>
      <c r="W407" s="18" t="s">
        <v>164</v>
      </c>
      <c r="X407" s="18">
        <v>612.51612499999999</v>
      </c>
      <c r="Y407" s="18" t="s">
        <v>164</v>
      </c>
      <c r="Z407" s="18">
        <v>637.524</v>
      </c>
    </row>
    <row r="408" spans="1:26" hidden="1">
      <c r="A408" s="18" t="s">
        <v>198</v>
      </c>
      <c r="B408" s="18" t="s">
        <v>173</v>
      </c>
      <c r="C408" s="18" t="s">
        <v>139</v>
      </c>
      <c r="D408" s="18" t="s">
        <v>58</v>
      </c>
      <c r="E408" s="18" t="s">
        <v>140</v>
      </c>
      <c r="F408" s="18" t="s">
        <v>141</v>
      </c>
      <c r="G408" s="18">
        <v>33177.85482</v>
      </c>
      <c r="H408" s="18">
        <v>35710.44369</v>
      </c>
      <c r="I408" s="18" t="s">
        <v>164</v>
      </c>
      <c r="J408" s="18">
        <v>46503.234049999999</v>
      </c>
      <c r="K408" s="18" t="s">
        <v>164</v>
      </c>
      <c r="L408" s="18">
        <v>53132.162770000003</v>
      </c>
      <c r="M408" s="18" t="s">
        <v>164</v>
      </c>
      <c r="N408" s="18">
        <v>54286.797530000003</v>
      </c>
      <c r="O408" s="18" t="s">
        <v>164</v>
      </c>
      <c r="P408" s="18">
        <v>56091.162770000003</v>
      </c>
      <c r="Q408" s="18" t="s">
        <v>164</v>
      </c>
      <c r="R408" s="18">
        <v>52623.412770000003</v>
      </c>
      <c r="S408" s="18" t="s">
        <v>164</v>
      </c>
      <c r="T408" s="18">
        <v>46020.003909999999</v>
      </c>
      <c r="U408" s="18" t="s">
        <v>164</v>
      </c>
      <c r="V408" s="18">
        <v>37784.634769999997</v>
      </c>
      <c r="W408" s="18" t="s">
        <v>164</v>
      </c>
      <c r="X408" s="18">
        <v>31322.861659999999</v>
      </c>
      <c r="Y408" s="18" t="s">
        <v>164</v>
      </c>
      <c r="Z408" s="18">
        <v>27434.47982</v>
      </c>
    </row>
    <row r="409" spans="1:26" hidden="1">
      <c r="A409" s="18" t="s">
        <v>198</v>
      </c>
      <c r="B409" s="18" t="s">
        <v>173</v>
      </c>
      <c r="C409" s="18" t="s">
        <v>139</v>
      </c>
      <c r="D409" s="18" t="s">
        <v>58</v>
      </c>
      <c r="E409" s="18" t="s">
        <v>59</v>
      </c>
      <c r="F409" s="18" t="s">
        <v>60</v>
      </c>
      <c r="G409" s="18">
        <v>341.03659379999999</v>
      </c>
      <c r="H409" s="18">
        <v>368.75268749999998</v>
      </c>
      <c r="I409" s="18" t="s">
        <v>164</v>
      </c>
      <c r="J409" s="18">
        <v>433.47399999999999</v>
      </c>
      <c r="K409" s="18" t="s">
        <v>164</v>
      </c>
      <c r="L409" s="18">
        <v>489.55209380000002</v>
      </c>
      <c r="M409" s="18" t="s">
        <v>164</v>
      </c>
      <c r="N409" s="18">
        <v>535.33000000000004</v>
      </c>
      <c r="O409" s="18" t="s">
        <v>164</v>
      </c>
      <c r="P409" s="18">
        <v>568.91481250000004</v>
      </c>
      <c r="Q409" s="18" t="s">
        <v>164</v>
      </c>
      <c r="R409" s="18">
        <v>584.88862500000005</v>
      </c>
      <c r="S409" s="18" t="s">
        <v>164</v>
      </c>
      <c r="T409" s="18">
        <v>577.38918750000005</v>
      </c>
      <c r="U409" s="18" t="s">
        <v>164</v>
      </c>
      <c r="V409" s="18">
        <v>584.92118749999997</v>
      </c>
      <c r="W409" s="18" t="s">
        <v>164</v>
      </c>
      <c r="X409" s="18">
        <v>607.45237499999996</v>
      </c>
      <c r="Y409" s="18" t="s">
        <v>164</v>
      </c>
      <c r="Z409" s="18">
        <v>640.93237499999998</v>
      </c>
    </row>
    <row r="410" spans="1:26" hidden="1">
      <c r="A410" s="18" t="s">
        <v>198</v>
      </c>
      <c r="B410" s="18" t="s">
        <v>173</v>
      </c>
      <c r="C410" s="18" t="s">
        <v>139</v>
      </c>
      <c r="D410" s="18" t="s">
        <v>58</v>
      </c>
      <c r="E410" s="18" t="s">
        <v>61</v>
      </c>
      <c r="F410" s="18" t="s">
        <v>62</v>
      </c>
      <c r="G410" s="18">
        <v>63148.666799999999</v>
      </c>
      <c r="H410" s="18">
        <v>75308.071089999998</v>
      </c>
      <c r="I410" s="18" t="s">
        <v>164</v>
      </c>
      <c r="J410" s="18">
        <v>110967.45</v>
      </c>
      <c r="K410" s="18" t="s">
        <v>164</v>
      </c>
      <c r="L410" s="18">
        <v>149275.05309999999</v>
      </c>
      <c r="M410" s="18" t="s">
        <v>164</v>
      </c>
      <c r="N410" s="18">
        <v>177019.15</v>
      </c>
      <c r="O410" s="18" t="s">
        <v>164</v>
      </c>
      <c r="P410" s="18">
        <v>198661.1</v>
      </c>
      <c r="Q410" s="18" t="s">
        <v>164</v>
      </c>
      <c r="R410" s="18">
        <v>217065.4234</v>
      </c>
      <c r="S410" s="18" t="s">
        <v>164</v>
      </c>
      <c r="T410" s="18">
        <v>237059.12659999999</v>
      </c>
      <c r="U410" s="18" t="s">
        <v>164</v>
      </c>
      <c r="V410" s="18">
        <v>258265.04689999999</v>
      </c>
      <c r="W410" s="18" t="s">
        <v>164</v>
      </c>
      <c r="X410" s="18">
        <v>281241.17660000001</v>
      </c>
      <c r="Y410" s="18" t="s">
        <v>164</v>
      </c>
      <c r="Z410" s="18">
        <v>307462.3063</v>
      </c>
    </row>
    <row r="411" spans="1:26" hidden="1">
      <c r="A411" s="18" t="s">
        <v>198</v>
      </c>
      <c r="B411" s="18" t="s">
        <v>173</v>
      </c>
      <c r="C411" s="18" t="s">
        <v>139</v>
      </c>
      <c r="D411" s="18" t="s">
        <v>58</v>
      </c>
      <c r="E411" s="18" t="s">
        <v>142</v>
      </c>
      <c r="F411" s="18" t="s">
        <v>143</v>
      </c>
      <c r="G411" s="18">
        <v>6530.5478519999997</v>
      </c>
      <c r="H411" s="18">
        <v>6921.7978519999997</v>
      </c>
      <c r="I411" s="18" t="s">
        <v>164</v>
      </c>
      <c r="J411" s="18">
        <v>7746.9189450000003</v>
      </c>
      <c r="K411" s="18" t="s">
        <v>164</v>
      </c>
      <c r="L411" s="18">
        <v>8571.5732420000004</v>
      </c>
      <c r="M411" s="18" t="s">
        <v>164</v>
      </c>
      <c r="N411" s="18">
        <v>9324.8173829999996</v>
      </c>
      <c r="O411" s="18" t="s">
        <v>164</v>
      </c>
      <c r="P411" s="18">
        <v>10038.440430000001</v>
      </c>
      <c r="Q411" s="18" t="s">
        <v>164</v>
      </c>
      <c r="R411" s="18">
        <v>10671.429690000001</v>
      </c>
      <c r="S411" s="18" t="s">
        <v>164</v>
      </c>
      <c r="T411" s="18">
        <v>11232.58008</v>
      </c>
      <c r="U411" s="18" t="s">
        <v>164</v>
      </c>
      <c r="V411" s="18">
        <v>11768.179690000001</v>
      </c>
      <c r="W411" s="18" t="s">
        <v>164</v>
      </c>
      <c r="X411" s="18">
        <v>12288.110350000001</v>
      </c>
      <c r="Y411" s="18" t="s">
        <v>164</v>
      </c>
      <c r="Z411" s="18">
        <v>12793.150390000001</v>
      </c>
    </row>
    <row r="412" spans="1:26" hidden="1">
      <c r="A412" s="18" t="s">
        <v>198</v>
      </c>
      <c r="B412" s="18" t="s">
        <v>173</v>
      </c>
      <c r="C412" s="18" t="s">
        <v>139</v>
      </c>
      <c r="D412" s="18" t="s">
        <v>58</v>
      </c>
      <c r="E412" s="18" t="s">
        <v>63</v>
      </c>
      <c r="F412" s="18" t="s">
        <v>60</v>
      </c>
      <c r="G412" s="18">
        <v>458.95590629999998</v>
      </c>
      <c r="H412" s="18">
        <v>506.8365</v>
      </c>
      <c r="I412" s="18" t="s">
        <v>164</v>
      </c>
      <c r="J412" s="18">
        <v>606.85331250000002</v>
      </c>
      <c r="K412" s="18" t="s">
        <v>164</v>
      </c>
      <c r="L412" s="18">
        <v>683.53731249999998</v>
      </c>
      <c r="M412" s="18" t="s">
        <v>164</v>
      </c>
      <c r="N412" s="18">
        <v>744.28987500000005</v>
      </c>
      <c r="O412" s="18" t="s">
        <v>164</v>
      </c>
      <c r="P412" s="18">
        <v>786.08687499999996</v>
      </c>
      <c r="Q412" s="18" t="s">
        <v>164</v>
      </c>
      <c r="R412" s="18">
        <v>792.74437499999999</v>
      </c>
      <c r="S412" s="18" t="s">
        <v>164</v>
      </c>
      <c r="T412" s="18">
        <v>764.49862499999995</v>
      </c>
      <c r="U412" s="18" t="s">
        <v>164</v>
      </c>
      <c r="V412" s="18">
        <v>758.00618750000001</v>
      </c>
      <c r="W412" s="18" t="s">
        <v>164</v>
      </c>
      <c r="X412" s="18">
        <v>768.23431249999999</v>
      </c>
      <c r="Y412" s="18" t="s">
        <v>164</v>
      </c>
      <c r="Z412" s="18">
        <v>788.71081249999997</v>
      </c>
    </row>
    <row r="413" spans="1:26" hidden="1">
      <c r="A413" s="18" t="s">
        <v>198</v>
      </c>
      <c r="B413" s="18" t="s">
        <v>174</v>
      </c>
      <c r="C413" s="18" t="s">
        <v>139</v>
      </c>
      <c r="D413" s="18" t="s">
        <v>58</v>
      </c>
      <c r="E413" s="18" t="s">
        <v>140</v>
      </c>
      <c r="F413" s="18" t="s">
        <v>141</v>
      </c>
      <c r="G413" s="18">
        <v>33177.85482</v>
      </c>
      <c r="H413" s="18">
        <v>35710.44369</v>
      </c>
      <c r="I413" s="18" t="s">
        <v>164</v>
      </c>
      <c r="J413" s="18">
        <v>46649.57129</v>
      </c>
      <c r="K413" s="18" t="s">
        <v>164</v>
      </c>
      <c r="L413" s="18">
        <v>53669.329429999998</v>
      </c>
      <c r="M413" s="18" t="s">
        <v>164</v>
      </c>
      <c r="N413" s="18">
        <v>56344.237959999999</v>
      </c>
      <c r="O413" s="18" t="s">
        <v>164</v>
      </c>
      <c r="P413" s="18">
        <v>61127.107429999996</v>
      </c>
      <c r="Q413" s="18" t="s">
        <v>164</v>
      </c>
      <c r="R413" s="18">
        <v>61307.103519999997</v>
      </c>
      <c r="S413" s="18" t="s">
        <v>164</v>
      </c>
      <c r="T413" s="18">
        <v>63838.686199999996</v>
      </c>
      <c r="U413" s="18" t="s">
        <v>164</v>
      </c>
      <c r="V413" s="18">
        <v>66926.714200000002</v>
      </c>
      <c r="W413" s="18" t="s">
        <v>164</v>
      </c>
      <c r="X413" s="18">
        <v>70980.436199999996</v>
      </c>
      <c r="Y413" s="18" t="s">
        <v>164</v>
      </c>
      <c r="Z413" s="18">
        <v>76477.134770000004</v>
      </c>
    </row>
    <row r="414" spans="1:26" hidden="1">
      <c r="A414" s="18" t="s">
        <v>198</v>
      </c>
      <c r="B414" s="18" t="s">
        <v>174</v>
      </c>
      <c r="C414" s="18" t="s">
        <v>139</v>
      </c>
      <c r="D414" s="18" t="s">
        <v>58</v>
      </c>
      <c r="E414" s="18" t="s">
        <v>59</v>
      </c>
      <c r="F414" s="18" t="s">
        <v>60</v>
      </c>
      <c r="G414" s="18">
        <v>341.03659379999999</v>
      </c>
      <c r="H414" s="18">
        <v>368.75268749999998</v>
      </c>
      <c r="I414" s="18" t="s">
        <v>164</v>
      </c>
      <c r="J414" s="18">
        <v>434.67349999999999</v>
      </c>
      <c r="K414" s="18" t="s">
        <v>164</v>
      </c>
      <c r="L414" s="18">
        <v>492.53059380000002</v>
      </c>
      <c r="M414" s="18" t="s">
        <v>164</v>
      </c>
      <c r="N414" s="18">
        <v>545.95581249999998</v>
      </c>
      <c r="O414" s="18" t="s">
        <v>164</v>
      </c>
      <c r="P414" s="18">
        <v>591.87587499999995</v>
      </c>
      <c r="Q414" s="18" t="s">
        <v>164</v>
      </c>
      <c r="R414" s="18">
        <v>627.45887500000003</v>
      </c>
      <c r="S414" s="18" t="s">
        <v>164</v>
      </c>
      <c r="T414" s="18">
        <v>663.09037499999999</v>
      </c>
      <c r="U414" s="18" t="s">
        <v>164</v>
      </c>
      <c r="V414" s="18">
        <v>701.94299999999998</v>
      </c>
      <c r="W414" s="18" t="s">
        <v>164</v>
      </c>
      <c r="X414" s="18">
        <v>745.18462499999998</v>
      </c>
      <c r="Y414" s="18" t="s">
        <v>164</v>
      </c>
      <c r="Z414" s="18">
        <v>797.55568749999998</v>
      </c>
    </row>
    <row r="415" spans="1:26" hidden="1">
      <c r="A415" s="18" t="s">
        <v>198</v>
      </c>
      <c r="B415" s="18" t="s">
        <v>174</v>
      </c>
      <c r="C415" s="18" t="s">
        <v>139</v>
      </c>
      <c r="D415" s="18" t="s">
        <v>58</v>
      </c>
      <c r="E415" s="18" t="s">
        <v>61</v>
      </c>
      <c r="F415" s="18" t="s">
        <v>62</v>
      </c>
      <c r="G415" s="18">
        <v>63148.666799999999</v>
      </c>
      <c r="H415" s="18">
        <v>75308.071089999998</v>
      </c>
      <c r="I415" s="18" t="s">
        <v>164</v>
      </c>
      <c r="J415" s="18">
        <v>110967.45</v>
      </c>
      <c r="K415" s="18" t="s">
        <v>164</v>
      </c>
      <c r="L415" s="18">
        <v>149275.05309999999</v>
      </c>
      <c r="M415" s="18" t="s">
        <v>164</v>
      </c>
      <c r="N415" s="18">
        <v>177019.15</v>
      </c>
      <c r="O415" s="18" t="s">
        <v>164</v>
      </c>
      <c r="P415" s="18">
        <v>198661.1</v>
      </c>
      <c r="Q415" s="18" t="s">
        <v>164</v>
      </c>
      <c r="R415" s="18">
        <v>217065.4234</v>
      </c>
      <c r="S415" s="18" t="s">
        <v>164</v>
      </c>
      <c r="T415" s="18">
        <v>237059.12659999999</v>
      </c>
      <c r="U415" s="18" t="s">
        <v>164</v>
      </c>
      <c r="V415" s="18">
        <v>258265.04689999999</v>
      </c>
      <c r="W415" s="18" t="s">
        <v>164</v>
      </c>
      <c r="X415" s="18">
        <v>281241.17660000001</v>
      </c>
      <c r="Y415" s="18" t="s">
        <v>164</v>
      </c>
      <c r="Z415" s="18">
        <v>307462.3063</v>
      </c>
    </row>
    <row r="416" spans="1:26" hidden="1">
      <c r="A416" s="18" t="s">
        <v>198</v>
      </c>
      <c r="B416" s="18" t="s">
        <v>174</v>
      </c>
      <c r="C416" s="18" t="s">
        <v>139</v>
      </c>
      <c r="D416" s="18" t="s">
        <v>58</v>
      </c>
      <c r="E416" s="18" t="s">
        <v>142</v>
      </c>
      <c r="F416" s="18" t="s">
        <v>143</v>
      </c>
      <c r="G416" s="18">
        <v>6530.5478519999997</v>
      </c>
      <c r="H416" s="18">
        <v>6921.7978519999997</v>
      </c>
      <c r="I416" s="18" t="s">
        <v>164</v>
      </c>
      <c r="J416" s="18">
        <v>7746.9189450000003</v>
      </c>
      <c r="K416" s="18" t="s">
        <v>164</v>
      </c>
      <c r="L416" s="18">
        <v>8571.5732420000004</v>
      </c>
      <c r="M416" s="18" t="s">
        <v>164</v>
      </c>
      <c r="N416" s="18">
        <v>9324.8173829999996</v>
      </c>
      <c r="O416" s="18" t="s">
        <v>164</v>
      </c>
      <c r="P416" s="18">
        <v>10038.440430000001</v>
      </c>
      <c r="Q416" s="18" t="s">
        <v>164</v>
      </c>
      <c r="R416" s="18">
        <v>10671.429690000001</v>
      </c>
      <c r="S416" s="18" t="s">
        <v>164</v>
      </c>
      <c r="T416" s="18">
        <v>11232.58008</v>
      </c>
      <c r="U416" s="18" t="s">
        <v>164</v>
      </c>
      <c r="V416" s="18">
        <v>11768.179690000001</v>
      </c>
      <c r="W416" s="18" t="s">
        <v>164</v>
      </c>
      <c r="X416" s="18">
        <v>12288.110350000001</v>
      </c>
      <c r="Y416" s="18" t="s">
        <v>164</v>
      </c>
      <c r="Z416" s="18">
        <v>12793.150390000001</v>
      </c>
    </row>
    <row r="417" spans="1:26" hidden="1">
      <c r="A417" s="18" t="s">
        <v>198</v>
      </c>
      <c r="B417" s="18" t="s">
        <v>174</v>
      </c>
      <c r="C417" s="18" t="s">
        <v>139</v>
      </c>
      <c r="D417" s="18" t="s">
        <v>58</v>
      </c>
      <c r="E417" s="18" t="s">
        <v>63</v>
      </c>
      <c r="F417" s="18" t="s">
        <v>60</v>
      </c>
      <c r="G417" s="18">
        <v>458.95590629999998</v>
      </c>
      <c r="H417" s="18">
        <v>506.8365938</v>
      </c>
      <c r="I417" s="18" t="s">
        <v>164</v>
      </c>
      <c r="J417" s="18">
        <v>608.88631250000003</v>
      </c>
      <c r="K417" s="18" t="s">
        <v>164</v>
      </c>
      <c r="L417" s="18">
        <v>689.08668750000004</v>
      </c>
      <c r="M417" s="18" t="s">
        <v>164</v>
      </c>
      <c r="N417" s="18">
        <v>766.15612499999997</v>
      </c>
      <c r="O417" s="18" t="s">
        <v>164</v>
      </c>
      <c r="P417" s="18">
        <v>837.08637499999998</v>
      </c>
      <c r="Q417" s="18" t="s">
        <v>164</v>
      </c>
      <c r="R417" s="18">
        <v>881.873875</v>
      </c>
      <c r="S417" s="18" t="s">
        <v>164</v>
      </c>
      <c r="T417" s="18">
        <v>921.05918750000001</v>
      </c>
      <c r="U417" s="18" t="s">
        <v>164</v>
      </c>
      <c r="V417" s="18">
        <v>965.0306875</v>
      </c>
      <c r="W417" s="18" t="s">
        <v>164</v>
      </c>
      <c r="X417" s="18">
        <v>1018.12</v>
      </c>
      <c r="Y417" s="18" t="s">
        <v>164</v>
      </c>
      <c r="Z417" s="18">
        <v>1085.5509999999999</v>
      </c>
    </row>
    <row r="418" spans="1:26" hidden="1">
      <c r="A418" s="18" t="s">
        <v>198</v>
      </c>
      <c r="B418" s="18" t="s">
        <v>175</v>
      </c>
      <c r="C418" s="18" t="s">
        <v>139</v>
      </c>
      <c r="D418" s="18" t="s">
        <v>58</v>
      </c>
      <c r="E418" s="18" t="s">
        <v>140</v>
      </c>
      <c r="F418" s="18" t="s">
        <v>141</v>
      </c>
      <c r="G418" s="18">
        <v>33111.525390000003</v>
      </c>
      <c r="H418" s="18">
        <v>35675.746420000003</v>
      </c>
      <c r="I418" s="18" t="s">
        <v>164</v>
      </c>
      <c r="J418" s="18">
        <v>41076.714200000002</v>
      </c>
      <c r="K418" s="18" t="s">
        <v>164</v>
      </c>
      <c r="L418" s="18">
        <v>39330.793619999997</v>
      </c>
      <c r="M418" s="18" t="s">
        <v>164</v>
      </c>
      <c r="N418" s="18">
        <v>34674.083989999999</v>
      </c>
      <c r="O418" s="18" t="s">
        <v>164</v>
      </c>
      <c r="P418" s="18">
        <v>24845.571449999999</v>
      </c>
      <c r="Q418" s="18" t="s">
        <v>164</v>
      </c>
      <c r="R418" s="18">
        <v>15320.95361</v>
      </c>
      <c r="S418" s="18" t="s">
        <v>164</v>
      </c>
      <c r="T418" s="18">
        <v>10449.464679999999</v>
      </c>
      <c r="U418" s="18" t="s">
        <v>164</v>
      </c>
      <c r="V418" s="18">
        <v>6779.3878180000002</v>
      </c>
      <c r="W418" s="18" t="s">
        <v>164</v>
      </c>
      <c r="X418" s="18">
        <v>2701.5717570000002</v>
      </c>
      <c r="Y418" s="18" t="s">
        <v>164</v>
      </c>
      <c r="Z418" s="18">
        <v>663.78253689999997</v>
      </c>
    </row>
    <row r="419" spans="1:26" hidden="1">
      <c r="A419" s="18" t="s">
        <v>198</v>
      </c>
      <c r="B419" s="18" t="s">
        <v>175</v>
      </c>
      <c r="C419" s="18" t="s">
        <v>139</v>
      </c>
      <c r="D419" s="18" t="s">
        <v>58</v>
      </c>
      <c r="E419" s="18" t="s">
        <v>59</v>
      </c>
      <c r="F419" s="18" t="s">
        <v>60</v>
      </c>
      <c r="G419" s="18">
        <v>340.76440630000002</v>
      </c>
      <c r="H419" s="18">
        <v>368.541</v>
      </c>
      <c r="I419" s="18" t="s">
        <v>164</v>
      </c>
      <c r="J419" s="18">
        <v>407.46281249999998</v>
      </c>
      <c r="K419" s="18" t="s">
        <v>164</v>
      </c>
      <c r="L419" s="18">
        <v>448.07249999999999</v>
      </c>
      <c r="M419" s="18" t="s">
        <v>164</v>
      </c>
      <c r="N419" s="18">
        <v>464.67740629999997</v>
      </c>
      <c r="O419" s="18" t="s">
        <v>164</v>
      </c>
      <c r="P419" s="18">
        <v>456.42681249999998</v>
      </c>
      <c r="Q419" s="18" t="s">
        <v>164</v>
      </c>
      <c r="R419" s="18">
        <v>441.86681249999998</v>
      </c>
      <c r="S419" s="18" t="s">
        <v>164</v>
      </c>
      <c r="T419" s="18">
        <v>422.4321875</v>
      </c>
      <c r="U419" s="18" t="s">
        <v>164</v>
      </c>
      <c r="V419" s="18">
        <v>402.31831249999999</v>
      </c>
      <c r="W419" s="18" t="s">
        <v>164</v>
      </c>
      <c r="X419" s="18">
        <v>393.67649999999998</v>
      </c>
      <c r="Y419" s="18" t="s">
        <v>164</v>
      </c>
      <c r="Z419" s="18">
        <v>391.6846875</v>
      </c>
    </row>
    <row r="420" spans="1:26" hidden="1">
      <c r="A420" s="18" t="s">
        <v>198</v>
      </c>
      <c r="B420" s="18" t="s">
        <v>175</v>
      </c>
      <c r="C420" s="18" t="s">
        <v>139</v>
      </c>
      <c r="D420" s="18" t="s">
        <v>58</v>
      </c>
      <c r="E420" s="18" t="s">
        <v>61</v>
      </c>
      <c r="F420" s="18" t="s">
        <v>62</v>
      </c>
      <c r="G420" s="18">
        <v>63148.666799999999</v>
      </c>
      <c r="H420" s="18">
        <v>75308.071089999998</v>
      </c>
      <c r="I420" s="18" t="s">
        <v>164</v>
      </c>
      <c r="J420" s="18">
        <v>114030.72659999999</v>
      </c>
      <c r="K420" s="18" t="s">
        <v>164</v>
      </c>
      <c r="L420" s="18">
        <v>162721.12659999999</v>
      </c>
      <c r="M420" s="18" t="s">
        <v>164</v>
      </c>
      <c r="N420" s="18">
        <v>210352.45</v>
      </c>
      <c r="O420" s="18" t="s">
        <v>164</v>
      </c>
      <c r="P420" s="18">
        <v>252200.0766</v>
      </c>
      <c r="Q420" s="18" t="s">
        <v>164</v>
      </c>
      <c r="R420" s="18">
        <v>288466.64689999999</v>
      </c>
      <c r="S420" s="18" t="s">
        <v>164</v>
      </c>
      <c r="T420" s="18">
        <v>321480.70630000002</v>
      </c>
      <c r="U420" s="18" t="s">
        <v>164</v>
      </c>
      <c r="V420" s="18">
        <v>348993.35629999998</v>
      </c>
      <c r="W420" s="18" t="s">
        <v>164</v>
      </c>
      <c r="X420" s="18">
        <v>373429.9938</v>
      </c>
      <c r="Y420" s="18" t="s">
        <v>164</v>
      </c>
      <c r="Z420" s="18">
        <v>396527.45</v>
      </c>
    </row>
    <row r="421" spans="1:26" hidden="1">
      <c r="A421" s="18" t="s">
        <v>198</v>
      </c>
      <c r="B421" s="18" t="s">
        <v>175</v>
      </c>
      <c r="C421" s="18" t="s">
        <v>139</v>
      </c>
      <c r="D421" s="18" t="s">
        <v>58</v>
      </c>
      <c r="E421" s="18" t="s">
        <v>142</v>
      </c>
      <c r="F421" s="18" t="s">
        <v>143</v>
      </c>
      <c r="G421" s="18">
        <v>6530.5478519999997</v>
      </c>
      <c r="H421" s="18">
        <v>6921.7978519999997</v>
      </c>
      <c r="I421" s="18" t="s">
        <v>164</v>
      </c>
      <c r="J421" s="18">
        <v>7660.201172</v>
      </c>
      <c r="K421" s="18" t="s">
        <v>164</v>
      </c>
      <c r="L421" s="18">
        <v>8300.9023440000001</v>
      </c>
      <c r="M421" s="18" t="s">
        <v>164</v>
      </c>
      <c r="N421" s="18">
        <v>8818.3310550000006</v>
      </c>
      <c r="O421" s="18" t="s">
        <v>164</v>
      </c>
      <c r="P421" s="18">
        <v>9212.9814449999994</v>
      </c>
      <c r="Q421" s="18" t="s">
        <v>164</v>
      </c>
      <c r="R421" s="18">
        <v>9459.8427730000003</v>
      </c>
      <c r="S421" s="18" t="s">
        <v>164</v>
      </c>
      <c r="T421" s="18">
        <v>9573.2675780000009</v>
      </c>
      <c r="U421" s="18" t="s">
        <v>164</v>
      </c>
      <c r="V421" s="18">
        <v>9592.2558590000008</v>
      </c>
      <c r="W421" s="18" t="s">
        <v>164</v>
      </c>
      <c r="X421" s="18">
        <v>9542.8251949999994</v>
      </c>
      <c r="Y421" s="18" t="s">
        <v>164</v>
      </c>
      <c r="Z421" s="18">
        <v>9456.296875</v>
      </c>
    </row>
    <row r="422" spans="1:26" hidden="1">
      <c r="A422" s="18" t="s">
        <v>198</v>
      </c>
      <c r="B422" s="18" t="s">
        <v>175</v>
      </c>
      <c r="C422" s="18" t="s">
        <v>139</v>
      </c>
      <c r="D422" s="18" t="s">
        <v>58</v>
      </c>
      <c r="E422" s="18" t="s">
        <v>63</v>
      </c>
      <c r="F422" s="18" t="s">
        <v>60</v>
      </c>
      <c r="G422" s="18">
        <v>458.98331250000001</v>
      </c>
      <c r="H422" s="18">
        <v>507.06831249999999</v>
      </c>
      <c r="I422" s="18" t="s">
        <v>164</v>
      </c>
      <c r="J422" s="18">
        <v>566.03687500000001</v>
      </c>
      <c r="K422" s="18" t="s">
        <v>164</v>
      </c>
      <c r="L422" s="18">
        <v>608.66750000000002</v>
      </c>
      <c r="M422" s="18" t="s">
        <v>164</v>
      </c>
      <c r="N422" s="18">
        <v>622.02250000000004</v>
      </c>
      <c r="O422" s="18" t="s">
        <v>164</v>
      </c>
      <c r="P422" s="18">
        <v>585.00881249999998</v>
      </c>
      <c r="Q422" s="18" t="s">
        <v>164</v>
      </c>
      <c r="R422" s="18">
        <v>556.60618750000003</v>
      </c>
      <c r="S422" s="18" t="s">
        <v>164</v>
      </c>
      <c r="T422" s="18">
        <v>539.57731249999995</v>
      </c>
      <c r="U422" s="18" t="s">
        <v>164</v>
      </c>
      <c r="V422" s="18">
        <v>526.104375</v>
      </c>
      <c r="W422" s="18" t="s">
        <v>164</v>
      </c>
      <c r="X422" s="18">
        <v>523.46031249999999</v>
      </c>
      <c r="Y422" s="18" t="s">
        <v>164</v>
      </c>
      <c r="Z422" s="18">
        <v>525.77737500000001</v>
      </c>
    </row>
    <row r="423" spans="1:26" hidden="1">
      <c r="A423" s="18" t="s">
        <v>198</v>
      </c>
      <c r="B423" s="18" t="s">
        <v>176</v>
      </c>
      <c r="C423" s="18" t="s">
        <v>139</v>
      </c>
      <c r="D423" s="18" t="s">
        <v>58</v>
      </c>
      <c r="E423" s="18" t="s">
        <v>140</v>
      </c>
      <c r="F423" s="18" t="s">
        <v>141</v>
      </c>
      <c r="G423" s="18">
        <v>33192.317389999997</v>
      </c>
      <c r="H423" s="18">
        <v>35583.728840000003</v>
      </c>
      <c r="I423" s="18" t="s">
        <v>164</v>
      </c>
      <c r="J423" s="18">
        <v>42086.146809999998</v>
      </c>
      <c r="K423" s="18" t="s">
        <v>164</v>
      </c>
      <c r="L423" s="18">
        <v>46413.583339999997</v>
      </c>
      <c r="M423" s="18" t="s">
        <v>164</v>
      </c>
      <c r="N423" s="18">
        <v>48790.718430000001</v>
      </c>
      <c r="O423" s="18" t="s">
        <v>164</v>
      </c>
      <c r="P423" s="18">
        <v>42443.757819999999</v>
      </c>
      <c r="Q423" s="18" t="s">
        <v>164</v>
      </c>
      <c r="R423" s="18">
        <v>33533.772140000001</v>
      </c>
      <c r="S423" s="18" t="s">
        <v>164</v>
      </c>
      <c r="T423" s="18">
        <v>27691.611980000001</v>
      </c>
      <c r="U423" s="18" t="s">
        <v>164</v>
      </c>
      <c r="V423" s="18">
        <v>21118.804039999999</v>
      </c>
      <c r="W423" s="18" t="s">
        <v>164</v>
      </c>
      <c r="X423" s="18">
        <v>12745.506100000001</v>
      </c>
      <c r="Y423" s="18" t="s">
        <v>164</v>
      </c>
      <c r="Z423" s="18">
        <v>9798.7521980000001</v>
      </c>
    </row>
    <row r="424" spans="1:26" hidden="1">
      <c r="A424" s="18" t="s">
        <v>198</v>
      </c>
      <c r="B424" s="18" t="s">
        <v>176</v>
      </c>
      <c r="C424" s="18" t="s">
        <v>139</v>
      </c>
      <c r="D424" s="18" t="s">
        <v>58</v>
      </c>
      <c r="E424" s="18" t="s">
        <v>59</v>
      </c>
      <c r="F424" s="18" t="s">
        <v>60</v>
      </c>
      <c r="G424" s="18">
        <v>340.76381249999997</v>
      </c>
      <c r="H424" s="18">
        <v>368.77318750000001</v>
      </c>
      <c r="I424" s="18" t="s">
        <v>164</v>
      </c>
      <c r="J424" s="18">
        <v>410.41840630000002</v>
      </c>
      <c r="K424" s="18" t="s">
        <v>164</v>
      </c>
      <c r="L424" s="18">
        <v>484.97109380000001</v>
      </c>
      <c r="M424" s="18" t="s">
        <v>164</v>
      </c>
      <c r="N424" s="18">
        <v>546.91912500000001</v>
      </c>
      <c r="O424" s="18" t="s">
        <v>164</v>
      </c>
      <c r="P424" s="18">
        <v>535.70231249999995</v>
      </c>
      <c r="Q424" s="18" t="s">
        <v>164</v>
      </c>
      <c r="R424" s="18">
        <v>519.75468750000005</v>
      </c>
      <c r="S424" s="18" t="s">
        <v>164</v>
      </c>
      <c r="T424" s="18">
        <v>533.81487500000003</v>
      </c>
      <c r="U424" s="18" t="s">
        <v>164</v>
      </c>
      <c r="V424" s="18">
        <v>515.67190630000005</v>
      </c>
      <c r="W424" s="18" t="s">
        <v>164</v>
      </c>
      <c r="X424" s="18">
        <v>471.04709380000003</v>
      </c>
      <c r="Y424" s="18" t="s">
        <v>164</v>
      </c>
      <c r="Z424" s="18">
        <v>455.92168750000002</v>
      </c>
    </row>
    <row r="425" spans="1:26" hidden="1">
      <c r="A425" s="18" t="s">
        <v>198</v>
      </c>
      <c r="B425" s="18" t="s">
        <v>176</v>
      </c>
      <c r="C425" s="18" t="s">
        <v>139</v>
      </c>
      <c r="D425" s="18" t="s">
        <v>58</v>
      </c>
      <c r="E425" s="18" t="s">
        <v>61</v>
      </c>
      <c r="F425" s="18" t="s">
        <v>62</v>
      </c>
      <c r="G425" s="18">
        <v>63148.666799999999</v>
      </c>
      <c r="H425" s="18">
        <v>75308.071089999998</v>
      </c>
      <c r="I425" s="18" t="s">
        <v>164</v>
      </c>
      <c r="J425" s="18">
        <v>114030.72659999999</v>
      </c>
      <c r="K425" s="18" t="s">
        <v>164</v>
      </c>
      <c r="L425" s="18">
        <v>162721.12659999999</v>
      </c>
      <c r="M425" s="18" t="s">
        <v>164</v>
      </c>
      <c r="N425" s="18">
        <v>210352.45</v>
      </c>
      <c r="O425" s="18" t="s">
        <v>164</v>
      </c>
      <c r="P425" s="18">
        <v>252200.0766</v>
      </c>
      <c r="Q425" s="18" t="s">
        <v>164</v>
      </c>
      <c r="R425" s="18">
        <v>288466.64689999999</v>
      </c>
      <c r="S425" s="18" t="s">
        <v>164</v>
      </c>
      <c r="T425" s="18">
        <v>321480.70630000002</v>
      </c>
      <c r="U425" s="18" t="s">
        <v>164</v>
      </c>
      <c r="V425" s="18">
        <v>348993.35629999998</v>
      </c>
      <c r="W425" s="18" t="s">
        <v>164</v>
      </c>
      <c r="X425" s="18">
        <v>373429.9938</v>
      </c>
      <c r="Y425" s="18" t="s">
        <v>164</v>
      </c>
      <c r="Z425" s="18">
        <v>396527.45</v>
      </c>
    </row>
    <row r="426" spans="1:26" hidden="1">
      <c r="A426" s="18" t="s">
        <v>198</v>
      </c>
      <c r="B426" s="18" t="s">
        <v>176</v>
      </c>
      <c r="C426" s="18" t="s">
        <v>139</v>
      </c>
      <c r="D426" s="18" t="s">
        <v>58</v>
      </c>
      <c r="E426" s="18" t="s">
        <v>142</v>
      </c>
      <c r="F426" s="18" t="s">
        <v>143</v>
      </c>
      <c r="G426" s="18">
        <v>6530.5478519999997</v>
      </c>
      <c r="H426" s="18">
        <v>6921.7978519999997</v>
      </c>
      <c r="I426" s="18" t="s">
        <v>164</v>
      </c>
      <c r="J426" s="18">
        <v>7660.201172</v>
      </c>
      <c r="K426" s="18" t="s">
        <v>164</v>
      </c>
      <c r="L426" s="18">
        <v>8300.9023440000001</v>
      </c>
      <c r="M426" s="18" t="s">
        <v>164</v>
      </c>
      <c r="N426" s="18">
        <v>8818.3310550000006</v>
      </c>
      <c r="O426" s="18" t="s">
        <v>164</v>
      </c>
      <c r="P426" s="18">
        <v>9212.9814449999994</v>
      </c>
      <c r="Q426" s="18" t="s">
        <v>164</v>
      </c>
      <c r="R426" s="18">
        <v>9459.8427730000003</v>
      </c>
      <c r="S426" s="18" t="s">
        <v>164</v>
      </c>
      <c r="T426" s="18">
        <v>9573.2675780000009</v>
      </c>
      <c r="U426" s="18" t="s">
        <v>164</v>
      </c>
      <c r="V426" s="18">
        <v>9592.2558590000008</v>
      </c>
      <c r="W426" s="18" t="s">
        <v>164</v>
      </c>
      <c r="X426" s="18">
        <v>9542.8251949999994</v>
      </c>
      <c r="Y426" s="18" t="s">
        <v>164</v>
      </c>
      <c r="Z426" s="18">
        <v>9456.296875</v>
      </c>
    </row>
    <row r="427" spans="1:26" hidden="1">
      <c r="A427" s="18" t="s">
        <v>198</v>
      </c>
      <c r="B427" s="18" t="s">
        <v>176</v>
      </c>
      <c r="C427" s="18" t="s">
        <v>139</v>
      </c>
      <c r="D427" s="18" t="s">
        <v>58</v>
      </c>
      <c r="E427" s="18" t="s">
        <v>63</v>
      </c>
      <c r="F427" s="18" t="s">
        <v>60</v>
      </c>
      <c r="G427" s="18">
        <v>458.97240629999999</v>
      </c>
      <c r="H427" s="18">
        <v>507.33881250000002</v>
      </c>
      <c r="I427" s="18" t="s">
        <v>164</v>
      </c>
      <c r="J427" s="18">
        <v>571.28562499999998</v>
      </c>
      <c r="K427" s="18" t="s">
        <v>164</v>
      </c>
      <c r="L427" s="18">
        <v>667.45287499999995</v>
      </c>
      <c r="M427" s="18" t="s">
        <v>164</v>
      </c>
      <c r="N427" s="18">
        <v>738.72781250000003</v>
      </c>
      <c r="O427" s="18" t="s">
        <v>164</v>
      </c>
      <c r="P427" s="18">
        <v>701.08381250000002</v>
      </c>
      <c r="Q427" s="18" t="s">
        <v>164</v>
      </c>
      <c r="R427" s="18">
        <v>666.53168749999998</v>
      </c>
      <c r="S427" s="18" t="s">
        <v>164</v>
      </c>
      <c r="T427" s="18">
        <v>678.60262499999999</v>
      </c>
      <c r="U427" s="18" t="s">
        <v>164</v>
      </c>
      <c r="V427" s="18">
        <v>632.54537500000004</v>
      </c>
      <c r="W427" s="18" t="s">
        <v>164</v>
      </c>
      <c r="X427" s="18">
        <v>586.145625</v>
      </c>
      <c r="Y427" s="18" t="s">
        <v>164</v>
      </c>
      <c r="Z427" s="18">
        <v>586.50062500000001</v>
      </c>
    </row>
    <row r="428" spans="1:26" hidden="1">
      <c r="A428" s="18" t="s">
        <v>198</v>
      </c>
      <c r="B428" s="18" t="s">
        <v>197</v>
      </c>
      <c r="C428" s="18" t="s">
        <v>139</v>
      </c>
      <c r="D428" s="18" t="s">
        <v>58</v>
      </c>
      <c r="E428" s="18" t="s">
        <v>140</v>
      </c>
      <c r="F428" s="18" t="s">
        <v>141</v>
      </c>
      <c r="G428" s="18">
        <v>33192.317389999997</v>
      </c>
      <c r="H428" s="18">
        <v>35583.728840000003</v>
      </c>
      <c r="I428" s="18" t="s">
        <v>164</v>
      </c>
      <c r="J428" s="18">
        <v>42105.139000000003</v>
      </c>
      <c r="K428" s="18" t="s">
        <v>164</v>
      </c>
      <c r="L428" s="18">
        <v>46705.194340000002</v>
      </c>
      <c r="M428" s="18" t="s">
        <v>164</v>
      </c>
      <c r="N428" s="18">
        <v>49761.507819999999</v>
      </c>
      <c r="O428" s="18" t="s">
        <v>164</v>
      </c>
      <c r="P428" s="18">
        <v>49220.087240000001</v>
      </c>
      <c r="Q428" s="18" t="s">
        <v>164</v>
      </c>
      <c r="R428" s="18">
        <v>47775.603190000002</v>
      </c>
      <c r="S428" s="18" t="s">
        <v>164</v>
      </c>
      <c r="T428" s="18">
        <v>47554.944340000002</v>
      </c>
      <c r="U428" s="18" t="s">
        <v>164</v>
      </c>
      <c r="V428" s="18">
        <v>47032.075530000002</v>
      </c>
      <c r="W428" s="18" t="s">
        <v>164</v>
      </c>
      <c r="X428" s="18">
        <v>42718.611010000001</v>
      </c>
      <c r="Y428" s="18" t="s">
        <v>164</v>
      </c>
      <c r="Z428" s="18">
        <v>41156.134769999997</v>
      </c>
    </row>
    <row r="429" spans="1:26" hidden="1">
      <c r="A429" s="18" t="s">
        <v>198</v>
      </c>
      <c r="B429" s="18" t="s">
        <v>197</v>
      </c>
      <c r="C429" s="18" t="s">
        <v>139</v>
      </c>
      <c r="D429" s="18" t="s">
        <v>58</v>
      </c>
      <c r="E429" s="18" t="s">
        <v>59</v>
      </c>
      <c r="F429" s="18" t="s">
        <v>60</v>
      </c>
      <c r="G429" s="18">
        <v>340.76381249999997</v>
      </c>
      <c r="H429" s="18">
        <v>368.77318750000001</v>
      </c>
      <c r="I429" s="18" t="s">
        <v>164</v>
      </c>
      <c r="J429" s="18">
        <v>410.55259380000001</v>
      </c>
      <c r="K429" s="18" t="s">
        <v>164</v>
      </c>
      <c r="L429" s="18">
        <v>486.76090629999999</v>
      </c>
      <c r="M429" s="18" t="s">
        <v>164</v>
      </c>
      <c r="N429" s="18">
        <v>550.96881250000001</v>
      </c>
      <c r="O429" s="18" t="s">
        <v>164</v>
      </c>
      <c r="P429" s="18">
        <v>586.04999999999995</v>
      </c>
      <c r="Q429" s="18" t="s">
        <v>164</v>
      </c>
      <c r="R429" s="18">
        <v>619.05612499999995</v>
      </c>
      <c r="S429" s="18" t="s">
        <v>164</v>
      </c>
      <c r="T429" s="18">
        <v>637.16381249999995</v>
      </c>
      <c r="U429" s="18" t="s">
        <v>164</v>
      </c>
      <c r="V429" s="18">
        <v>647.73537499999998</v>
      </c>
      <c r="W429" s="18" t="s">
        <v>164</v>
      </c>
      <c r="X429" s="18">
        <v>635.41831249999996</v>
      </c>
      <c r="Y429" s="18" t="s">
        <v>164</v>
      </c>
      <c r="Z429" s="18">
        <v>636.27081250000003</v>
      </c>
    </row>
    <row r="430" spans="1:26" hidden="1">
      <c r="A430" s="18" t="s">
        <v>198</v>
      </c>
      <c r="B430" s="18" t="s">
        <v>197</v>
      </c>
      <c r="C430" s="18" t="s">
        <v>139</v>
      </c>
      <c r="D430" s="18" t="s">
        <v>58</v>
      </c>
      <c r="E430" s="18" t="s">
        <v>61</v>
      </c>
      <c r="F430" s="18" t="s">
        <v>62</v>
      </c>
      <c r="G430" s="18">
        <v>63148.666799999999</v>
      </c>
      <c r="H430" s="18">
        <v>75308.071089999998</v>
      </c>
      <c r="I430" s="18" t="s">
        <v>164</v>
      </c>
      <c r="J430" s="18">
        <v>114030.72659999999</v>
      </c>
      <c r="K430" s="18" t="s">
        <v>164</v>
      </c>
      <c r="L430" s="18">
        <v>162721.12659999999</v>
      </c>
      <c r="M430" s="18" t="s">
        <v>164</v>
      </c>
      <c r="N430" s="18">
        <v>210352.45</v>
      </c>
      <c r="O430" s="18" t="s">
        <v>164</v>
      </c>
      <c r="P430" s="18">
        <v>252200.0766</v>
      </c>
      <c r="Q430" s="18" t="s">
        <v>164</v>
      </c>
      <c r="R430" s="18">
        <v>288466.64689999999</v>
      </c>
      <c r="S430" s="18" t="s">
        <v>164</v>
      </c>
      <c r="T430" s="18">
        <v>321480.70630000002</v>
      </c>
      <c r="U430" s="18" t="s">
        <v>164</v>
      </c>
      <c r="V430" s="18">
        <v>348993.35629999998</v>
      </c>
      <c r="W430" s="18" t="s">
        <v>164</v>
      </c>
      <c r="X430" s="18">
        <v>373429.9938</v>
      </c>
      <c r="Y430" s="18" t="s">
        <v>164</v>
      </c>
      <c r="Z430" s="18">
        <v>396527.45</v>
      </c>
    </row>
    <row r="431" spans="1:26" hidden="1">
      <c r="A431" s="18" t="s">
        <v>198</v>
      </c>
      <c r="B431" s="18" t="s">
        <v>197</v>
      </c>
      <c r="C431" s="18" t="s">
        <v>139</v>
      </c>
      <c r="D431" s="18" t="s">
        <v>58</v>
      </c>
      <c r="E431" s="18" t="s">
        <v>142</v>
      </c>
      <c r="F431" s="18" t="s">
        <v>143</v>
      </c>
      <c r="G431" s="18">
        <v>6530.5478519999997</v>
      </c>
      <c r="H431" s="18">
        <v>6921.7978519999997</v>
      </c>
      <c r="I431" s="18" t="s">
        <v>164</v>
      </c>
      <c r="J431" s="18">
        <v>7660.201172</v>
      </c>
      <c r="K431" s="18" t="s">
        <v>164</v>
      </c>
      <c r="L431" s="18">
        <v>8300.9023440000001</v>
      </c>
      <c r="M431" s="18" t="s">
        <v>164</v>
      </c>
      <c r="N431" s="18">
        <v>8818.3310550000006</v>
      </c>
      <c r="O431" s="18" t="s">
        <v>164</v>
      </c>
      <c r="P431" s="18">
        <v>9212.9814449999994</v>
      </c>
      <c r="Q431" s="18" t="s">
        <v>164</v>
      </c>
      <c r="R431" s="18">
        <v>9459.8427730000003</v>
      </c>
      <c r="S431" s="18" t="s">
        <v>164</v>
      </c>
      <c r="T431" s="18">
        <v>9573.2675780000009</v>
      </c>
      <c r="U431" s="18" t="s">
        <v>164</v>
      </c>
      <c r="V431" s="18">
        <v>9592.2558590000008</v>
      </c>
      <c r="W431" s="18" t="s">
        <v>164</v>
      </c>
      <c r="X431" s="18">
        <v>9542.8251949999994</v>
      </c>
      <c r="Y431" s="18" t="s">
        <v>164</v>
      </c>
      <c r="Z431" s="18">
        <v>9456.296875</v>
      </c>
    </row>
    <row r="432" spans="1:26" hidden="1">
      <c r="A432" s="18" t="s">
        <v>198</v>
      </c>
      <c r="B432" s="18" t="s">
        <v>197</v>
      </c>
      <c r="C432" s="18" t="s">
        <v>139</v>
      </c>
      <c r="D432" s="18" t="s">
        <v>58</v>
      </c>
      <c r="E432" s="18" t="s">
        <v>63</v>
      </c>
      <c r="F432" s="18" t="s">
        <v>60</v>
      </c>
      <c r="G432" s="18">
        <v>458.97240629999999</v>
      </c>
      <c r="H432" s="18">
        <v>507.33881250000002</v>
      </c>
      <c r="I432" s="18" t="s">
        <v>164</v>
      </c>
      <c r="J432" s="18">
        <v>571.506125</v>
      </c>
      <c r="K432" s="18" t="s">
        <v>164</v>
      </c>
      <c r="L432" s="18">
        <v>670.16812500000003</v>
      </c>
      <c r="M432" s="18" t="s">
        <v>164</v>
      </c>
      <c r="N432" s="18">
        <v>745.74268749999999</v>
      </c>
      <c r="O432" s="18" t="s">
        <v>164</v>
      </c>
      <c r="P432" s="18">
        <v>780.54068749999999</v>
      </c>
      <c r="Q432" s="18" t="s">
        <v>164</v>
      </c>
      <c r="R432" s="18">
        <v>810.54762500000004</v>
      </c>
      <c r="S432" s="18" t="s">
        <v>164</v>
      </c>
      <c r="T432" s="18">
        <v>831.69787499999995</v>
      </c>
      <c r="U432" s="18" t="s">
        <v>164</v>
      </c>
      <c r="V432" s="18">
        <v>835.09481249999999</v>
      </c>
      <c r="W432" s="18" t="s">
        <v>164</v>
      </c>
      <c r="X432" s="18">
        <v>805.89668749999998</v>
      </c>
      <c r="Y432" s="18" t="s">
        <v>164</v>
      </c>
      <c r="Z432" s="18">
        <v>807.41681249999999</v>
      </c>
    </row>
    <row r="433" spans="1:26" hidden="1">
      <c r="A433" s="18" t="s">
        <v>198</v>
      </c>
      <c r="B433" s="18" t="s">
        <v>177</v>
      </c>
      <c r="C433" s="18" t="s">
        <v>139</v>
      </c>
      <c r="D433" s="18" t="s">
        <v>58</v>
      </c>
      <c r="E433" s="18" t="s">
        <v>140</v>
      </c>
      <c r="F433" s="18" t="s">
        <v>141</v>
      </c>
      <c r="G433" s="18">
        <v>33181.779300000002</v>
      </c>
      <c r="H433" s="18">
        <v>35594.474609999997</v>
      </c>
      <c r="I433" s="18" t="s">
        <v>164</v>
      </c>
      <c r="J433" s="18">
        <v>42463.960290000003</v>
      </c>
      <c r="K433" s="18" t="s">
        <v>164</v>
      </c>
      <c r="L433" s="18">
        <v>48287.801440000003</v>
      </c>
      <c r="M433" s="18" t="s">
        <v>164</v>
      </c>
      <c r="N433" s="18">
        <v>50825.206380000003</v>
      </c>
      <c r="O433" s="18" t="s">
        <v>164</v>
      </c>
      <c r="P433" s="18">
        <v>50388.908860000003</v>
      </c>
      <c r="Q433" s="18" t="s">
        <v>164</v>
      </c>
      <c r="R433" s="18">
        <v>48402.19857</v>
      </c>
      <c r="S433" s="18" t="s">
        <v>164</v>
      </c>
      <c r="T433" s="18">
        <v>47702.928720000004</v>
      </c>
      <c r="U433" s="18" t="s">
        <v>164</v>
      </c>
      <c r="V433" s="18">
        <v>47037.72234</v>
      </c>
      <c r="W433" s="18" t="s">
        <v>164</v>
      </c>
      <c r="X433" s="18">
        <v>44735.166669999999</v>
      </c>
      <c r="Y433" s="18" t="s">
        <v>164</v>
      </c>
      <c r="Z433" s="18">
        <v>44358.892910000002</v>
      </c>
    </row>
    <row r="434" spans="1:26" hidden="1">
      <c r="A434" s="18" t="s">
        <v>198</v>
      </c>
      <c r="B434" s="18" t="s">
        <v>177</v>
      </c>
      <c r="C434" s="18" t="s">
        <v>139</v>
      </c>
      <c r="D434" s="18" t="s">
        <v>58</v>
      </c>
      <c r="E434" s="18" t="s">
        <v>59</v>
      </c>
      <c r="F434" s="18" t="s">
        <v>60</v>
      </c>
      <c r="G434" s="18">
        <v>340.76381249999997</v>
      </c>
      <c r="H434" s="18">
        <v>368.77318750000001</v>
      </c>
      <c r="I434" s="18" t="s">
        <v>164</v>
      </c>
      <c r="J434" s="18">
        <v>413.77781249999998</v>
      </c>
      <c r="K434" s="18" t="s">
        <v>164</v>
      </c>
      <c r="L434" s="18">
        <v>497.48490629999998</v>
      </c>
      <c r="M434" s="18" t="s">
        <v>164</v>
      </c>
      <c r="N434" s="18">
        <v>554.84918749999997</v>
      </c>
      <c r="O434" s="18" t="s">
        <v>164</v>
      </c>
      <c r="P434" s="18">
        <v>587.43481250000002</v>
      </c>
      <c r="Q434" s="18" t="s">
        <v>164</v>
      </c>
      <c r="R434" s="18">
        <v>619.42718749999995</v>
      </c>
      <c r="S434" s="18" t="s">
        <v>164</v>
      </c>
      <c r="T434" s="18">
        <v>637.10137499999996</v>
      </c>
      <c r="U434" s="18" t="s">
        <v>164</v>
      </c>
      <c r="V434" s="18">
        <v>647.34681250000006</v>
      </c>
      <c r="W434" s="18" t="s">
        <v>164</v>
      </c>
      <c r="X434" s="18">
        <v>649.71531249999998</v>
      </c>
      <c r="Y434" s="18" t="s">
        <v>164</v>
      </c>
      <c r="Z434" s="18">
        <v>652.35762499999998</v>
      </c>
    </row>
    <row r="435" spans="1:26" hidden="1">
      <c r="A435" s="18" t="s">
        <v>198</v>
      </c>
      <c r="B435" s="18" t="s">
        <v>177</v>
      </c>
      <c r="C435" s="18" t="s">
        <v>139</v>
      </c>
      <c r="D435" s="18" t="s">
        <v>58</v>
      </c>
      <c r="E435" s="18" t="s">
        <v>61</v>
      </c>
      <c r="F435" s="18" t="s">
        <v>62</v>
      </c>
      <c r="G435" s="18">
        <v>63148.666799999999</v>
      </c>
      <c r="H435" s="18">
        <v>75308.071089999998</v>
      </c>
      <c r="I435" s="18" t="s">
        <v>164</v>
      </c>
      <c r="J435" s="18">
        <v>114030.72659999999</v>
      </c>
      <c r="K435" s="18" t="s">
        <v>164</v>
      </c>
      <c r="L435" s="18">
        <v>162721.12659999999</v>
      </c>
      <c r="M435" s="18" t="s">
        <v>164</v>
      </c>
      <c r="N435" s="18">
        <v>210352.45</v>
      </c>
      <c r="O435" s="18" t="s">
        <v>164</v>
      </c>
      <c r="P435" s="18">
        <v>252200.0766</v>
      </c>
      <c r="Q435" s="18" t="s">
        <v>164</v>
      </c>
      <c r="R435" s="18">
        <v>288466.64689999999</v>
      </c>
      <c r="S435" s="18" t="s">
        <v>164</v>
      </c>
      <c r="T435" s="18">
        <v>321480.70630000002</v>
      </c>
      <c r="U435" s="18" t="s">
        <v>164</v>
      </c>
      <c r="V435" s="18">
        <v>348993.35629999998</v>
      </c>
      <c r="W435" s="18" t="s">
        <v>164</v>
      </c>
      <c r="X435" s="18">
        <v>373429.9938</v>
      </c>
      <c r="Y435" s="18" t="s">
        <v>164</v>
      </c>
      <c r="Z435" s="18">
        <v>396527.45</v>
      </c>
    </row>
    <row r="436" spans="1:26" hidden="1">
      <c r="A436" s="18" t="s">
        <v>198</v>
      </c>
      <c r="B436" s="18" t="s">
        <v>177</v>
      </c>
      <c r="C436" s="18" t="s">
        <v>139</v>
      </c>
      <c r="D436" s="18" t="s">
        <v>58</v>
      </c>
      <c r="E436" s="18" t="s">
        <v>142</v>
      </c>
      <c r="F436" s="18" t="s">
        <v>143</v>
      </c>
      <c r="G436" s="18">
        <v>6530.5478519999997</v>
      </c>
      <c r="H436" s="18">
        <v>6921.7978519999997</v>
      </c>
      <c r="I436" s="18" t="s">
        <v>164</v>
      </c>
      <c r="J436" s="18">
        <v>7660.201172</v>
      </c>
      <c r="K436" s="18" t="s">
        <v>164</v>
      </c>
      <c r="L436" s="18">
        <v>8300.9023440000001</v>
      </c>
      <c r="M436" s="18" t="s">
        <v>164</v>
      </c>
      <c r="N436" s="18">
        <v>8818.3310550000006</v>
      </c>
      <c r="O436" s="18" t="s">
        <v>164</v>
      </c>
      <c r="P436" s="18">
        <v>9212.9814449999994</v>
      </c>
      <c r="Q436" s="18" t="s">
        <v>164</v>
      </c>
      <c r="R436" s="18">
        <v>9459.8427730000003</v>
      </c>
      <c r="S436" s="18" t="s">
        <v>164</v>
      </c>
      <c r="T436" s="18">
        <v>9573.2675780000009</v>
      </c>
      <c r="U436" s="18" t="s">
        <v>164</v>
      </c>
      <c r="V436" s="18">
        <v>9592.2558590000008</v>
      </c>
      <c r="W436" s="18" t="s">
        <v>164</v>
      </c>
      <c r="X436" s="18">
        <v>9542.8251949999994</v>
      </c>
      <c r="Y436" s="18" t="s">
        <v>164</v>
      </c>
      <c r="Z436" s="18">
        <v>9456.296875</v>
      </c>
    </row>
    <row r="437" spans="1:26" hidden="1">
      <c r="A437" s="18" t="s">
        <v>198</v>
      </c>
      <c r="B437" s="18" t="s">
        <v>177</v>
      </c>
      <c r="C437" s="18" t="s">
        <v>139</v>
      </c>
      <c r="D437" s="18" t="s">
        <v>58</v>
      </c>
      <c r="E437" s="18" t="s">
        <v>63</v>
      </c>
      <c r="F437" s="18" t="s">
        <v>60</v>
      </c>
      <c r="G437" s="18">
        <v>458.97240629999999</v>
      </c>
      <c r="H437" s="18">
        <v>507.33881250000002</v>
      </c>
      <c r="I437" s="18" t="s">
        <v>164</v>
      </c>
      <c r="J437" s="18">
        <v>576.25037499999996</v>
      </c>
      <c r="K437" s="18" t="s">
        <v>164</v>
      </c>
      <c r="L437" s="18">
        <v>686.06449999999995</v>
      </c>
      <c r="M437" s="18" t="s">
        <v>164</v>
      </c>
      <c r="N437" s="18">
        <v>754.77881249999996</v>
      </c>
      <c r="O437" s="18" t="s">
        <v>164</v>
      </c>
      <c r="P437" s="18">
        <v>787.90899999999999</v>
      </c>
      <c r="Q437" s="18" t="s">
        <v>164</v>
      </c>
      <c r="R437" s="18">
        <v>816.08231249999994</v>
      </c>
      <c r="S437" s="18" t="s">
        <v>164</v>
      </c>
      <c r="T437" s="18">
        <v>832.38750000000005</v>
      </c>
      <c r="U437" s="18" t="s">
        <v>164</v>
      </c>
      <c r="V437" s="18">
        <v>835.198125</v>
      </c>
      <c r="W437" s="18" t="s">
        <v>164</v>
      </c>
      <c r="X437" s="18">
        <v>830.32281250000005</v>
      </c>
      <c r="Y437" s="18" t="s">
        <v>164</v>
      </c>
      <c r="Z437" s="18">
        <v>836.51162499999998</v>
      </c>
    </row>
    <row r="438" spans="1:26" hidden="1">
      <c r="A438" s="18" t="s">
        <v>198</v>
      </c>
      <c r="B438" s="18" t="s">
        <v>178</v>
      </c>
      <c r="C438" s="18" t="s">
        <v>139</v>
      </c>
      <c r="D438" s="18" t="s">
        <v>58</v>
      </c>
      <c r="E438" s="18" t="s">
        <v>140</v>
      </c>
      <c r="F438" s="18" t="s">
        <v>141</v>
      </c>
      <c r="G438" s="18">
        <v>33167.391929999998</v>
      </c>
      <c r="H438" s="18">
        <v>35999.347659999999</v>
      </c>
      <c r="I438" s="18" t="s">
        <v>164</v>
      </c>
      <c r="J438" s="18">
        <v>44037.400719999998</v>
      </c>
      <c r="K438" s="18" t="s">
        <v>164</v>
      </c>
      <c r="L438" s="18">
        <v>45211.797530000003</v>
      </c>
      <c r="M438" s="18" t="s">
        <v>164</v>
      </c>
      <c r="N438" s="18">
        <v>40068.92871</v>
      </c>
      <c r="O438" s="18" t="s">
        <v>164</v>
      </c>
      <c r="P438" s="18">
        <v>29570.757160000001</v>
      </c>
      <c r="Q438" s="18" t="s">
        <v>164</v>
      </c>
      <c r="R438" s="18">
        <v>16809.24251</v>
      </c>
      <c r="S438" s="18" t="s">
        <v>164</v>
      </c>
      <c r="T438" s="18">
        <v>9462.4823410000008</v>
      </c>
      <c r="U438" s="18" t="s">
        <v>164</v>
      </c>
      <c r="V438" s="18">
        <v>6551.2555339999999</v>
      </c>
      <c r="W438" s="18" t="s">
        <v>164</v>
      </c>
      <c r="X438" s="18">
        <v>2458.738343</v>
      </c>
      <c r="Y438" s="18" t="s">
        <v>164</v>
      </c>
      <c r="Z438" s="18">
        <v>701.35523990000002</v>
      </c>
    </row>
    <row r="439" spans="1:26" hidden="1">
      <c r="A439" s="18" t="s">
        <v>198</v>
      </c>
      <c r="B439" s="18" t="s">
        <v>178</v>
      </c>
      <c r="C439" s="18" t="s">
        <v>139</v>
      </c>
      <c r="D439" s="18" t="s">
        <v>58</v>
      </c>
      <c r="E439" s="18" t="s">
        <v>59</v>
      </c>
      <c r="F439" s="18" t="s">
        <v>60</v>
      </c>
      <c r="G439" s="18">
        <v>341.07331249999999</v>
      </c>
      <c r="H439" s="18">
        <v>374.91718750000001</v>
      </c>
      <c r="I439" s="18" t="s">
        <v>164</v>
      </c>
      <c r="J439" s="18">
        <v>435.95249999999999</v>
      </c>
      <c r="K439" s="18" t="s">
        <v>164</v>
      </c>
      <c r="L439" s="18">
        <v>503.18381249999999</v>
      </c>
      <c r="M439" s="18" t="s">
        <v>164</v>
      </c>
      <c r="N439" s="18">
        <v>592.53331249999997</v>
      </c>
      <c r="O439" s="18" t="s">
        <v>164</v>
      </c>
      <c r="P439" s="18">
        <v>590.90087500000004</v>
      </c>
      <c r="Q439" s="18" t="s">
        <v>164</v>
      </c>
      <c r="R439" s="18">
        <v>589.7048125</v>
      </c>
      <c r="S439" s="18" t="s">
        <v>164</v>
      </c>
      <c r="T439" s="18">
        <v>611.04087500000003</v>
      </c>
      <c r="U439" s="18" t="s">
        <v>164</v>
      </c>
      <c r="V439" s="18">
        <v>637.76750000000004</v>
      </c>
      <c r="W439" s="18" t="s">
        <v>164</v>
      </c>
      <c r="X439" s="18">
        <v>641.09887500000002</v>
      </c>
      <c r="Y439" s="18" t="s">
        <v>164</v>
      </c>
      <c r="Z439" s="18">
        <v>630.99249999999995</v>
      </c>
    </row>
    <row r="440" spans="1:26" hidden="1">
      <c r="A440" s="18" t="s">
        <v>198</v>
      </c>
      <c r="B440" s="18" t="s">
        <v>178</v>
      </c>
      <c r="C440" s="18" t="s">
        <v>139</v>
      </c>
      <c r="D440" s="18" t="s">
        <v>58</v>
      </c>
      <c r="E440" s="18" t="s">
        <v>61</v>
      </c>
      <c r="F440" s="18" t="s">
        <v>62</v>
      </c>
      <c r="G440" s="18">
        <v>63148.666799999999</v>
      </c>
      <c r="H440" s="18">
        <v>75308.071089999998</v>
      </c>
      <c r="I440" s="18" t="s">
        <v>164</v>
      </c>
      <c r="J440" s="18">
        <v>116258.88830000001</v>
      </c>
      <c r="K440" s="18" t="s">
        <v>164</v>
      </c>
      <c r="L440" s="18">
        <v>192172.52660000001</v>
      </c>
      <c r="M440" s="18" t="s">
        <v>164</v>
      </c>
      <c r="N440" s="18">
        <v>299150.60310000001</v>
      </c>
      <c r="O440" s="18" t="s">
        <v>164</v>
      </c>
      <c r="P440" s="18">
        <v>416287.4031</v>
      </c>
      <c r="Q440" s="18" t="s">
        <v>164</v>
      </c>
      <c r="R440" s="18">
        <v>541506.45310000004</v>
      </c>
      <c r="S440" s="18" t="s">
        <v>164</v>
      </c>
      <c r="T440" s="18">
        <v>679464.84380000003</v>
      </c>
      <c r="U440" s="18" t="s">
        <v>164</v>
      </c>
      <c r="V440" s="18">
        <v>824882.09380000003</v>
      </c>
      <c r="W440" s="18" t="s">
        <v>164</v>
      </c>
      <c r="X440" s="18">
        <v>978632.94380000001</v>
      </c>
      <c r="Y440" s="18" t="s">
        <v>164</v>
      </c>
      <c r="Z440" s="18">
        <v>1137594.7</v>
      </c>
    </row>
    <row r="441" spans="1:26" hidden="1">
      <c r="A441" s="18" t="s">
        <v>198</v>
      </c>
      <c r="B441" s="18" t="s">
        <v>178</v>
      </c>
      <c r="C441" s="18" t="s">
        <v>139</v>
      </c>
      <c r="D441" s="18" t="s">
        <v>58</v>
      </c>
      <c r="E441" s="18" t="s">
        <v>142</v>
      </c>
      <c r="F441" s="18" t="s">
        <v>143</v>
      </c>
      <c r="G441" s="18">
        <v>6530.5478519999997</v>
      </c>
      <c r="H441" s="18">
        <v>6921.7978519999997</v>
      </c>
      <c r="I441" s="18" t="s">
        <v>164</v>
      </c>
      <c r="J441" s="18">
        <v>7584.9208980000003</v>
      </c>
      <c r="K441" s="18" t="s">
        <v>164</v>
      </c>
      <c r="L441" s="18">
        <v>8091.6879879999997</v>
      </c>
      <c r="M441" s="18" t="s">
        <v>164</v>
      </c>
      <c r="N441" s="18">
        <v>8446.890625</v>
      </c>
      <c r="O441" s="18" t="s">
        <v>164</v>
      </c>
      <c r="P441" s="18">
        <v>8629.4560550000006</v>
      </c>
      <c r="Q441" s="18" t="s">
        <v>164</v>
      </c>
      <c r="R441" s="18">
        <v>8646.7060550000006</v>
      </c>
      <c r="S441" s="18" t="s">
        <v>164</v>
      </c>
      <c r="T441" s="18">
        <v>8520.3808590000008</v>
      </c>
      <c r="U441" s="18" t="s">
        <v>164</v>
      </c>
      <c r="V441" s="18">
        <v>8267.6162110000005</v>
      </c>
      <c r="W441" s="18" t="s">
        <v>164</v>
      </c>
      <c r="X441" s="18">
        <v>7901.3999020000001</v>
      </c>
      <c r="Y441" s="18" t="s">
        <v>164</v>
      </c>
      <c r="Z441" s="18">
        <v>7447.205078</v>
      </c>
    </row>
    <row r="442" spans="1:26" hidden="1">
      <c r="A442" s="18" t="s">
        <v>198</v>
      </c>
      <c r="B442" s="18" t="s">
        <v>178</v>
      </c>
      <c r="C442" s="18" t="s">
        <v>139</v>
      </c>
      <c r="D442" s="18" t="s">
        <v>58</v>
      </c>
      <c r="E442" s="18" t="s">
        <v>63</v>
      </c>
      <c r="F442" s="18" t="s">
        <v>60</v>
      </c>
      <c r="G442" s="18">
        <v>459.0198125</v>
      </c>
      <c r="H442" s="18">
        <v>511.87540630000001</v>
      </c>
      <c r="I442" s="18" t="s">
        <v>164</v>
      </c>
      <c r="J442" s="18">
        <v>609.21187499999996</v>
      </c>
      <c r="K442" s="18" t="s">
        <v>164</v>
      </c>
      <c r="L442" s="18">
        <v>696.29049999999995</v>
      </c>
      <c r="M442" s="18" t="s">
        <v>164</v>
      </c>
      <c r="N442" s="18">
        <v>781.82637499999998</v>
      </c>
      <c r="O442" s="18" t="s">
        <v>164</v>
      </c>
      <c r="P442" s="18">
        <v>770.24712499999998</v>
      </c>
      <c r="Q442" s="18" t="s">
        <v>164</v>
      </c>
      <c r="R442" s="18">
        <v>778.70731249999994</v>
      </c>
      <c r="S442" s="18" t="s">
        <v>164</v>
      </c>
      <c r="T442" s="18">
        <v>812.74318749999998</v>
      </c>
      <c r="U442" s="18" t="s">
        <v>164</v>
      </c>
      <c r="V442" s="18">
        <v>851.74512500000003</v>
      </c>
      <c r="W442" s="18" t="s">
        <v>164</v>
      </c>
      <c r="X442" s="18">
        <v>880.70500000000004</v>
      </c>
      <c r="Y442" s="18" t="s">
        <v>164</v>
      </c>
      <c r="Z442" s="18">
        <v>870.48312499999997</v>
      </c>
    </row>
    <row r="443" spans="1:26" hidden="1">
      <c r="A443" s="18" t="s">
        <v>198</v>
      </c>
      <c r="B443" s="18" t="s">
        <v>179</v>
      </c>
      <c r="C443" s="18" t="s">
        <v>139</v>
      </c>
      <c r="D443" s="18" t="s">
        <v>58</v>
      </c>
      <c r="E443" s="18" t="s">
        <v>140</v>
      </c>
      <c r="F443" s="18" t="s">
        <v>141</v>
      </c>
      <c r="G443" s="18">
        <v>33167.391929999998</v>
      </c>
      <c r="H443" s="18">
        <v>35999.347659999999</v>
      </c>
      <c r="I443" s="18" t="s">
        <v>164</v>
      </c>
      <c r="J443" s="18">
        <v>45123.503909999999</v>
      </c>
      <c r="K443" s="18" t="s">
        <v>164</v>
      </c>
      <c r="L443" s="18">
        <v>52261.658860000003</v>
      </c>
      <c r="M443" s="18" t="s">
        <v>164</v>
      </c>
      <c r="N443" s="18">
        <v>53268.123050000002</v>
      </c>
      <c r="O443" s="18" t="s">
        <v>164</v>
      </c>
      <c r="P443" s="18">
        <v>47215.51986</v>
      </c>
      <c r="Q443" s="18" t="s">
        <v>164</v>
      </c>
      <c r="R443" s="18">
        <v>34950.444660000001</v>
      </c>
      <c r="S443" s="18" t="s">
        <v>164</v>
      </c>
      <c r="T443" s="18">
        <v>27763.07617</v>
      </c>
      <c r="U443" s="18" t="s">
        <v>164</v>
      </c>
      <c r="V443" s="18">
        <v>20258.927739999999</v>
      </c>
      <c r="W443" s="18" t="s">
        <v>164</v>
      </c>
      <c r="X443" s="18">
        <v>12887.875</v>
      </c>
      <c r="Y443" s="18" t="s">
        <v>164</v>
      </c>
      <c r="Z443" s="18">
        <v>7600.7028</v>
      </c>
    </row>
    <row r="444" spans="1:26" hidden="1">
      <c r="A444" s="18" t="s">
        <v>198</v>
      </c>
      <c r="B444" s="18" t="s">
        <v>179</v>
      </c>
      <c r="C444" s="18" t="s">
        <v>139</v>
      </c>
      <c r="D444" s="18" t="s">
        <v>58</v>
      </c>
      <c r="E444" s="18" t="s">
        <v>59</v>
      </c>
      <c r="F444" s="18" t="s">
        <v>60</v>
      </c>
      <c r="G444" s="18">
        <v>341.07331249999999</v>
      </c>
      <c r="H444" s="18">
        <v>374.91718750000001</v>
      </c>
      <c r="I444" s="18" t="s">
        <v>164</v>
      </c>
      <c r="J444" s="18">
        <v>440.55618750000002</v>
      </c>
      <c r="K444" s="18" t="s">
        <v>164</v>
      </c>
      <c r="L444" s="18">
        <v>533.56031250000001</v>
      </c>
      <c r="M444" s="18" t="s">
        <v>164</v>
      </c>
      <c r="N444" s="18">
        <v>651.87487499999997</v>
      </c>
      <c r="O444" s="18" t="s">
        <v>164</v>
      </c>
      <c r="P444" s="18">
        <v>684.0413125</v>
      </c>
      <c r="Q444" s="18" t="s">
        <v>164</v>
      </c>
      <c r="R444" s="18">
        <v>700.89131250000003</v>
      </c>
      <c r="S444" s="18" t="s">
        <v>164</v>
      </c>
      <c r="T444" s="18">
        <v>750.78912500000001</v>
      </c>
      <c r="U444" s="18" t="s">
        <v>164</v>
      </c>
      <c r="V444" s="18">
        <v>726.16368750000004</v>
      </c>
      <c r="W444" s="18" t="s">
        <v>164</v>
      </c>
      <c r="X444" s="18">
        <v>690.208125</v>
      </c>
      <c r="Y444" s="18" t="s">
        <v>164</v>
      </c>
      <c r="Z444" s="18">
        <v>681.484375</v>
      </c>
    </row>
    <row r="445" spans="1:26" hidden="1">
      <c r="A445" s="18" t="s">
        <v>198</v>
      </c>
      <c r="B445" s="18" t="s">
        <v>179</v>
      </c>
      <c r="C445" s="18" t="s">
        <v>139</v>
      </c>
      <c r="D445" s="18" t="s">
        <v>58</v>
      </c>
      <c r="E445" s="18" t="s">
        <v>61</v>
      </c>
      <c r="F445" s="18" t="s">
        <v>62</v>
      </c>
      <c r="G445" s="18">
        <v>63148.666799999999</v>
      </c>
      <c r="H445" s="18">
        <v>75308.071089999998</v>
      </c>
      <c r="I445" s="18" t="s">
        <v>164</v>
      </c>
      <c r="J445" s="18">
        <v>116258.88830000001</v>
      </c>
      <c r="K445" s="18" t="s">
        <v>164</v>
      </c>
      <c r="L445" s="18">
        <v>192172.52660000001</v>
      </c>
      <c r="M445" s="18" t="s">
        <v>164</v>
      </c>
      <c r="N445" s="18">
        <v>299150.60310000001</v>
      </c>
      <c r="O445" s="18" t="s">
        <v>164</v>
      </c>
      <c r="P445" s="18">
        <v>416287.4031</v>
      </c>
      <c r="Q445" s="18" t="s">
        <v>164</v>
      </c>
      <c r="R445" s="18">
        <v>541506.45310000004</v>
      </c>
      <c r="S445" s="18" t="s">
        <v>164</v>
      </c>
      <c r="T445" s="18">
        <v>679464.84380000003</v>
      </c>
      <c r="U445" s="18" t="s">
        <v>164</v>
      </c>
      <c r="V445" s="18">
        <v>824882.09380000003</v>
      </c>
      <c r="W445" s="18" t="s">
        <v>164</v>
      </c>
      <c r="X445" s="18">
        <v>978632.94380000001</v>
      </c>
      <c r="Y445" s="18" t="s">
        <v>164</v>
      </c>
      <c r="Z445" s="18">
        <v>1137594.7</v>
      </c>
    </row>
    <row r="446" spans="1:26" hidden="1">
      <c r="A446" s="18" t="s">
        <v>198</v>
      </c>
      <c r="B446" s="18" t="s">
        <v>179</v>
      </c>
      <c r="C446" s="18" t="s">
        <v>139</v>
      </c>
      <c r="D446" s="18" t="s">
        <v>58</v>
      </c>
      <c r="E446" s="18" t="s">
        <v>142</v>
      </c>
      <c r="F446" s="18" t="s">
        <v>143</v>
      </c>
      <c r="G446" s="18">
        <v>6530.5478519999997</v>
      </c>
      <c r="H446" s="18">
        <v>6921.7978519999997</v>
      </c>
      <c r="I446" s="18" t="s">
        <v>164</v>
      </c>
      <c r="J446" s="18">
        <v>7584.9208980000003</v>
      </c>
      <c r="K446" s="18" t="s">
        <v>164</v>
      </c>
      <c r="L446" s="18">
        <v>8091.6879879999997</v>
      </c>
      <c r="M446" s="18" t="s">
        <v>164</v>
      </c>
      <c r="N446" s="18">
        <v>8446.890625</v>
      </c>
      <c r="O446" s="18" t="s">
        <v>164</v>
      </c>
      <c r="P446" s="18">
        <v>8629.4560550000006</v>
      </c>
      <c r="Q446" s="18" t="s">
        <v>164</v>
      </c>
      <c r="R446" s="18">
        <v>8646.7060550000006</v>
      </c>
      <c r="S446" s="18" t="s">
        <v>164</v>
      </c>
      <c r="T446" s="18">
        <v>8520.3808590000008</v>
      </c>
      <c r="U446" s="18" t="s">
        <v>164</v>
      </c>
      <c r="V446" s="18">
        <v>8267.6162110000005</v>
      </c>
      <c r="W446" s="18" t="s">
        <v>164</v>
      </c>
      <c r="X446" s="18">
        <v>7901.3999020000001</v>
      </c>
      <c r="Y446" s="18" t="s">
        <v>164</v>
      </c>
      <c r="Z446" s="18">
        <v>7447.205078</v>
      </c>
    </row>
    <row r="447" spans="1:26" hidden="1">
      <c r="A447" s="18" t="s">
        <v>198</v>
      </c>
      <c r="B447" s="18" t="s">
        <v>179</v>
      </c>
      <c r="C447" s="18" t="s">
        <v>139</v>
      </c>
      <c r="D447" s="18" t="s">
        <v>58</v>
      </c>
      <c r="E447" s="18" t="s">
        <v>63</v>
      </c>
      <c r="F447" s="18" t="s">
        <v>60</v>
      </c>
      <c r="G447" s="18">
        <v>459.0198125</v>
      </c>
      <c r="H447" s="18">
        <v>511.8750938</v>
      </c>
      <c r="I447" s="18" t="s">
        <v>164</v>
      </c>
      <c r="J447" s="18">
        <v>616.55218749999995</v>
      </c>
      <c r="K447" s="18" t="s">
        <v>164</v>
      </c>
      <c r="L447" s="18">
        <v>747.712625</v>
      </c>
      <c r="M447" s="18" t="s">
        <v>164</v>
      </c>
      <c r="N447" s="18">
        <v>879.04712500000005</v>
      </c>
      <c r="O447" s="18" t="s">
        <v>164</v>
      </c>
      <c r="P447" s="18">
        <v>902.17512499999998</v>
      </c>
      <c r="Q447" s="18" t="s">
        <v>164</v>
      </c>
      <c r="R447" s="18">
        <v>920.61287500000003</v>
      </c>
      <c r="S447" s="18" t="s">
        <v>164</v>
      </c>
      <c r="T447" s="18">
        <v>986.50181250000003</v>
      </c>
      <c r="U447" s="18" t="s">
        <v>164</v>
      </c>
      <c r="V447" s="18">
        <v>960.616625</v>
      </c>
      <c r="W447" s="18" t="s">
        <v>164</v>
      </c>
      <c r="X447" s="18">
        <v>933.18068749999998</v>
      </c>
      <c r="Y447" s="18" t="s">
        <v>164</v>
      </c>
      <c r="Z447" s="18">
        <v>957.25931249999996</v>
      </c>
    </row>
    <row r="448" spans="1:26" hidden="1">
      <c r="A448" s="18" t="s">
        <v>198</v>
      </c>
      <c r="B448" s="18" t="s">
        <v>180</v>
      </c>
      <c r="C448" s="18" t="s">
        <v>139</v>
      </c>
      <c r="D448" s="18" t="s">
        <v>58</v>
      </c>
      <c r="E448" s="18" t="s">
        <v>140</v>
      </c>
      <c r="F448" s="18" t="s">
        <v>141</v>
      </c>
      <c r="G448" s="18">
        <v>33168.22982</v>
      </c>
      <c r="H448" s="18">
        <v>35982.45736</v>
      </c>
      <c r="I448" s="18" t="s">
        <v>164</v>
      </c>
      <c r="J448" s="18">
        <v>45951.289720000001</v>
      </c>
      <c r="K448" s="18" t="s">
        <v>164</v>
      </c>
      <c r="L448" s="18">
        <v>57947.487959999999</v>
      </c>
      <c r="M448" s="18" t="s">
        <v>164</v>
      </c>
      <c r="N448" s="18">
        <v>66272.178390000001</v>
      </c>
      <c r="O448" s="18" t="s">
        <v>164</v>
      </c>
      <c r="P448" s="18">
        <v>69588.678390000001</v>
      </c>
      <c r="Q448" s="18" t="s">
        <v>164</v>
      </c>
      <c r="R448" s="18">
        <v>62635.539720000001</v>
      </c>
      <c r="S448" s="18" t="s">
        <v>164</v>
      </c>
      <c r="T448" s="18">
        <v>53693.861010000001</v>
      </c>
      <c r="U448" s="18" t="s">
        <v>164</v>
      </c>
      <c r="V448" s="18">
        <v>41271.230150000003</v>
      </c>
      <c r="W448" s="18" t="s">
        <v>164</v>
      </c>
      <c r="X448" s="18">
        <v>32322.722979999999</v>
      </c>
      <c r="Y448" s="18" t="s">
        <v>164</v>
      </c>
      <c r="Z448" s="18">
        <v>23995.586920000002</v>
      </c>
    </row>
    <row r="449" spans="1:26" hidden="1">
      <c r="A449" s="18" t="s">
        <v>198</v>
      </c>
      <c r="B449" s="18" t="s">
        <v>180</v>
      </c>
      <c r="C449" s="18" t="s">
        <v>139</v>
      </c>
      <c r="D449" s="18" t="s">
        <v>58</v>
      </c>
      <c r="E449" s="18" t="s">
        <v>59</v>
      </c>
      <c r="F449" s="18" t="s">
        <v>60</v>
      </c>
      <c r="G449" s="18">
        <v>341.07268749999997</v>
      </c>
      <c r="H449" s="18">
        <v>375.12650000000002</v>
      </c>
      <c r="I449" s="18" t="s">
        <v>164</v>
      </c>
      <c r="J449" s="18">
        <v>442.26140629999998</v>
      </c>
      <c r="K449" s="18" t="s">
        <v>164</v>
      </c>
      <c r="L449" s="18">
        <v>550.00012500000003</v>
      </c>
      <c r="M449" s="18" t="s">
        <v>164</v>
      </c>
      <c r="N449" s="18">
        <v>694.58937500000002</v>
      </c>
      <c r="O449" s="18" t="s">
        <v>164</v>
      </c>
      <c r="P449" s="18">
        <v>783.13118750000001</v>
      </c>
      <c r="Q449" s="18" t="s">
        <v>164</v>
      </c>
      <c r="R449" s="18">
        <v>831.05168749999996</v>
      </c>
      <c r="S449" s="18" t="s">
        <v>164</v>
      </c>
      <c r="T449" s="18">
        <v>854.60599999999999</v>
      </c>
      <c r="U449" s="18" t="s">
        <v>164</v>
      </c>
      <c r="V449" s="18">
        <v>870.53700000000003</v>
      </c>
      <c r="W449" s="18" t="s">
        <v>164</v>
      </c>
      <c r="X449" s="18">
        <v>860.30550000000005</v>
      </c>
      <c r="Y449" s="18" t="s">
        <v>164</v>
      </c>
      <c r="Z449" s="18">
        <v>803.06037500000002</v>
      </c>
    </row>
    <row r="450" spans="1:26" hidden="1">
      <c r="A450" s="18" t="s">
        <v>198</v>
      </c>
      <c r="B450" s="18" t="s">
        <v>180</v>
      </c>
      <c r="C450" s="18" t="s">
        <v>139</v>
      </c>
      <c r="D450" s="18" t="s">
        <v>58</v>
      </c>
      <c r="E450" s="18" t="s">
        <v>61</v>
      </c>
      <c r="F450" s="18" t="s">
        <v>62</v>
      </c>
      <c r="G450" s="18">
        <v>63148.666799999999</v>
      </c>
      <c r="H450" s="18">
        <v>75308.071089999998</v>
      </c>
      <c r="I450" s="18" t="s">
        <v>164</v>
      </c>
      <c r="J450" s="18">
        <v>116258.88830000001</v>
      </c>
      <c r="K450" s="18" t="s">
        <v>164</v>
      </c>
      <c r="L450" s="18">
        <v>192172.52660000001</v>
      </c>
      <c r="M450" s="18" t="s">
        <v>164</v>
      </c>
      <c r="N450" s="18">
        <v>299150.60310000001</v>
      </c>
      <c r="O450" s="18" t="s">
        <v>164</v>
      </c>
      <c r="P450" s="18">
        <v>416287.4031</v>
      </c>
      <c r="Q450" s="18" t="s">
        <v>164</v>
      </c>
      <c r="R450" s="18">
        <v>541506.45310000004</v>
      </c>
      <c r="S450" s="18" t="s">
        <v>164</v>
      </c>
      <c r="T450" s="18">
        <v>679464.84380000003</v>
      </c>
      <c r="U450" s="18" t="s">
        <v>164</v>
      </c>
      <c r="V450" s="18">
        <v>824882.09380000003</v>
      </c>
      <c r="W450" s="18" t="s">
        <v>164</v>
      </c>
      <c r="X450" s="18">
        <v>978632.94380000001</v>
      </c>
      <c r="Y450" s="18" t="s">
        <v>164</v>
      </c>
      <c r="Z450" s="18">
        <v>1137594.7</v>
      </c>
    </row>
    <row r="451" spans="1:26" hidden="1">
      <c r="A451" s="18" t="s">
        <v>198</v>
      </c>
      <c r="B451" s="18" t="s">
        <v>180</v>
      </c>
      <c r="C451" s="18" t="s">
        <v>139</v>
      </c>
      <c r="D451" s="18" t="s">
        <v>58</v>
      </c>
      <c r="E451" s="18" t="s">
        <v>142</v>
      </c>
      <c r="F451" s="18" t="s">
        <v>143</v>
      </c>
      <c r="G451" s="18">
        <v>6530.5478519999997</v>
      </c>
      <c r="H451" s="18">
        <v>6921.7978519999997</v>
      </c>
      <c r="I451" s="18" t="s">
        <v>164</v>
      </c>
      <c r="J451" s="18">
        <v>7584.9208980000003</v>
      </c>
      <c r="K451" s="18" t="s">
        <v>164</v>
      </c>
      <c r="L451" s="18">
        <v>8091.6879879999997</v>
      </c>
      <c r="M451" s="18" t="s">
        <v>164</v>
      </c>
      <c r="N451" s="18">
        <v>8446.890625</v>
      </c>
      <c r="O451" s="18" t="s">
        <v>164</v>
      </c>
      <c r="P451" s="18">
        <v>8629.4560550000006</v>
      </c>
      <c r="Q451" s="18" t="s">
        <v>164</v>
      </c>
      <c r="R451" s="18">
        <v>8646.7060550000006</v>
      </c>
      <c r="S451" s="18" t="s">
        <v>164</v>
      </c>
      <c r="T451" s="18">
        <v>8520.3808590000008</v>
      </c>
      <c r="U451" s="18" t="s">
        <v>164</v>
      </c>
      <c r="V451" s="18">
        <v>8267.6162110000005</v>
      </c>
      <c r="W451" s="18" t="s">
        <v>164</v>
      </c>
      <c r="X451" s="18">
        <v>7901.3999020000001</v>
      </c>
      <c r="Y451" s="18" t="s">
        <v>164</v>
      </c>
      <c r="Z451" s="18">
        <v>7447.205078</v>
      </c>
    </row>
    <row r="452" spans="1:26" hidden="1">
      <c r="A452" s="18" t="s">
        <v>198</v>
      </c>
      <c r="B452" s="18" t="s">
        <v>180</v>
      </c>
      <c r="C452" s="18" t="s">
        <v>139</v>
      </c>
      <c r="D452" s="18" t="s">
        <v>58</v>
      </c>
      <c r="E452" s="18" t="s">
        <v>63</v>
      </c>
      <c r="F452" s="18" t="s">
        <v>60</v>
      </c>
      <c r="G452" s="18">
        <v>459.00890629999998</v>
      </c>
      <c r="H452" s="18">
        <v>512.09990630000004</v>
      </c>
      <c r="I452" s="18" t="s">
        <v>164</v>
      </c>
      <c r="J452" s="18">
        <v>619.55687499999999</v>
      </c>
      <c r="K452" s="18" t="s">
        <v>164</v>
      </c>
      <c r="L452" s="18">
        <v>779.89781249999999</v>
      </c>
      <c r="M452" s="18" t="s">
        <v>164</v>
      </c>
      <c r="N452" s="18">
        <v>966.56987500000002</v>
      </c>
      <c r="O452" s="18" t="s">
        <v>164</v>
      </c>
      <c r="P452" s="18">
        <v>1076.7380000000001</v>
      </c>
      <c r="Q452" s="18" t="s">
        <v>164</v>
      </c>
      <c r="R452" s="18">
        <v>1124.162</v>
      </c>
      <c r="S452" s="18" t="s">
        <v>164</v>
      </c>
      <c r="T452" s="18">
        <v>1146.798</v>
      </c>
      <c r="U452" s="18" t="s">
        <v>164</v>
      </c>
      <c r="V452" s="18">
        <v>1161.922</v>
      </c>
      <c r="W452" s="18" t="s">
        <v>164</v>
      </c>
      <c r="X452" s="18">
        <v>1138.48</v>
      </c>
      <c r="Y452" s="18" t="s">
        <v>164</v>
      </c>
      <c r="Z452" s="18">
        <v>1070.8399999999999</v>
      </c>
    </row>
    <row r="453" spans="1:26" hidden="1">
      <c r="A453" s="18" t="s">
        <v>198</v>
      </c>
      <c r="B453" s="18" t="s">
        <v>181</v>
      </c>
      <c r="C453" s="18" t="s">
        <v>139</v>
      </c>
      <c r="D453" s="18" t="s">
        <v>58</v>
      </c>
      <c r="E453" s="18" t="s">
        <v>140</v>
      </c>
      <c r="F453" s="18" t="s">
        <v>141</v>
      </c>
      <c r="G453" s="18">
        <v>33168.22982</v>
      </c>
      <c r="H453" s="18">
        <v>35982.45736</v>
      </c>
      <c r="I453" s="18" t="s">
        <v>164</v>
      </c>
      <c r="J453" s="18">
        <v>46630.575530000002</v>
      </c>
      <c r="K453" s="18" t="s">
        <v>164</v>
      </c>
      <c r="L453" s="18">
        <v>60289.718099999998</v>
      </c>
      <c r="M453" s="18" t="s">
        <v>164</v>
      </c>
      <c r="N453" s="18">
        <v>72707.214200000002</v>
      </c>
      <c r="O453" s="18" t="s">
        <v>164</v>
      </c>
      <c r="P453" s="18">
        <v>86440.492199999993</v>
      </c>
      <c r="Q453" s="18" t="s">
        <v>164</v>
      </c>
      <c r="R453" s="18">
        <v>94748.90105</v>
      </c>
      <c r="S453" s="18" t="s">
        <v>164</v>
      </c>
      <c r="T453" s="18">
        <v>105555.30530000001</v>
      </c>
      <c r="U453" s="18" t="s">
        <v>164</v>
      </c>
      <c r="V453" s="18">
        <v>110432.92449999999</v>
      </c>
      <c r="W453" s="18" t="s">
        <v>164</v>
      </c>
      <c r="X453" s="18">
        <v>112423.44469999999</v>
      </c>
      <c r="Y453" s="18" t="s">
        <v>164</v>
      </c>
      <c r="Z453" s="18">
        <v>111910.03969999999</v>
      </c>
    </row>
    <row r="454" spans="1:26" hidden="1">
      <c r="A454" s="18" t="s">
        <v>198</v>
      </c>
      <c r="B454" s="18" t="s">
        <v>181</v>
      </c>
      <c r="C454" s="18" t="s">
        <v>139</v>
      </c>
      <c r="D454" s="18" t="s">
        <v>58</v>
      </c>
      <c r="E454" s="18" t="s">
        <v>59</v>
      </c>
      <c r="F454" s="18" t="s">
        <v>60</v>
      </c>
      <c r="G454" s="18">
        <v>341.07268749999997</v>
      </c>
      <c r="H454" s="18">
        <v>375.12650000000002</v>
      </c>
      <c r="I454" s="18" t="s">
        <v>164</v>
      </c>
      <c r="J454" s="18">
        <v>447.82859380000002</v>
      </c>
      <c r="K454" s="18" t="s">
        <v>164</v>
      </c>
      <c r="L454" s="18">
        <v>563.51162499999998</v>
      </c>
      <c r="M454" s="18" t="s">
        <v>164</v>
      </c>
      <c r="N454" s="18">
        <v>721.24812499999996</v>
      </c>
      <c r="O454" s="18" t="s">
        <v>164</v>
      </c>
      <c r="P454" s="18">
        <v>856.40487499999995</v>
      </c>
      <c r="Q454" s="18" t="s">
        <v>164</v>
      </c>
      <c r="R454" s="18">
        <v>965.72031249999998</v>
      </c>
      <c r="S454" s="18" t="s">
        <v>164</v>
      </c>
      <c r="T454" s="18">
        <v>1040.3030000000001</v>
      </c>
      <c r="U454" s="18" t="s">
        <v>164</v>
      </c>
      <c r="V454" s="18">
        <v>1079.0989999999999</v>
      </c>
      <c r="W454" s="18" t="s">
        <v>164</v>
      </c>
      <c r="X454" s="18">
        <v>1082.135</v>
      </c>
      <c r="Y454" s="18" t="s">
        <v>164</v>
      </c>
      <c r="Z454" s="18">
        <v>1056.202</v>
      </c>
    </row>
    <row r="455" spans="1:26" hidden="1">
      <c r="A455" s="18" t="s">
        <v>198</v>
      </c>
      <c r="B455" s="18" t="s">
        <v>181</v>
      </c>
      <c r="C455" s="18" t="s">
        <v>139</v>
      </c>
      <c r="D455" s="18" t="s">
        <v>58</v>
      </c>
      <c r="E455" s="18" t="s">
        <v>61</v>
      </c>
      <c r="F455" s="18" t="s">
        <v>62</v>
      </c>
      <c r="G455" s="18">
        <v>63148.666799999999</v>
      </c>
      <c r="H455" s="18">
        <v>75308.071089999998</v>
      </c>
      <c r="I455" s="18" t="s">
        <v>164</v>
      </c>
      <c r="J455" s="18">
        <v>116258.88830000001</v>
      </c>
      <c r="K455" s="18" t="s">
        <v>164</v>
      </c>
      <c r="L455" s="18">
        <v>192172.52660000001</v>
      </c>
      <c r="M455" s="18" t="s">
        <v>164</v>
      </c>
      <c r="N455" s="18">
        <v>299150.60310000001</v>
      </c>
      <c r="O455" s="18" t="s">
        <v>164</v>
      </c>
      <c r="P455" s="18">
        <v>416287.4031</v>
      </c>
      <c r="Q455" s="18" t="s">
        <v>164</v>
      </c>
      <c r="R455" s="18">
        <v>541506.45310000004</v>
      </c>
      <c r="S455" s="18" t="s">
        <v>164</v>
      </c>
      <c r="T455" s="18">
        <v>679464.84380000003</v>
      </c>
      <c r="U455" s="18" t="s">
        <v>164</v>
      </c>
      <c r="V455" s="18">
        <v>824882.09380000003</v>
      </c>
      <c r="W455" s="18" t="s">
        <v>164</v>
      </c>
      <c r="X455" s="18">
        <v>978632.94380000001</v>
      </c>
      <c r="Y455" s="18" t="s">
        <v>164</v>
      </c>
      <c r="Z455" s="18">
        <v>1137594.7</v>
      </c>
    </row>
    <row r="456" spans="1:26" hidden="1">
      <c r="A456" s="18" t="s">
        <v>198</v>
      </c>
      <c r="B456" s="18" t="s">
        <v>181</v>
      </c>
      <c r="C456" s="18" t="s">
        <v>139</v>
      </c>
      <c r="D456" s="18" t="s">
        <v>58</v>
      </c>
      <c r="E456" s="18" t="s">
        <v>142</v>
      </c>
      <c r="F456" s="18" t="s">
        <v>143</v>
      </c>
      <c r="G456" s="18">
        <v>6530.5478519999997</v>
      </c>
      <c r="H456" s="18">
        <v>6921.7978519999997</v>
      </c>
      <c r="I456" s="18" t="s">
        <v>164</v>
      </c>
      <c r="J456" s="18">
        <v>7584.9208980000003</v>
      </c>
      <c r="K456" s="18" t="s">
        <v>164</v>
      </c>
      <c r="L456" s="18">
        <v>8091.6879879999997</v>
      </c>
      <c r="M456" s="18" t="s">
        <v>164</v>
      </c>
      <c r="N456" s="18">
        <v>8446.890625</v>
      </c>
      <c r="O456" s="18" t="s">
        <v>164</v>
      </c>
      <c r="P456" s="18">
        <v>8629.4560550000006</v>
      </c>
      <c r="Q456" s="18" t="s">
        <v>164</v>
      </c>
      <c r="R456" s="18">
        <v>8646.7060550000006</v>
      </c>
      <c r="S456" s="18" t="s">
        <v>164</v>
      </c>
      <c r="T456" s="18">
        <v>8520.3808590000008</v>
      </c>
      <c r="U456" s="18" t="s">
        <v>164</v>
      </c>
      <c r="V456" s="18">
        <v>8267.6162110000005</v>
      </c>
      <c r="W456" s="18" t="s">
        <v>164</v>
      </c>
      <c r="X456" s="18">
        <v>7901.3999020000001</v>
      </c>
      <c r="Y456" s="18" t="s">
        <v>164</v>
      </c>
      <c r="Z456" s="18">
        <v>7447.205078</v>
      </c>
    </row>
    <row r="457" spans="1:26" hidden="1">
      <c r="A457" s="18" t="s">
        <v>198</v>
      </c>
      <c r="B457" s="18" t="s">
        <v>181</v>
      </c>
      <c r="C457" s="18" t="s">
        <v>139</v>
      </c>
      <c r="D457" s="18" t="s">
        <v>58</v>
      </c>
      <c r="E457" s="18" t="s">
        <v>63</v>
      </c>
      <c r="F457" s="18" t="s">
        <v>60</v>
      </c>
      <c r="G457" s="18">
        <v>459.00890629999998</v>
      </c>
      <c r="H457" s="18">
        <v>512.09990630000004</v>
      </c>
      <c r="I457" s="18" t="s">
        <v>164</v>
      </c>
      <c r="J457" s="18">
        <v>627.61337500000002</v>
      </c>
      <c r="K457" s="18" t="s">
        <v>164</v>
      </c>
      <c r="L457" s="18">
        <v>803.083125</v>
      </c>
      <c r="M457" s="18" t="s">
        <v>164</v>
      </c>
      <c r="N457" s="18">
        <v>1025.289</v>
      </c>
      <c r="O457" s="18" t="s">
        <v>164</v>
      </c>
      <c r="P457" s="18">
        <v>1225.0899999999999</v>
      </c>
      <c r="Q457" s="18" t="s">
        <v>164</v>
      </c>
      <c r="R457" s="18">
        <v>1381.617</v>
      </c>
      <c r="S457" s="18" t="s">
        <v>164</v>
      </c>
      <c r="T457" s="18">
        <v>1495.2829999999999</v>
      </c>
      <c r="U457" s="18" t="s">
        <v>164</v>
      </c>
      <c r="V457" s="18">
        <v>1558.617</v>
      </c>
      <c r="W457" s="18" t="s">
        <v>164</v>
      </c>
      <c r="X457" s="18">
        <v>1570.6769999999999</v>
      </c>
      <c r="Y457" s="18" t="s">
        <v>164</v>
      </c>
      <c r="Z457" s="18">
        <v>1543.809</v>
      </c>
    </row>
    <row r="458" spans="1:26" hidden="1">
      <c r="A458" s="18" t="s">
        <v>199</v>
      </c>
      <c r="B458" s="18" t="s">
        <v>187</v>
      </c>
      <c r="C458" s="18" t="s">
        <v>139</v>
      </c>
      <c r="D458" s="18" t="s">
        <v>58</v>
      </c>
      <c r="E458" s="18" t="s">
        <v>140</v>
      </c>
      <c r="F458" s="18" t="s">
        <v>141</v>
      </c>
      <c r="G458" s="18">
        <v>33167.936199999996</v>
      </c>
      <c r="H458" s="18">
        <v>35595.20508</v>
      </c>
      <c r="I458" s="18" t="s">
        <v>164</v>
      </c>
      <c r="J458" s="18">
        <v>43184.130859999997</v>
      </c>
      <c r="K458" s="18" t="s">
        <v>164</v>
      </c>
      <c r="L458" s="18">
        <v>49658.178720000004</v>
      </c>
      <c r="M458" s="18" t="s">
        <v>164</v>
      </c>
      <c r="N458" s="18">
        <v>53208.869149999999</v>
      </c>
      <c r="O458" s="18" t="s">
        <v>164</v>
      </c>
      <c r="P458" s="18">
        <v>55603.130859999997</v>
      </c>
      <c r="Q458" s="18" t="s">
        <v>164</v>
      </c>
      <c r="R458" s="18">
        <v>57804.412770000003</v>
      </c>
      <c r="S458" s="18" t="s">
        <v>164</v>
      </c>
      <c r="T458" s="18">
        <v>61169.567710000003</v>
      </c>
      <c r="U458" s="18" t="s">
        <v>164</v>
      </c>
      <c r="V458" s="18">
        <v>64515.623050000002</v>
      </c>
      <c r="W458" s="18" t="s">
        <v>164</v>
      </c>
      <c r="X458" s="18">
        <v>68094.547529999996</v>
      </c>
      <c r="Y458" s="18" t="s">
        <v>164</v>
      </c>
      <c r="Z458" s="18">
        <v>72612.468110000002</v>
      </c>
    </row>
    <row r="459" spans="1:26" hidden="1">
      <c r="A459" s="18" t="s">
        <v>199</v>
      </c>
      <c r="B459" s="18" t="s">
        <v>187</v>
      </c>
      <c r="C459" s="18" t="s">
        <v>139</v>
      </c>
      <c r="D459" s="18" t="s">
        <v>58</v>
      </c>
      <c r="E459" s="18" t="s">
        <v>59</v>
      </c>
      <c r="F459" s="18" t="s">
        <v>60</v>
      </c>
      <c r="G459" s="18">
        <v>341.11631249999999</v>
      </c>
      <c r="H459" s="18">
        <v>368.11181249999998</v>
      </c>
      <c r="I459" s="18" t="s">
        <v>164</v>
      </c>
      <c r="J459" s="18">
        <v>422.04831250000001</v>
      </c>
      <c r="K459" s="18" t="s">
        <v>164</v>
      </c>
      <c r="L459" s="18">
        <v>475.70318750000001</v>
      </c>
      <c r="M459" s="18" t="s">
        <v>164</v>
      </c>
      <c r="N459" s="18">
        <v>536.14512500000001</v>
      </c>
      <c r="O459" s="18" t="s">
        <v>164</v>
      </c>
      <c r="P459" s="18">
        <v>596.54337499999997</v>
      </c>
      <c r="Q459" s="18" t="s">
        <v>164</v>
      </c>
      <c r="R459" s="18">
        <v>659.818625</v>
      </c>
      <c r="S459" s="18" t="s">
        <v>164</v>
      </c>
      <c r="T459" s="18">
        <v>714.97481249999998</v>
      </c>
      <c r="U459" s="18" t="s">
        <v>164</v>
      </c>
      <c r="V459" s="18">
        <v>761.72337500000003</v>
      </c>
      <c r="W459" s="18" t="s">
        <v>164</v>
      </c>
      <c r="X459" s="18">
        <v>797.30668749999995</v>
      </c>
      <c r="Y459" s="18" t="s">
        <v>164</v>
      </c>
      <c r="Z459" s="18">
        <v>827.54112499999997</v>
      </c>
    </row>
    <row r="460" spans="1:26" hidden="1">
      <c r="A460" s="18" t="s">
        <v>199</v>
      </c>
      <c r="B460" s="18" t="s">
        <v>187</v>
      </c>
      <c r="C460" s="18" t="s">
        <v>139</v>
      </c>
      <c r="D460" s="18" t="s">
        <v>58</v>
      </c>
      <c r="E460" s="18" t="s">
        <v>61</v>
      </c>
      <c r="F460" s="18" t="s">
        <v>62</v>
      </c>
      <c r="G460" s="18">
        <v>63148.666799999999</v>
      </c>
      <c r="H460" s="18">
        <v>75308.071089999998</v>
      </c>
      <c r="I460" s="18" t="s">
        <v>164</v>
      </c>
      <c r="J460" s="18">
        <v>111762.4234</v>
      </c>
      <c r="K460" s="18" t="s">
        <v>164</v>
      </c>
      <c r="L460" s="18">
        <v>159294.19690000001</v>
      </c>
      <c r="M460" s="18" t="s">
        <v>164</v>
      </c>
      <c r="N460" s="18">
        <v>207346.2531</v>
      </c>
      <c r="O460" s="18" t="s">
        <v>164</v>
      </c>
      <c r="P460" s="18">
        <v>257634.7469</v>
      </c>
      <c r="Q460" s="18" t="s">
        <v>164</v>
      </c>
      <c r="R460" s="18">
        <v>311575.6531</v>
      </c>
      <c r="S460" s="18" t="s">
        <v>164</v>
      </c>
      <c r="T460" s="18">
        <v>372792.75</v>
      </c>
      <c r="U460" s="18" t="s">
        <v>164</v>
      </c>
      <c r="V460" s="18">
        <v>439657.45309999998</v>
      </c>
      <c r="W460" s="18" t="s">
        <v>164</v>
      </c>
      <c r="X460" s="18">
        <v>512617.39380000002</v>
      </c>
      <c r="Y460" s="18" t="s">
        <v>164</v>
      </c>
      <c r="Z460" s="18">
        <v>592070.46250000002</v>
      </c>
    </row>
    <row r="461" spans="1:26" hidden="1">
      <c r="A461" s="18" t="s">
        <v>199</v>
      </c>
      <c r="B461" s="18" t="s">
        <v>187</v>
      </c>
      <c r="C461" s="18" t="s">
        <v>139</v>
      </c>
      <c r="D461" s="18" t="s">
        <v>58</v>
      </c>
      <c r="E461" s="18" t="s">
        <v>142</v>
      </c>
      <c r="F461" s="18" t="s">
        <v>143</v>
      </c>
      <c r="G461" s="18">
        <v>6530.5478519999997</v>
      </c>
      <c r="H461" s="18">
        <v>6921.7978519999997</v>
      </c>
      <c r="I461" s="18" t="s">
        <v>164</v>
      </c>
      <c r="J461" s="18">
        <v>7671.501953</v>
      </c>
      <c r="K461" s="18" t="s">
        <v>164</v>
      </c>
      <c r="L461" s="18">
        <v>8327.6826170000004</v>
      </c>
      <c r="M461" s="18" t="s">
        <v>164</v>
      </c>
      <c r="N461" s="18">
        <v>8857.1757809999999</v>
      </c>
      <c r="O461" s="18" t="s">
        <v>164</v>
      </c>
      <c r="P461" s="18">
        <v>9242.5429690000001</v>
      </c>
      <c r="Q461" s="18" t="s">
        <v>164</v>
      </c>
      <c r="R461" s="18">
        <v>9459.9677730000003</v>
      </c>
      <c r="S461" s="18" t="s">
        <v>164</v>
      </c>
      <c r="T461" s="18">
        <v>9531.0947269999997</v>
      </c>
      <c r="U461" s="18" t="s">
        <v>164</v>
      </c>
      <c r="V461" s="18">
        <v>9480.2275389999995</v>
      </c>
      <c r="W461" s="18" t="s">
        <v>164</v>
      </c>
      <c r="X461" s="18">
        <v>9325.7070309999999</v>
      </c>
      <c r="Y461" s="18" t="s">
        <v>164</v>
      </c>
      <c r="Z461" s="18">
        <v>9103.234375</v>
      </c>
    </row>
    <row r="462" spans="1:26" hidden="1">
      <c r="A462" s="18" t="s">
        <v>199</v>
      </c>
      <c r="B462" s="18" t="s">
        <v>187</v>
      </c>
      <c r="C462" s="18" t="s">
        <v>139</v>
      </c>
      <c r="D462" s="18" t="s">
        <v>58</v>
      </c>
      <c r="E462" s="18" t="s">
        <v>63</v>
      </c>
      <c r="F462" s="18" t="s">
        <v>60</v>
      </c>
      <c r="G462" s="18">
        <v>459.23040630000003</v>
      </c>
      <c r="H462" s="18">
        <v>506.42849999999999</v>
      </c>
      <c r="I462" s="18" t="s">
        <v>164</v>
      </c>
      <c r="J462" s="18">
        <v>598.50649999999996</v>
      </c>
      <c r="K462" s="18" t="s">
        <v>164</v>
      </c>
      <c r="L462" s="18">
        <v>680.04700000000003</v>
      </c>
      <c r="M462" s="18" t="s">
        <v>164</v>
      </c>
      <c r="N462" s="18">
        <v>756.39800000000002</v>
      </c>
      <c r="O462" s="18" t="s">
        <v>164</v>
      </c>
      <c r="P462" s="18">
        <v>832.09437500000001</v>
      </c>
      <c r="Q462" s="18" t="s">
        <v>164</v>
      </c>
      <c r="R462" s="18">
        <v>911.10387500000002</v>
      </c>
      <c r="S462" s="18" t="s">
        <v>164</v>
      </c>
      <c r="T462" s="18">
        <v>977.9905</v>
      </c>
      <c r="U462" s="18" t="s">
        <v>164</v>
      </c>
      <c r="V462" s="18">
        <v>1038.5250000000001</v>
      </c>
      <c r="W462" s="18" t="s">
        <v>164</v>
      </c>
      <c r="X462" s="18">
        <v>1094.5999999999999</v>
      </c>
      <c r="Y462" s="18" t="s">
        <v>164</v>
      </c>
      <c r="Z462" s="18">
        <v>1150.3520000000001</v>
      </c>
    </row>
    <row r="463" spans="1:26" hidden="1">
      <c r="A463" s="18" t="s">
        <v>199</v>
      </c>
      <c r="B463" s="18" t="s">
        <v>200</v>
      </c>
      <c r="C463" s="18" t="s">
        <v>139</v>
      </c>
      <c r="D463" s="18" t="s">
        <v>58</v>
      </c>
      <c r="E463" s="18" t="s">
        <v>140</v>
      </c>
      <c r="F463" s="18" t="s">
        <v>141</v>
      </c>
      <c r="G463" s="18">
        <v>33168.061529999999</v>
      </c>
      <c r="H463" s="18">
        <v>35595.570319999999</v>
      </c>
      <c r="I463" s="18" t="s">
        <v>164</v>
      </c>
      <c r="J463" s="18">
        <v>39566.154949999996</v>
      </c>
      <c r="K463" s="18" t="s">
        <v>164</v>
      </c>
      <c r="L463" s="18">
        <v>38415.960290000003</v>
      </c>
      <c r="M463" s="18" t="s">
        <v>164</v>
      </c>
      <c r="N463" s="18">
        <v>29777.307949999999</v>
      </c>
      <c r="O463" s="18" t="s">
        <v>164</v>
      </c>
      <c r="P463" s="18">
        <v>21519.638019999999</v>
      </c>
      <c r="Q463" s="18" t="s">
        <v>164</v>
      </c>
      <c r="R463" s="18">
        <v>16478.678550000001</v>
      </c>
      <c r="S463" s="18" t="s">
        <v>164</v>
      </c>
      <c r="T463" s="18">
        <v>11248.86426</v>
      </c>
      <c r="U463" s="18" t="s">
        <v>164</v>
      </c>
      <c r="V463" s="18">
        <v>8261.0143239999998</v>
      </c>
      <c r="W463" s="18" t="s">
        <v>164</v>
      </c>
      <c r="X463" s="18">
        <v>4182.6363119999996</v>
      </c>
      <c r="Y463" s="18" t="s">
        <v>164</v>
      </c>
      <c r="Z463" s="18">
        <v>792.37580879999996</v>
      </c>
    </row>
    <row r="464" spans="1:26" hidden="1">
      <c r="A464" s="18" t="s">
        <v>199</v>
      </c>
      <c r="B464" s="18" t="s">
        <v>200</v>
      </c>
      <c r="C464" s="18" t="s">
        <v>139</v>
      </c>
      <c r="D464" s="18" t="s">
        <v>58</v>
      </c>
      <c r="E464" s="18" t="s">
        <v>59</v>
      </c>
      <c r="F464" s="18" t="s">
        <v>60</v>
      </c>
      <c r="G464" s="18">
        <v>341.11618750000002</v>
      </c>
      <c r="H464" s="18">
        <v>368.11181249999998</v>
      </c>
      <c r="I464" s="18" t="s">
        <v>164</v>
      </c>
      <c r="J464" s="18">
        <v>393.87118750000002</v>
      </c>
      <c r="K464" s="18" t="s">
        <v>164</v>
      </c>
      <c r="L464" s="18">
        <v>418.72149999999999</v>
      </c>
      <c r="M464" s="18" t="s">
        <v>164</v>
      </c>
      <c r="N464" s="18">
        <v>414.38359380000003</v>
      </c>
      <c r="O464" s="18" t="s">
        <v>164</v>
      </c>
      <c r="P464" s="18">
        <v>441.91690629999999</v>
      </c>
      <c r="Q464" s="18" t="s">
        <v>164</v>
      </c>
      <c r="R464" s="18">
        <v>468.4656875</v>
      </c>
      <c r="S464" s="18" t="s">
        <v>164</v>
      </c>
      <c r="T464" s="18">
        <v>483.85590630000002</v>
      </c>
      <c r="U464" s="18" t="s">
        <v>164</v>
      </c>
      <c r="V464" s="18">
        <v>484.93450000000001</v>
      </c>
      <c r="W464" s="18" t="s">
        <v>164</v>
      </c>
      <c r="X464" s="18">
        <v>490.40750000000003</v>
      </c>
      <c r="Y464" s="18" t="s">
        <v>164</v>
      </c>
      <c r="Z464" s="18">
        <v>504.8563125</v>
      </c>
    </row>
    <row r="465" spans="1:26" hidden="1">
      <c r="A465" s="18" t="s">
        <v>199</v>
      </c>
      <c r="B465" s="18" t="s">
        <v>200</v>
      </c>
      <c r="C465" s="18" t="s">
        <v>139</v>
      </c>
      <c r="D465" s="18" t="s">
        <v>58</v>
      </c>
      <c r="E465" s="18" t="s">
        <v>61</v>
      </c>
      <c r="F465" s="18" t="s">
        <v>62</v>
      </c>
      <c r="G465" s="18">
        <v>63148.666799999999</v>
      </c>
      <c r="H465" s="18">
        <v>75308.071089999998</v>
      </c>
      <c r="I465" s="18" t="s">
        <v>164</v>
      </c>
      <c r="J465" s="18">
        <v>111762.4234</v>
      </c>
      <c r="K465" s="18" t="s">
        <v>164</v>
      </c>
      <c r="L465" s="18">
        <v>159294.19690000001</v>
      </c>
      <c r="M465" s="18" t="s">
        <v>164</v>
      </c>
      <c r="N465" s="18">
        <v>207346.2531</v>
      </c>
      <c r="O465" s="18" t="s">
        <v>164</v>
      </c>
      <c r="P465" s="18">
        <v>257634.7469</v>
      </c>
      <c r="Q465" s="18" t="s">
        <v>164</v>
      </c>
      <c r="R465" s="18">
        <v>311575.6531</v>
      </c>
      <c r="S465" s="18" t="s">
        <v>164</v>
      </c>
      <c r="T465" s="18">
        <v>372792.75</v>
      </c>
      <c r="U465" s="18" t="s">
        <v>164</v>
      </c>
      <c r="V465" s="18">
        <v>439657.45309999998</v>
      </c>
      <c r="W465" s="18" t="s">
        <v>164</v>
      </c>
      <c r="X465" s="18">
        <v>512617.39380000002</v>
      </c>
      <c r="Y465" s="18" t="s">
        <v>164</v>
      </c>
      <c r="Z465" s="18">
        <v>592070.46250000002</v>
      </c>
    </row>
    <row r="466" spans="1:26" hidden="1">
      <c r="A466" s="18" t="s">
        <v>199</v>
      </c>
      <c r="B466" s="18" t="s">
        <v>200</v>
      </c>
      <c r="C466" s="18" t="s">
        <v>139</v>
      </c>
      <c r="D466" s="18" t="s">
        <v>58</v>
      </c>
      <c r="E466" s="18" t="s">
        <v>142</v>
      </c>
      <c r="F466" s="18" t="s">
        <v>143</v>
      </c>
      <c r="G466" s="18">
        <v>6530.5478519999997</v>
      </c>
      <c r="H466" s="18">
        <v>6921.7978519999997</v>
      </c>
      <c r="I466" s="18" t="s">
        <v>164</v>
      </c>
      <c r="J466" s="18">
        <v>7671.501953</v>
      </c>
      <c r="K466" s="18" t="s">
        <v>164</v>
      </c>
      <c r="L466" s="18">
        <v>8327.6826170000004</v>
      </c>
      <c r="M466" s="18" t="s">
        <v>164</v>
      </c>
      <c r="N466" s="18">
        <v>8857.1757809999999</v>
      </c>
      <c r="O466" s="18" t="s">
        <v>164</v>
      </c>
      <c r="P466" s="18">
        <v>9242.5429690000001</v>
      </c>
      <c r="Q466" s="18" t="s">
        <v>164</v>
      </c>
      <c r="R466" s="18">
        <v>9459.9677730000003</v>
      </c>
      <c r="S466" s="18" t="s">
        <v>164</v>
      </c>
      <c r="T466" s="18">
        <v>9531.0947269999997</v>
      </c>
      <c r="U466" s="18" t="s">
        <v>164</v>
      </c>
      <c r="V466" s="18">
        <v>9480.2275389999995</v>
      </c>
      <c r="W466" s="18" t="s">
        <v>164</v>
      </c>
      <c r="X466" s="18">
        <v>9325.7070309999999</v>
      </c>
      <c r="Y466" s="18" t="s">
        <v>164</v>
      </c>
      <c r="Z466" s="18">
        <v>9103.234375</v>
      </c>
    </row>
    <row r="467" spans="1:26" hidden="1">
      <c r="A467" s="18" t="s">
        <v>199</v>
      </c>
      <c r="B467" s="18" t="s">
        <v>200</v>
      </c>
      <c r="C467" s="18" t="s">
        <v>139</v>
      </c>
      <c r="D467" s="18" t="s">
        <v>58</v>
      </c>
      <c r="E467" s="18" t="s">
        <v>63</v>
      </c>
      <c r="F467" s="18" t="s">
        <v>60</v>
      </c>
      <c r="G467" s="18">
        <v>459.23009380000002</v>
      </c>
      <c r="H467" s="18">
        <v>506.42818749999998</v>
      </c>
      <c r="I467" s="18" t="s">
        <v>164</v>
      </c>
      <c r="J467" s="18">
        <v>553.92531250000002</v>
      </c>
      <c r="K467" s="18" t="s">
        <v>164</v>
      </c>
      <c r="L467" s="18">
        <v>571.75487499999997</v>
      </c>
      <c r="M467" s="18" t="s">
        <v>164</v>
      </c>
      <c r="N467" s="18">
        <v>541.81062499999996</v>
      </c>
      <c r="O467" s="18" t="s">
        <v>164</v>
      </c>
      <c r="P467" s="18">
        <v>564.30631249999999</v>
      </c>
      <c r="Q467" s="18" t="s">
        <v>164</v>
      </c>
      <c r="R467" s="18">
        <v>579.37</v>
      </c>
      <c r="S467" s="18" t="s">
        <v>164</v>
      </c>
      <c r="T467" s="18">
        <v>607.40787499999999</v>
      </c>
      <c r="U467" s="18" t="s">
        <v>164</v>
      </c>
      <c r="V467" s="18">
        <v>625.57068749999996</v>
      </c>
      <c r="W467" s="18" t="s">
        <v>164</v>
      </c>
      <c r="X467" s="18">
        <v>633.61287500000003</v>
      </c>
      <c r="Y467" s="18" t="s">
        <v>164</v>
      </c>
      <c r="Z467" s="18">
        <v>657.02350000000001</v>
      </c>
    </row>
    <row r="468" spans="1:26" hidden="1">
      <c r="A468" s="18" t="s">
        <v>199</v>
      </c>
      <c r="B468" s="18" t="s">
        <v>201</v>
      </c>
      <c r="C468" s="18" t="s">
        <v>139</v>
      </c>
      <c r="D468" s="18" t="s">
        <v>58</v>
      </c>
      <c r="E468" s="18" t="s">
        <v>140</v>
      </c>
      <c r="F468" s="18" t="s">
        <v>141</v>
      </c>
      <c r="G468" s="18">
        <v>33167.936199999996</v>
      </c>
      <c r="H468" s="18">
        <v>35595.219400000002</v>
      </c>
      <c r="I468" s="18" t="s">
        <v>164</v>
      </c>
      <c r="J468" s="18">
        <v>39580.531580000003</v>
      </c>
      <c r="K468" s="18" t="s">
        <v>164</v>
      </c>
      <c r="L468" s="18">
        <v>39167.551760000002</v>
      </c>
      <c r="M468" s="18" t="s">
        <v>164</v>
      </c>
      <c r="N468" s="18">
        <v>30020.990890000001</v>
      </c>
      <c r="O468" s="18" t="s">
        <v>164</v>
      </c>
      <c r="P468" s="18">
        <v>20778.810219999999</v>
      </c>
      <c r="Q468" s="18" t="s">
        <v>164</v>
      </c>
      <c r="R468" s="18">
        <v>15335.1888</v>
      </c>
      <c r="S468" s="18" t="s">
        <v>164</v>
      </c>
      <c r="T468" s="18">
        <v>12335.79639</v>
      </c>
      <c r="U468" s="18" t="s">
        <v>164</v>
      </c>
      <c r="V468" s="18">
        <v>8862.7809249999991</v>
      </c>
      <c r="W468" s="18" t="s">
        <v>164</v>
      </c>
      <c r="X468" s="18">
        <v>4585.4598390000001</v>
      </c>
      <c r="Y468" s="18" t="s">
        <v>164</v>
      </c>
      <c r="Z468" s="18">
        <v>896.56087249999996</v>
      </c>
    </row>
    <row r="469" spans="1:26" hidden="1">
      <c r="A469" s="18" t="s">
        <v>199</v>
      </c>
      <c r="B469" s="18" t="s">
        <v>201</v>
      </c>
      <c r="C469" s="18" t="s">
        <v>139</v>
      </c>
      <c r="D469" s="18" t="s">
        <v>58</v>
      </c>
      <c r="E469" s="18" t="s">
        <v>59</v>
      </c>
      <c r="F469" s="18" t="s">
        <v>60</v>
      </c>
      <c r="G469" s="18">
        <v>341.11631249999999</v>
      </c>
      <c r="H469" s="18">
        <v>368.11190629999999</v>
      </c>
      <c r="I469" s="18" t="s">
        <v>164</v>
      </c>
      <c r="J469" s="18">
        <v>393.8733125</v>
      </c>
      <c r="K469" s="18" t="s">
        <v>164</v>
      </c>
      <c r="L469" s="18">
        <v>423.62731250000002</v>
      </c>
      <c r="M469" s="18" t="s">
        <v>164</v>
      </c>
      <c r="N469" s="18">
        <v>433.52681250000001</v>
      </c>
      <c r="O469" s="18" t="s">
        <v>164</v>
      </c>
      <c r="P469" s="18">
        <v>462.36918750000001</v>
      </c>
      <c r="Q469" s="18" t="s">
        <v>164</v>
      </c>
      <c r="R469" s="18">
        <v>491.09381250000001</v>
      </c>
      <c r="S469" s="18" t="s">
        <v>164</v>
      </c>
      <c r="T469" s="18">
        <v>503.0873125</v>
      </c>
      <c r="U469" s="18" t="s">
        <v>164</v>
      </c>
      <c r="V469" s="18">
        <v>498.74190629999998</v>
      </c>
      <c r="W469" s="18" t="s">
        <v>164</v>
      </c>
      <c r="X469" s="18">
        <v>496.2371875</v>
      </c>
      <c r="Y469" s="18" t="s">
        <v>164</v>
      </c>
      <c r="Z469" s="18">
        <v>508.26431250000002</v>
      </c>
    </row>
    <row r="470" spans="1:26" hidden="1">
      <c r="A470" s="18" t="s">
        <v>199</v>
      </c>
      <c r="B470" s="18" t="s">
        <v>201</v>
      </c>
      <c r="C470" s="18" t="s">
        <v>139</v>
      </c>
      <c r="D470" s="18" t="s">
        <v>58</v>
      </c>
      <c r="E470" s="18" t="s">
        <v>61</v>
      </c>
      <c r="F470" s="18" t="s">
        <v>62</v>
      </c>
      <c r="G470" s="18">
        <v>63148.666799999999</v>
      </c>
      <c r="H470" s="18">
        <v>75308.071089999998</v>
      </c>
      <c r="I470" s="18" t="s">
        <v>164</v>
      </c>
      <c r="J470" s="18">
        <v>111762.4234</v>
      </c>
      <c r="K470" s="18" t="s">
        <v>164</v>
      </c>
      <c r="L470" s="18">
        <v>159294.19690000001</v>
      </c>
      <c r="M470" s="18" t="s">
        <v>164</v>
      </c>
      <c r="N470" s="18">
        <v>207346.2531</v>
      </c>
      <c r="O470" s="18" t="s">
        <v>164</v>
      </c>
      <c r="P470" s="18">
        <v>257634.7469</v>
      </c>
      <c r="Q470" s="18" t="s">
        <v>164</v>
      </c>
      <c r="R470" s="18">
        <v>311575.6531</v>
      </c>
      <c r="S470" s="18" t="s">
        <v>164</v>
      </c>
      <c r="T470" s="18">
        <v>372792.75</v>
      </c>
      <c r="U470" s="18" t="s">
        <v>164</v>
      </c>
      <c r="V470" s="18">
        <v>439657.45309999998</v>
      </c>
      <c r="W470" s="18" t="s">
        <v>164</v>
      </c>
      <c r="X470" s="18">
        <v>512617.39380000002</v>
      </c>
      <c r="Y470" s="18" t="s">
        <v>164</v>
      </c>
      <c r="Z470" s="18">
        <v>592070.46250000002</v>
      </c>
    </row>
    <row r="471" spans="1:26" hidden="1">
      <c r="A471" s="18" t="s">
        <v>199</v>
      </c>
      <c r="B471" s="18" t="s">
        <v>201</v>
      </c>
      <c r="C471" s="18" t="s">
        <v>139</v>
      </c>
      <c r="D471" s="18" t="s">
        <v>58</v>
      </c>
      <c r="E471" s="18" t="s">
        <v>142</v>
      </c>
      <c r="F471" s="18" t="s">
        <v>143</v>
      </c>
      <c r="G471" s="18">
        <v>6530.5478519999997</v>
      </c>
      <c r="H471" s="18">
        <v>6921.7978519999997</v>
      </c>
      <c r="I471" s="18" t="s">
        <v>164</v>
      </c>
      <c r="J471" s="18">
        <v>7671.501953</v>
      </c>
      <c r="K471" s="18" t="s">
        <v>164</v>
      </c>
      <c r="L471" s="18">
        <v>8327.6826170000004</v>
      </c>
      <c r="M471" s="18" t="s">
        <v>164</v>
      </c>
      <c r="N471" s="18">
        <v>8857.1757809999999</v>
      </c>
      <c r="O471" s="18" t="s">
        <v>164</v>
      </c>
      <c r="P471" s="18">
        <v>9242.5429690000001</v>
      </c>
      <c r="Q471" s="18" t="s">
        <v>164</v>
      </c>
      <c r="R471" s="18">
        <v>9459.9677730000003</v>
      </c>
      <c r="S471" s="18" t="s">
        <v>164</v>
      </c>
      <c r="T471" s="18">
        <v>9531.0947269999997</v>
      </c>
      <c r="U471" s="18" t="s">
        <v>164</v>
      </c>
      <c r="V471" s="18">
        <v>9480.2275389999995</v>
      </c>
      <c r="W471" s="18" t="s">
        <v>164</v>
      </c>
      <c r="X471" s="18">
        <v>9325.7070309999999</v>
      </c>
      <c r="Y471" s="18" t="s">
        <v>164</v>
      </c>
      <c r="Z471" s="18">
        <v>9103.234375</v>
      </c>
    </row>
    <row r="472" spans="1:26" hidden="1">
      <c r="A472" s="18" t="s">
        <v>199</v>
      </c>
      <c r="B472" s="18" t="s">
        <v>201</v>
      </c>
      <c r="C472" s="18" t="s">
        <v>139</v>
      </c>
      <c r="D472" s="18" t="s">
        <v>58</v>
      </c>
      <c r="E472" s="18" t="s">
        <v>63</v>
      </c>
      <c r="F472" s="18" t="s">
        <v>60</v>
      </c>
      <c r="G472" s="18">
        <v>459.23040630000003</v>
      </c>
      <c r="H472" s="18">
        <v>506.42868750000002</v>
      </c>
      <c r="I472" s="18" t="s">
        <v>164</v>
      </c>
      <c r="J472" s="18">
        <v>554.03837499999997</v>
      </c>
      <c r="K472" s="18" t="s">
        <v>164</v>
      </c>
      <c r="L472" s="18">
        <v>581.40518750000001</v>
      </c>
      <c r="M472" s="18" t="s">
        <v>164</v>
      </c>
      <c r="N472" s="18">
        <v>573.05887499999994</v>
      </c>
      <c r="O472" s="18" t="s">
        <v>164</v>
      </c>
      <c r="P472" s="18">
        <v>597.74687500000005</v>
      </c>
      <c r="Q472" s="18" t="s">
        <v>164</v>
      </c>
      <c r="R472" s="18">
        <v>620.49562500000002</v>
      </c>
      <c r="S472" s="18" t="s">
        <v>164</v>
      </c>
      <c r="T472" s="18">
        <v>631.80937500000005</v>
      </c>
      <c r="U472" s="18" t="s">
        <v>164</v>
      </c>
      <c r="V472" s="18">
        <v>638.55812500000002</v>
      </c>
      <c r="W472" s="18" t="s">
        <v>164</v>
      </c>
      <c r="X472" s="18">
        <v>644.23587499999996</v>
      </c>
      <c r="Y472" s="18" t="s">
        <v>164</v>
      </c>
      <c r="Z472" s="18">
        <v>667.22400000000005</v>
      </c>
    </row>
    <row r="473" spans="1:26" hidden="1">
      <c r="A473" s="18" t="s">
        <v>199</v>
      </c>
      <c r="B473" s="18" t="s">
        <v>202</v>
      </c>
      <c r="C473" s="18" t="s">
        <v>139</v>
      </c>
      <c r="D473" s="18" t="s">
        <v>58</v>
      </c>
      <c r="E473" s="18" t="s">
        <v>140</v>
      </c>
      <c r="F473" s="18" t="s">
        <v>141</v>
      </c>
      <c r="G473" s="18">
        <v>33167.936199999996</v>
      </c>
      <c r="H473" s="18">
        <v>35595.219400000002</v>
      </c>
      <c r="I473" s="18" t="s">
        <v>164</v>
      </c>
      <c r="J473" s="18">
        <v>39820.805670000002</v>
      </c>
      <c r="K473" s="18" t="s">
        <v>164</v>
      </c>
      <c r="L473" s="18">
        <v>36939.944340000002</v>
      </c>
      <c r="M473" s="18" t="s">
        <v>164</v>
      </c>
      <c r="N473" s="18">
        <v>26937.411950000002</v>
      </c>
      <c r="O473" s="18" t="s">
        <v>164</v>
      </c>
      <c r="P473" s="18">
        <v>20658.263190000001</v>
      </c>
      <c r="Q473" s="18" t="s">
        <v>164</v>
      </c>
      <c r="R473" s="18">
        <v>18075.547689999999</v>
      </c>
      <c r="S473" s="18" t="s">
        <v>164</v>
      </c>
      <c r="T473" s="18">
        <v>15143.39242</v>
      </c>
      <c r="U473" s="18" t="s">
        <v>164</v>
      </c>
      <c r="V473" s="18">
        <v>8945.2478040000005</v>
      </c>
      <c r="W473" s="18" t="s">
        <v>164</v>
      </c>
      <c r="X473" s="18">
        <v>3693.2609659999998</v>
      </c>
      <c r="Y473" s="18" t="s">
        <v>164</v>
      </c>
      <c r="Z473" s="18">
        <v>1646.8800659999999</v>
      </c>
    </row>
    <row r="474" spans="1:26" hidden="1">
      <c r="A474" s="18" t="s">
        <v>199</v>
      </c>
      <c r="B474" s="18" t="s">
        <v>202</v>
      </c>
      <c r="C474" s="18" t="s">
        <v>139</v>
      </c>
      <c r="D474" s="18" t="s">
        <v>58</v>
      </c>
      <c r="E474" s="18" t="s">
        <v>59</v>
      </c>
      <c r="F474" s="18" t="s">
        <v>60</v>
      </c>
      <c r="G474" s="18">
        <v>341.11631249999999</v>
      </c>
      <c r="H474" s="18">
        <v>368.11190629999999</v>
      </c>
      <c r="I474" s="18" t="s">
        <v>164</v>
      </c>
      <c r="J474" s="18">
        <v>392.85559380000001</v>
      </c>
      <c r="K474" s="18" t="s">
        <v>164</v>
      </c>
      <c r="L474" s="18">
        <v>405.68018749999999</v>
      </c>
      <c r="M474" s="18" t="s">
        <v>164</v>
      </c>
      <c r="N474" s="18">
        <v>392.81131249999999</v>
      </c>
      <c r="O474" s="18" t="s">
        <v>164</v>
      </c>
      <c r="P474" s="18">
        <v>415.33281249999999</v>
      </c>
      <c r="Q474" s="18" t="s">
        <v>164</v>
      </c>
      <c r="R474" s="18">
        <v>453.7276875</v>
      </c>
      <c r="S474" s="18" t="s">
        <v>164</v>
      </c>
      <c r="T474" s="18">
        <v>460.28568749999999</v>
      </c>
      <c r="U474" s="18" t="s">
        <v>164</v>
      </c>
      <c r="V474" s="18">
        <v>456.39868749999999</v>
      </c>
      <c r="W474" s="18" t="s">
        <v>164</v>
      </c>
      <c r="X474" s="18">
        <v>471.77831250000003</v>
      </c>
      <c r="Y474" s="18" t="s">
        <v>164</v>
      </c>
      <c r="Z474" s="18">
        <v>484.9425938</v>
      </c>
    </row>
    <row r="475" spans="1:26" hidden="1">
      <c r="A475" s="18" t="s">
        <v>199</v>
      </c>
      <c r="B475" s="18" t="s">
        <v>202</v>
      </c>
      <c r="C475" s="18" t="s">
        <v>139</v>
      </c>
      <c r="D475" s="18" t="s">
        <v>58</v>
      </c>
      <c r="E475" s="18" t="s">
        <v>61</v>
      </c>
      <c r="F475" s="18" t="s">
        <v>62</v>
      </c>
      <c r="G475" s="18">
        <v>63148.666799999999</v>
      </c>
      <c r="H475" s="18">
        <v>75308.071089999998</v>
      </c>
      <c r="I475" s="18" t="s">
        <v>164</v>
      </c>
      <c r="J475" s="18">
        <v>111762.4234</v>
      </c>
      <c r="K475" s="18" t="s">
        <v>164</v>
      </c>
      <c r="L475" s="18">
        <v>159294.19690000001</v>
      </c>
      <c r="M475" s="18" t="s">
        <v>164</v>
      </c>
      <c r="N475" s="18">
        <v>207346.2531</v>
      </c>
      <c r="O475" s="18" t="s">
        <v>164</v>
      </c>
      <c r="P475" s="18">
        <v>257634.7469</v>
      </c>
      <c r="Q475" s="18" t="s">
        <v>164</v>
      </c>
      <c r="R475" s="18">
        <v>311575.6531</v>
      </c>
      <c r="S475" s="18" t="s">
        <v>164</v>
      </c>
      <c r="T475" s="18">
        <v>372792.75</v>
      </c>
      <c r="U475" s="18" t="s">
        <v>164</v>
      </c>
      <c r="V475" s="18">
        <v>439657.45309999998</v>
      </c>
      <c r="W475" s="18" t="s">
        <v>164</v>
      </c>
      <c r="X475" s="18">
        <v>512617.39380000002</v>
      </c>
      <c r="Y475" s="18" t="s">
        <v>164</v>
      </c>
      <c r="Z475" s="18">
        <v>592070.46250000002</v>
      </c>
    </row>
    <row r="476" spans="1:26" hidden="1">
      <c r="A476" s="18" t="s">
        <v>199</v>
      </c>
      <c r="B476" s="18" t="s">
        <v>202</v>
      </c>
      <c r="C476" s="18" t="s">
        <v>139</v>
      </c>
      <c r="D476" s="18" t="s">
        <v>58</v>
      </c>
      <c r="E476" s="18" t="s">
        <v>142</v>
      </c>
      <c r="F476" s="18" t="s">
        <v>143</v>
      </c>
      <c r="G476" s="18">
        <v>6530.5478519999997</v>
      </c>
      <c r="H476" s="18">
        <v>6921.7978519999997</v>
      </c>
      <c r="I476" s="18" t="s">
        <v>164</v>
      </c>
      <c r="J476" s="18">
        <v>7671.501953</v>
      </c>
      <c r="K476" s="18" t="s">
        <v>164</v>
      </c>
      <c r="L476" s="18">
        <v>8327.6826170000004</v>
      </c>
      <c r="M476" s="18" t="s">
        <v>164</v>
      </c>
      <c r="N476" s="18">
        <v>8857.1757809999999</v>
      </c>
      <c r="O476" s="18" t="s">
        <v>164</v>
      </c>
      <c r="P476" s="18">
        <v>9242.5429690000001</v>
      </c>
      <c r="Q476" s="18" t="s">
        <v>164</v>
      </c>
      <c r="R476" s="18">
        <v>9459.9677730000003</v>
      </c>
      <c r="S476" s="18" t="s">
        <v>164</v>
      </c>
      <c r="T476" s="18">
        <v>9531.0947269999997</v>
      </c>
      <c r="U476" s="18" t="s">
        <v>164</v>
      </c>
      <c r="V476" s="18">
        <v>9480.2275389999995</v>
      </c>
      <c r="W476" s="18" t="s">
        <v>164</v>
      </c>
      <c r="X476" s="18">
        <v>9325.7070309999999</v>
      </c>
      <c r="Y476" s="18" t="s">
        <v>164</v>
      </c>
      <c r="Z476" s="18">
        <v>9103.234375</v>
      </c>
    </row>
    <row r="477" spans="1:26" hidden="1">
      <c r="A477" s="18" t="s">
        <v>199</v>
      </c>
      <c r="B477" s="18" t="s">
        <v>202</v>
      </c>
      <c r="C477" s="18" t="s">
        <v>139</v>
      </c>
      <c r="D477" s="18" t="s">
        <v>58</v>
      </c>
      <c r="E477" s="18" t="s">
        <v>63</v>
      </c>
      <c r="F477" s="18" t="s">
        <v>60</v>
      </c>
      <c r="G477" s="18">
        <v>459.23040630000003</v>
      </c>
      <c r="H477" s="18">
        <v>506.42868750000002</v>
      </c>
      <c r="I477" s="18" t="s">
        <v>164</v>
      </c>
      <c r="J477" s="18">
        <v>550.97231250000004</v>
      </c>
      <c r="K477" s="18" t="s">
        <v>164</v>
      </c>
      <c r="L477" s="18">
        <v>545.05387499999995</v>
      </c>
      <c r="M477" s="18" t="s">
        <v>164</v>
      </c>
      <c r="N477" s="18">
        <v>507.43359379999998</v>
      </c>
      <c r="O477" s="18" t="s">
        <v>164</v>
      </c>
      <c r="P477" s="18">
        <v>515.21840629999997</v>
      </c>
      <c r="Q477" s="18" t="s">
        <v>164</v>
      </c>
      <c r="R477" s="18">
        <v>543.80537500000003</v>
      </c>
      <c r="S477" s="18" t="s">
        <v>164</v>
      </c>
      <c r="T477" s="18">
        <v>562.20062499999995</v>
      </c>
      <c r="U477" s="18" t="s">
        <v>164</v>
      </c>
      <c r="V477" s="18">
        <v>580.10462500000006</v>
      </c>
      <c r="W477" s="18" t="s">
        <v>164</v>
      </c>
      <c r="X477" s="18">
        <v>591.18562499999996</v>
      </c>
      <c r="Y477" s="18" t="s">
        <v>164</v>
      </c>
      <c r="Z477" s="18">
        <v>597.74381249999999</v>
      </c>
    </row>
    <row r="478" spans="1:26" hidden="1">
      <c r="A478" s="18" t="s">
        <v>199</v>
      </c>
      <c r="B478" s="18" t="s">
        <v>203</v>
      </c>
      <c r="C478" s="18" t="s">
        <v>139</v>
      </c>
      <c r="D478" s="18" t="s">
        <v>58</v>
      </c>
      <c r="E478" s="18" t="s">
        <v>140</v>
      </c>
      <c r="F478" s="18" t="s">
        <v>141</v>
      </c>
      <c r="G478" s="18">
        <v>33167.936199999996</v>
      </c>
      <c r="H478" s="18">
        <v>35595.219400000002</v>
      </c>
      <c r="I478" s="18" t="s">
        <v>164</v>
      </c>
      <c r="J478" s="18">
        <v>39512.512049999998</v>
      </c>
      <c r="K478" s="18" t="s">
        <v>164</v>
      </c>
      <c r="L478" s="18">
        <v>36763.357100000001</v>
      </c>
      <c r="M478" s="18" t="s">
        <v>164</v>
      </c>
      <c r="N478" s="18">
        <v>27776.763510000001</v>
      </c>
      <c r="O478" s="18" t="s">
        <v>164</v>
      </c>
      <c r="P478" s="18">
        <v>19805.6862</v>
      </c>
      <c r="Q478" s="18" t="s">
        <v>164</v>
      </c>
      <c r="R478" s="18">
        <v>14246.129720000001</v>
      </c>
      <c r="S478" s="18" t="s">
        <v>164</v>
      </c>
      <c r="T478" s="18">
        <v>12668.952799999999</v>
      </c>
      <c r="U478" s="18" t="s">
        <v>164</v>
      </c>
      <c r="V478" s="18">
        <v>9539.4196790000005</v>
      </c>
      <c r="W478" s="18" t="s">
        <v>164</v>
      </c>
      <c r="X478" s="18">
        <v>7439.55656</v>
      </c>
      <c r="Y478" s="18" t="s">
        <v>164</v>
      </c>
      <c r="Z478" s="18">
        <v>6193.5867930000004</v>
      </c>
    </row>
    <row r="479" spans="1:26" hidden="1">
      <c r="A479" s="18" t="s">
        <v>199</v>
      </c>
      <c r="B479" s="18" t="s">
        <v>203</v>
      </c>
      <c r="C479" s="18" t="s">
        <v>139</v>
      </c>
      <c r="D479" s="18" t="s">
        <v>58</v>
      </c>
      <c r="E479" s="18" t="s">
        <v>59</v>
      </c>
      <c r="F479" s="18" t="s">
        <v>60</v>
      </c>
      <c r="G479" s="18">
        <v>341.11631249999999</v>
      </c>
      <c r="H479" s="18">
        <v>368.11190629999999</v>
      </c>
      <c r="I479" s="18" t="s">
        <v>164</v>
      </c>
      <c r="J479" s="18">
        <v>393.88381249999998</v>
      </c>
      <c r="K479" s="18" t="s">
        <v>164</v>
      </c>
      <c r="L479" s="18">
        <v>408.54440629999999</v>
      </c>
      <c r="M479" s="18" t="s">
        <v>164</v>
      </c>
      <c r="N479" s="18">
        <v>385.32068750000002</v>
      </c>
      <c r="O479" s="18" t="s">
        <v>164</v>
      </c>
      <c r="P479" s="18">
        <v>400.22500000000002</v>
      </c>
      <c r="Q479" s="18" t="s">
        <v>164</v>
      </c>
      <c r="R479" s="18">
        <v>435.57749999999999</v>
      </c>
      <c r="S479" s="18" t="s">
        <v>164</v>
      </c>
      <c r="T479" s="18">
        <v>444.59899999999999</v>
      </c>
      <c r="U479" s="18" t="s">
        <v>164</v>
      </c>
      <c r="V479" s="18">
        <v>456.4690938</v>
      </c>
      <c r="W479" s="18" t="s">
        <v>164</v>
      </c>
      <c r="X479" s="18">
        <v>479.41459379999998</v>
      </c>
      <c r="Y479" s="18" t="s">
        <v>164</v>
      </c>
      <c r="Z479" s="18">
        <v>498.09590630000002</v>
      </c>
    </row>
    <row r="480" spans="1:26" hidden="1">
      <c r="A480" s="18" t="s">
        <v>199</v>
      </c>
      <c r="B480" s="18" t="s">
        <v>203</v>
      </c>
      <c r="C480" s="18" t="s">
        <v>139</v>
      </c>
      <c r="D480" s="18" t="s">
        <v>58</v>
      </c>
      <c r="E480" s="18" t="s">
        <v>61</v>
      </c>
      <c r="F480" s="18" t="s">
        <v>62</v>
      </c>
      <c r="G480" s="18">
        <v>63148.666799999999</v>
      </c>
      <c r="H480" s="18">
        <v>75308.071089999998</v>
      </c>
      <c r="I480" s="18" t="s">
        <v>164</v>
      </c>
      <c r="J480" s="18">
        <v>111762.4234</v>
      </c>
      <c r="K480" s="18" t="s">
        <v>164</v>
      </c>
      <c r="L480" s="18">
        <v>159294.19690000001</v>
      </c>
      <c r="M480" s="18" t="s">
        <v>164</v>
      </c>
      <c r="N480" s="18">
        <v>207346.2531</v>
      </c>
      <c r="O480" s="18" t="s">
        <v>164</v>
      </c>
      <c r="P480" s="18">
        <v>257634.7469</v>
      </c>
      <c r="Q480" s="18" t="s">
        <v>164</v>
      </c>
      <c r="R480" s="18">
        <v>311575.6531</v>
      </c>
      <c r="S480" s="18" t="s">
        <v>164</v>
      </c>
      <c r="T480" s="18">
        <v>372792.75</v>
      </c>
      <c r="U480" s="18" t="s">
        <v>164</v>
      </c>
      <c r="V480" s="18">
        <v>439657.45309999998</v>
      </c>
      <c r="W480" s="18" t="s">
        <v>164</v>
      </c>
      <c r="X480" s="18">
        <v>512617.39380000002</v>
      </c>
      <c r="Y480" s="18" t="s">
        <v>164</v>
      </c>
      <c r="Z480" s="18">
        <v>592070.46250000002</v>
      </c>
    </row>
    <row r="481" spans="1:26" hidden="1">
      <c r="A481" s="18" t="s">
        <v>199</v>
      </c>
      <c r="B481" s="18" t="s">
        <v>203</v>
      </c>
      <c r="C481" s="18" t="s">
        <v>139</v>
      </c>
      <c r="D481" s="18" t="s">
        <v>58</v>
      </c>
      <c r="E481" s="18" t="s">
        <v>142</v>
      </c>
      <c r="F481" s="18" t="s">
        <v>143</v>
      </c>
      <c r="G481" s="18">
        <v>6530.5478519999997</v>
      </c>
      <c r="H481" s="18">
        <v>6921.7978519999997</v>
      </c>
      <c r="I481" s="18" t="s">
        <v>164</v>
      </c>
      <c r="J481" s="18">
        <v>7671.501953</v>
      </c>
      <c r="K481" s="18" t="s">
        <v>164</v>
      </c>
      <c r="L481" s="18">
        <v>8327.6826170000004</v>
      </c>
      <c r="M481" s="18" t="s">
        <v>164</v>
      </c>
      <c r="N481" s="18">
        <v>8857.1757809999999</v>
      </c>
      <c r="O481" s="18" t="s">
        <v>164</v>
      </c>
      <c r="P481" s="18">
        <v>9242.5429690000001</v>
      </c>
      <c r="Q481" s="18" t="s">
        <v>164</v>
      </c>
      <c r="R481" s="18">
        <v>9459.9677730000003</v>
      </c>
      <c r="S481" s="18" t="s">
        <v>164</v>
      </c>
      <c r="T481" s="18">
        <v>9531.0947269999997</v>
      </c>
      <c r="U481" s="18" t="s">
        <v>164</v>
      </c>
      <c r="V481" s="18">
        <v>9480.2275389999995</v>
      </c>
      <c r="W481" s="18" t="s">
        <v>164</v>
      </c>
      <c r="X481" s="18">
        <v>9325.7070309999999</v>
      </c>
      <c r="Y481" s="18" t="s">
        <v>164</v>
      </c>
      <c r="Z481" s="18">
        <v>9103.234375</v>
      </c>
    </row>
    <row r="482" spans="1:26" hidden="1">
      <c r="A482" s="18" t="s">
        <v>199</v>
      </c>
      <c r="B482" s="18" t="s">
        <v>203</v>
      </c>
      <c r="C482" s="18" t="s">
        <v>139</v>
      </c>
      <c r="D482" s="18" t="s">
        <v>58</v>
      </c>
      <c r="E482" s="18" t="s">
        <v>63</v>
      </c>
      <c r="F482" s="18" t="s">
        <v>60</v>
      </c>
      <c r="G482" s="18">
        <v>459.23040630000003</v>
      </c>
      <c r="H482" s="18">
        <v>506.42868750000002</v>
      </c>
      <c r="I482" s="18" t="s">
        <v>164</v>
      </c>
      <c r="J482" s="18">
        <v>553.56781249999995</v>
      </c>
      <c r="K482" s="18" t="s">
        <v>164</v>
      </c>
      <c r="L482" s="18">
        <v>555.86687500000005</v>
      </c>
      <c r="M482" s="18" t="s">
        <v>164</v>
      </c>
      <c r="N482" s="18">
        <v>511.1353125</v>
      </c>
      <c r="O482" s="18" t="s">
        <v>164</v>
      </c>
      <c r="P482" s="18">
        <v>502.50331249999999</v>
      </c>
      <c r="Q482" s="18" t="s">
        <v>164</v>
      </c>
      <c r="R482" s="18">
        <v>529.31981250000001</v>
      </c>
      <c r="S482" s="18" t="s">
        <v>164</v>
      </c>
      <c r="T482" s="18">
        <v>544.26681250000001</v>
      </c>
      <c r="U482" s="18" t="s">
        <v>164</v>
      </c>
      <c r="V482" s="18">
        <v>574.55150000000003</v>
      </c>
      <c r="W482" s="18" t="s">
        <v>164</v>
      </c>
      <c r="X482" s="18">
        <v>602.87987499999997</v>
      </c>
      <c r="Y482" s="18" t="s">
        <v>164</v>
      </c>
      <c r="Z482" s="18">
        <v>624.18012499999998</v>
      </c>
    </row>
    <row r="483" spans="1:26" hidden="1">
      <c r="A483" s="18" t="s">
        <v>199</v>
      </c>
      <c r="B483" s="18" t="s">
        <v>204</v>
      </c>
      <c r="C483" s="18" t="s">
        <v>139</v>
      </c>
      <c r="D483" s="18" t="s">
        <v>58</v>
      </c>
      <c r="E483" s="18" t="s">
        <v>140</v>
      </c>
      <c r="F483" s="18" t="s">
        <v>141</v>
      </c>
      <c r="G483" s="18">
        <v>33167.936199999996</v>
      </c>
      <c r="H483" s="18">
        <v>35597.514649999997</v>
      </c>
      <c r="I483" s="18" t="s">
        <v>164</v>
      </c>
      <c r="J483" s="18">
        <v>39980.087240000001</v>
      </c>
      <c r="K483" s="18" t="s">
        <v>164</v>
      </c>
      <c r="L483" s="18">
        <v>38720.95248</v>
      </c>
      <c r="M483" s="18" t="s">
        <v>164</v>
      </c>
      <c r="N483" s="18">
        <v>29921.686529999999</v>
      </c>
      <c r="O483" s="18" t="s">
        <v>164</v>
      </c>
      <c r="P483" s="18">
        <v>20131.029460000002</v>
      </c>
      <c r="Q483" s="18" t="s">
        <v>164</v>
      </c>
      <c r="R483" s="18">
        <v>15376.05746</v>
      </c>
      <c r="S483" s="18" t="s">
        <v>164</v>
      </c>
      <c r="T483" s="18">
        <v>12121.24805</v>
      </c>
      <c r="U483" s="18" t="s">
        <v>164</v>
      </c>
      <c r="V483" s="18">
        <v>8910.6892910000006</v>
      </c>
      <c r="W483" s="18" t="s">
        <v>164</v>
      </c>
      <c r="X483" s="18">
        <v>4691.6136889999998</v>
      </c>
      <c r="Y483" s="18" t="s">
        <v>164</v>
      </c>
      <c r="Z483" s="18">
        <v>1891.548605</v>
      </c>
    </row>
    <row r="484" spans="1:26" hidden="1">
      <c r="A484" s="18" t="s">
        <v>199</v>
      </c>
      <c r="B484" s="18" t="s">
        <v>204</v>
      </c>
      <c r="C484" s="18" t="s">
        <v>139</v>
      </c>
      <c r="D484" s="18" t="s">
        <v>58</v>
      </c>
      <c r="E484" s="18" t="s">
        <v>59</v>
      </c>
      <c r="F484" s="18" t="s">
        <v>60</v>
      </c>
      <c r="G484" s="18">
        <v>341.11631249999999</v>
      </c>
      <c r="H484" s="18">
        <v>368.11799999999999</v>
      </c>
      <c r="I484" s="18" t="s">
        <v>164</v>
      </c>
      <c r="J484" s="18">
        <v>393.71518750000001</v>
      </c>
      <c r="K484" s="18" t="s">
        <v>164</v>
      </c>
      <c r="L484" s="18">
        <v>420.97968750000001</v>
      </c>
      <c r="M484" s="18" t="s">
        <v>164</v>
      </c>
      <c r="N484" s="18">
        <v>423.55650000000003</v>
      </c>
      <c r="O484" s="18" t="s">
        <v>164</v>
      </c>
      <c r="P484" s="18">
        <v>449.89590629999998</v>
      </c>
      <c r="Q484" s="18" t="s">
        <v>164</v>
      </c>
      <c r="R484" s="18">
        <v>477.36640629999999</v>
      </c>
      <c r="S484" s="18" t="s">
        <v>164</v>
      </c>
      <c r="T484" s="18">
        <v>487.14859380000001</v>
      </c>
      <c r="U484" s="18" t="s">
        <v>164</v>
      </c>
      <c r="V484" s="18">
        <v>483.01859380000002</v>
      </c>
      <c r="W484" s="18" t="s">
        <v>164</v>
      </c>
      <c r="X484" s="18">
        <v>491.05650000000003</v>
      </c>
      <c r="Y484" s="18" t="s">
        <v>164</v>
      </c>
      <c r="Z484" s="18">
        <v>508.91649999999998</v>
      </c>
    </row>
    <row r="485" spans="1:26" hidden="1">
      <c r="A485" s="18" t="s">
        <v>199</v>
      </c>
      <c r="B485" s="18" t="s">
        <v>204</v>
      </c>
      <c r="C485" s="18" t="s">
        <v>139</v>
      </c>
      <c r="D485" s="18" t="s">
        <v>58</v>
      </c>
      <c r="E485" s="18" t="s">
        <v>61</v>
      </c>
      <c r="F485" s="18" t="s">
        <v>62</v>
      </c>
      <c r="G485" s="18">
        <v>63148.666799999999</v>
      </c>
      <c r="H485" s="18">
        <v>75308.071089999998</v>
      </c>
      <c r="I485" s="18" t="s">
        <v>164</v>
      </c>
      <c r="J485" s="18">
        <v>111762.4234</v>
      </c>
      <c r="K485" s="18" t="s">
        <v>164</v>
      </c>
      <c r="L485" s="18">
        <v>159294.19690000001</v>
      </c>
      <c r="M485" s="18" t="s">
        <v>164</v>
      </c>
      <c r="N485" s="18">
        <v>207346.2531</v>
      </c>
      <c r="O485" s="18" t="s">
        <v>164</v>
      </c>
      <c r="P485" s="18">
        <v>257634.7469</v>
      </c>
      <c r="Q485" s="18" t="s">
        <v>164</v>
      </c>
      <c r="R485" s="18">
        <v>311575.6531</v>
      </c>
      <c r="S485" s="18" t="s">
        <v>164</v>
      </c>
      <c r="T485" s="18">
        <v>372792.75</v>
      </c>
      <c r="U485" s="18" t="s">
        <v>164</v>
      </c>
      <c r="V485" s="18">
        <v>439657.45309999998</v>
      </c>
      <c r="W485" s="18" t="s">
        <v>164</v>
      </c>
      <c r="X485" s="18">
        <v>512617.39380000002</v>
      </c>
      <c r="Y485" s="18" t="s">
        <v>164</v>
      </c>
      <c r="Z485" s="18">
        <v>592070.46250000002</v>
      </c>
    </row>
    <row r="486" spans="1:26" hidden="1">
      <c r="A486" s="18" t="s">
        <v>199</v>
      </c>
      <c r="B486" s="18" t="s">
        <v>204</v>
      </c>
      <c r="C486" s="18" t="s">
        <v>139</v>
      </c>
      <c r="D486" s="18" t="s">
        <v>58</v>
      </c>
      <c r="E486" s="18" t="s">
        <v>142</v>
      </c>
      <c r="F486" s="18" t="s">
        <v>143</v>
      </c>
      <c r="G486" s="18">
        <v>6530.5478519999997</v>
      </c>
      <c r="H486" s="18">
        <v>6921.7978519999997</v>
      </c>
      <c r="I486" s="18" t="s">
        <v>164</v>
      </c>
      <c r="J486" s="18">
        <v>7671.501953</v>
      </c>
      <c r="K486" s="18" t="s">
        <v>164</v>
      </c>
      <c r="L486" s="18">
        <v>8327.6826170000004</v>
      </c>
      <c r="M486" s="18" t="s">
        <v>164</v>
      </c>
      <c r="N486" s="18">
        <v>8857.1757809999999</v>
      </c>
      <c r="O486" s="18" t="s">
        <v>164</v>
      </c>
      <c r="P486" s="18">
        <v>9242.5429690000001</v>
      </c>
      <c r="Q486" s="18" t="s">
        <v>164</v>
      </c>
      <c r="R486" s="18">
        <v>9459.9677730000003</v>
      </c>
      <c r="S486" s="18" t="s">
        <v>164</v>
      </c>
      <c r="T486" s="18">
        <v>9531.0947269999997</v>
      </c>
      <c r="U486" s="18" t="s">
        <v>164</v>
      </c>
      <c r="V486" s="18">
        <v>9480.2275389999995</v>
      </c>
      <c r="W486" s="18" t="s">
        <v>164</v>
      </c>
      <c r="X486" s="18">
        <v>9325.7070309999999</v>
      </c>
      <c r="Y486" s="18" t="s">
        <v>164</v>
      </c>
      <c r="Z486" s="18">
        <v>9103.234375</v>
      </c>
    </row>
    <row r="487" spans="1:26" hidden="1">
      <c r="A487" s="18" t="s">
        <v>199</v>
      </c>
      <c r="B487" s="18" t="s">
        <v>204</v>
      </c>
      <c r="C487" s="18" t="s">
        <v>139</v>
      </c>
      <c r="D487" s="18" t="s">
        <v>58</v>
      </c>
      <c r="E487" s="18" t="s">
        <v>63</v>
      </c>
      <c r="F487" s="18" t="s">
        <v>60</v>
      </c>
      <c r="G487" s="18">
        <v>459.23040630000003</v>
      </c>
      <c r="H487" s="18">
        <v>506.91468750000001</v>
      </c>
      <c r="I487" s="18" t="s">
        <v>164</v>
      </c>
      <c r="J487" s="18">
        <v>555.208125</v>
      </c>
      <c r="K487" s="18" t="s">
        <v>164</v>
      </c>
      <c r="L487" s="18">
        <v>579.33781250000004</v>
      </c>
      <c r="M487" s="18" t="s">
        <v>164</v>
      </c>
      <c r="N487" s="18">
        <v>561.27668749999998</v>
      </c>
      <c r="O487" s="18" t="s">
        <v>164</v>
      </c>
      <c r="P487" s="18">
        <v>582.27631250000002</v>
      </c>
      <c r="Q487" s="18" t="s">
        <v>164</v>
      </c>
      <c r="R487" s="18">
        <v>599.15137500000003</v>
      </c>
      <c r="S487" s="18" t="s">
        <v>164</v>
      </c>
      <c r="T487" s="18">
        <v>618.95012499999996</v>
      </c>
      <c r="U487" s="18" t="s">
        <v>164</v>
      </c>
      <c r="V487" s="18">
        <v>629.04037500000004</v>
      </c>
      <c r="W487" s="18" t="s">
        <v>164</v>
      </c>
      <c r="X487" s="18">
        <v>645.10249999999996</v>
      </c>
      <c r="Y487" s="18" t="s">
        <v>164</v>
      </c>
      <c r="Z487" s="18">
        <v>671.74731250000002</v>
      </c>
    </row>
    <row r="488" spans="1:26" hidden="1">
      <c r="A488" s="18" t="s">
        <v>199</v>
      </c>
      <c r="B488" s="18" t="s">
        <v>205</v>
      </c>
      <c r="C488" s="18" t="s">
        <v>139</v>
      </c>
      <c r="D488" s="18" t="s">
        <v>58</v>
      </c>
      <c r="E488" s="18" t="s">
        <v>140</v>
      </c>
      <c r="F488" s="18" t="s">
        <v>141</v>
      </c>
      <c r="G488" s="18">
        <v>33167.936199999996</v>
      </c>
      <c r="H488" s="18">
        <v>35597.514649999997</v>
      </c>
      <c r="I488" s="18" t="s">
        <v>164</v>
      </c>
      <c r="J488" s="18">
        <v>39917.936529999999</v>
      </c>
      <c r="K488" s="18" t="s">
        <v>164</v>
      </c>
      <c r="L488" s="18">
        <v>36717.194340000002</v>
      </c>
      <c r="M488" s="18" t="s">
        <v>164</v>
      </c>
      <c r="N488" s="18">
        <v>27622.808270000001</v>
      </c>
      <c r="O488" s="18" t="s">
        <v>164</v>
      </c>
      <c r="P488" s="18">
        <v>18522.21501</v>
      </c>
      <c r="Q488" s="18" t="s">
        <v>164</v>
      </c>
      <c r="R488" s="18">
        <v>13538.04859</v>
      </c>
      <c r="S488" s="18" t="s">
        <v>164</v>
      </c>
      <c r="T488" s="18">
        <v>12284.79248</v>
      </c>
      <c r="U488" s="18" t="s">
        <v>164</v>
      </c>
      <c r="V488" s="18">
        <v>9542.1696790000005</v>
      </c>
      <c r="W488" s="18" t="s">
        <v>164</v>
      </c>
      <c r="X488" s="18">
        <v>7356.1398929999996</v>
      </c>
      <c r="Y488" s="18" t="s">
        <v>164</v>
      </c>
      <c r="Z488" s="18">
        <v>6157.2316490000003</v>
      </c>
    </row>
    <row r="489" spans="1:26" hidden="1">
      <c r="A489" s="18" t="s">
        <v>199</v>
      </c>
      <c r="B489" s="18" t="s">
        <v>205</v>
      </c>
      <c r="C489" s="18" t="s">
        <v>139</v>
      </c>
      <c r="D489" s="18" t="s">
        <v>58</v>
      </c>
      <c r="E489" s="18" t="s">
        <v>59</v>
      </c>
      <c r="F489" s="18" t="s">
        <v>60</v>
      </c>
      <c r="G489" s="18">
        <v>341.11631249999999</v>
      </c>
      <c r="H489" s="18">
        <v>368.11799999999999</v>
      </c>
      <c r="I489" s="18" t="s">
        <v>164</v>
      </c>
      <c r="J489" s="18">
        <v>393.72490629999999</v>
      </c>
      <c r="K489" s="18" t="s">
        <v>164</v>
      </c>
      <c r="L489" s="18">
        <v>407.64100000000002</v>
      </c>
      <c r="M489" s="18" t="s">
        <v>164</v>
      </c>
      <c r="N489" s="18">
        <v>381.2243125</v>
      </c>
      <c r="O489" s="18" t="s">
        <v>164</v>
      </c>
      <c r="P489" s="18">
        <v>391.0306875</v>
      </c>
      <c r="Q489" s="18" t="s">
        <v>164</v>
      </c>
      <c r="R489" s="18">
        <v>423.11200000000002</v>
      </c>
      <c r="S489" s="18" t="s">
        <v>164</v>
      </c>
      <c r="T489" s="18">
        <v>438.82900000000001</v>
      </c>
      <c r="U489" s="18" t="s">
        <v>164</v>
      </c>
      <c r="V489" s="18">
        <v>453.02381250000002</v>
      </c>
      <c r="W489" s="18" t="s">
        <v>164</v>
      </c>
      <c r="X489" s="18">
        <v>476.09481249999999</v>
      </c>
      <c r="Y489" s="18" t="s">
        <v>164</v>
      </c>
      <c r="Z489" s="18">
        <v>496.5009063</v>
      </c>
    </row>
    <row r="490" spans="1:26" hidden="1">
      <c r="A490" s="18" t="s">
        <v>199</v>
      </c>
      <c r="B490" s="18" t="s">
        <v>205</v>
      </c>
      <c r="C490" s="18" t="s">
        <v>139</v>
      </c>
      <c r="D490" s="18" t="s">
        <v>58</v>
      </c>
      <c r="E490" s="18" t="s">
        <v>61</v>
      </c>
      <c r="F490" s="18" t="s">
        <v>62</v>
      </c>
      <c r="G490" s="18">
        <v>63148.666799999999</v>
      </c>
      <c r="H490" s="18">
        <v>75308.071089999998</v>
      </c>
      <c r="I490" s="18" t="s">
        <v>164</v>
      </c>
      <c r="J490" s="18">
        <v>111762.4234</v>
      </c>
      <c r="K490" s="18" t="s">
        <v>164</v>
      </c>
      <c r="L490" s="18">
        <v>159294.19690000001</v>
      </c>
      <c r="M490" s="18" t="s">
        <v>164</v>
      </c>
      <c r="N490" s="18">
        <v>207346.2531</v>
      </c>
      <c r="O490" s="18" t="s">
        <v>164</v>
      </c>
      <c r="P490" s="18">
        <v>257634.7469</v>
      </c>
      <c r="Q490" s="18" t="s">
        <v>164</v>
      </c>
      <c r="R490" s="18">
        <v>311575.6531</v>
      </c>
      <c r="S490" s="18" t="s">
        <v>164</v>
      </c>
      <c r="T490" s="18">
        <v>372792.75</v>
      </c>
      <c r="U490" s="18" t="s">
        <v>164</v>
      </c>
      <c r="V490" s="18">
        <v>439657.45309999998</v>
      </c>
      <c r="W490" s="18" t="s">
        <v>164</v>
      </c>
      <c r="X490" s="18">
        <v>512617.39380000002</v>
      </c>
      <c r="Y490" s="18" t="s">
        <v>164</v>
      </c>
      <c r="Z490" s="18">
        <v>592070.46250000002</v>
      </c>
    </row>
    <row r="491" spans="1:26" hidden="1">
      <c r="A491" s="18" t="s">
        <v>199</v>
      </c>
      <c r="B491" s="18" t="s">
        <v>205</v>
      </c>
      <c r="C491" s="18" t="s">
        <v>139</v>
      </c>
      <c r="D491" s="18" t="s">
        <v>58</v>
      </c>
      <c r="E491" s="18" t="s">
        <v>142</v>
      </c>
      <c r="F491" s="18" t="s">
        <v>143</v>
      </c>
      <c r="G491" s="18">
        <v>6530.5478519999997</v>
      </c>
      <c r="H491" s="18">
        <v>6921.7978519999997</v>
      </c>
      <c r="I491" s="18" t="s">
        <v>164</v>
      </c>
      <c r="J491" s="18">
        <v>7671.501953</v>
      </c>
      <c r="K491" s="18" t="s">
        <v>164</v>
      </c>
      <c r="L491" s="18">
        <v>8327.6826170000004</v>
      </c>
      <c r="M491" s="18" t="s">
        <v>164</v>
      </c>
      <c r="N491" s="18">
        <v>8857.1757809999999</v>
      </c>
      <c r="O491" s="18" t="s">
        <v>164</v>
      </c>
      <c r="P491" s="18">
        <v>9242.5429690000001</v>
      </c>
      <c r="Q491" s="18" t="s">
        <v>164</v>
      </c>
      <c r="R491" s="18">
        <v>9459.9677730000003</v>
      </c>
      <c r="S491" s="18" t="s">
        <v>164</v>
      </c>
      <c r="T491" s="18">
        <v>9531.0947269999997</v>
      </c>
      <c r="U491" s="18" t="s">
        <v>164</v>
      </c>
      <c r="V491" s="18">
        <v>9480.2275389999995</v>
      </c>
      <c r="W491" s="18" t="s">
        <v>164</v>
      </c>
      <c r="X491" s="18">
        <v>9325.7070309999999</v>
      </c>
      <c r="Y491" s="18" t="s">
        <v>164</v>
      </c>
      <c r="Z491" s="18">
        <v>9103.234375</v>
      </c>
    </row>
    <row r="492" spans="1:26" hidden="1">
      <c r="A492" s="18" t="s">
        <v>199</v>
      </c>
      <c r="B492" s="18" t="s">
        <v>205</v>
      </c>
      <c r="C492" s="18" t="s">
        <v>139</v>
      </c>
      <c r="D492" s="18" t="s">
        <v>58</v>
      </c>
      <c r="E492" s="18" t="s">
        <v>63</v>
      </c>
      <c r="F492" s="18" t="s">
        <v>60</v>
      </c>
      <c r="G492" s="18">
        <v>459.23040630000003</v>
      </c>
      <c r="H492" s="18">
        <v>506.91468750000001</v>
      </c>
      <c r="I492" s="18" t="s">
        <v>164</v>
      </c>
      <c r="J492" s="18">
        <v>554.74081249999995</v>
      </c>
      <c r="K492" s="18" t="s">
        <v>164</v>
      </c>
      <c r="L492" s="18">
        <v>557.40937499999995</v>
      </c>
      <c r="M492" s="18" t="s">
        <v>164</v>
      </c>
      <c r="N492" s="18">
        <v>506.6925</v>
      </c>
      <c r="O492" s="18" t="s">
        <v>164</v>
      </c>
      <c r="P492" s="18">
        <v>492.93859379999998</v>
      </c>
      <c r="Q492" s="18" t="s">
        <v>164</v>
      </c>
      <c r="R492" s="18">
        <v>517.67631249999999</v>
      </c>
      <c r="S492" s="18" t="s">
        <v>164</v>
      </c>
      <c r="T492" s="18">
        <v>540.44331250000005</v>
      </c>
      <c r="U492" s="18" t="s">
        <v>164</v>
      </c>
      <c r="V492" s="18">
        <v>572.75862500000005</v>
      </c>
      <c r="W492" s="18" t="s">
        <v>164</v>
      </c>
      <c r="X492" s="18">
        <v>600.35218750000001</v>
      </c>
      <c r="Y492" s="18" t="s">
        <v>164</v>
      </c>
      <c r="Z492" s="18">
        <v>620.55062499999997</v>
      </c>
    </row>
    <row r="493" spans="1:26" hidden="1">
      <c r="A493" s="18" t="s">
        <v>199</v>
      </c>
      <c r="B493" s="18" t="s">
        <v>189</v>
      </c>
      <c r="C493" s="18" t="s">
        <v>139</v>
      </c>
      <c r="D493" s="18" t="s">
        <v>58</v>
      </c>
      <c r="E493" s="18" t="s">
        <v>140</v>
      </c>
      <c r="F493" s="18" t="s">
        <v>141</v>
      </c>
      <c r="G493" s="18">
        <v>33167.936199999996</v>
      </c>
      <c r="H493" s="18">
        <v>35597.503909999999</v>
      </c>
      <c r="I493" s="18" t="s">
        <v>164</v>
      </c>
      <c r="J493" s="18">
        <v>43066.210290000003</v>
      </c>
      <c r="K493" s="18" t="s">
        <v>164</v>
      </c>
      <c r="L493" s="18">
        <v>38987.630859999997</v>
      </c>
      <c r="M493" s="18" t="s">
        <v>164</v>
      </c>
      <c r="N493" s="18">
        <v>33157.541340000003</v>
      </c>
      <c r="O493" s="18" t="s">
        <v>164</v>
      </c>
      <c r="P493" s="18">
        <v>22808.825850000001</v>
      </c>
      <c r="Q493" s="18" t="s">
        <v>164</v>
      </c>
      <c r="R493" s="18">
        <v>17014.513190000001</v>
      </c>
      <c r="S493" s="18" t="s">
        <v>164</v>
      </c>
      <c r="T493" s="18">
        <v>14900.84546</v>
      </c>
      <c r="U493" s="18" t="s">
        <v>164</v>
      </c>
      <c r="V493" s="18">
        <v>10773.931560000001</v>
      </c>
      <c r="W493" s="18" t="s">
        <v>164</v>
      </c>
      <c r="X493" s="18">
        <v>7646.6498220000003</v>
      </c>
      <c r="Y493" s="18" t="s">
        <v>164</v>
      </c>
      <c r="Z493" s="18">
        <v>5702.0627850000001</v>
      </c>
    </row>
    <row r="494" spans="1:26" hidden="1">
      <c r="A494" s="18" t="s">
        <v>199</v>
      </c>
      <c r="B494" s="18" t="s">
        <v>189</v>
      </c>
      <c r="C494" s="18" t="s">
        <v>139</v>
      </c>
      <c r="D494" s="18" t="s">
        <v>58</v>
      </c>
      <c r="E494" s="18" t="s">
        <v>59</v>
      </c>
      <c r="F494" s="18" t="s">
        <v>60</v>
      </c>
      <c r="G494" s="18">
        <v>341.11631249999999</v>
      </c>
      <c r="H494" s="18">
        <v>368.11790630000002</v>
      </c>
      <c r="I494" s="18" t="s">
        <v>164</v>
      </c>
      <c r="J494" s="18">
        <v>422.07499999999999</v>
      </c>
      <c r="K494" s="18" t="s">
        <v>164</v>
      </c>
      <c r="L494" s="18">
        <v>417.08850000000001</v>
      </c>
      <c r="M494" s="18" t="s">
        <v>164</v>
      </c>
      <c r="N494" s="18">
        <v>432.22318749999999</v>
      </c>
      <c r="O494" s="18" t="s">
        <v>164</v>
      </c>
      <c r="P494" s="18">
        <v>436.56799999999998</v>
      </c>
      <c r="Q494" s="18" t="s">
        <v>164</v>
      </c>
      <c r="R494" s="18">
        <v>450.51118750000001</v>
      </c>
      <c r="S494" s="18" t="s">
        <v>164</v>
      </c>
      <c r="T494" s="18">
        <v>454.26650000000001</v>
      </c>
      <c r="U494" s="18" t="s">
        <v>164</v>
      </c>
      <c r="V494" s="18">
        <v>459.65831250000002</v>
      </c>
      <c r="W494" s="18" t="s">
        <v>164</v>
      </c>
      <c r="X494" s="18">
        <v>475.41731249999998</v>
      </c>
      <c r="Y494" s="18" t="s">
        <v>164</v>
      </c>
      <c r="Z494" s="18">
        <v>484.9615</v>
      </c>
    </row>
    <row r="495" spans="1:26" hidden="1">
      <c r="A495" s="18" t="s">
        <v>199</v>
      </c>
      <c r="B495" s="18" t="s">
        <v>189</v>
      </c>
      <c r="C495" s="18" t="s">
        <v>139</v>
      </c>
      <c r="D495" s="18" t="s">
        <v>58</v>
      </c>
      <c r="E495" s="18" t="s">
        <v>61</v>
      </c>
      <c r="F495" s="18" t="s">
        <v>62</v>
      </c>
      <c r="G495" s="18">
        <v>63148.666799999999</v>
      </c>
      <c r="H495" s="18">
        <v>75308.071089999998</v>
      </c>
      <c r="I495" s="18" t="s">
        <v>164</v>
      </c>
      <c r="J495" s="18">
        <v>111762.4234</v>
      </c>
      <c r="K495" s="18" t="s">
        <v>164</v>
      </c>
      <c r="L495" s="18">
        <v>159294.19690000001</v>
      </c>
      <c r="M495" s="18" t="s">
        <v>164</v>
      </c>
      <c r="N495" s="18">
        <v>207346.2531</v>
      </c>
      <c r="O495" s="18" t="s">
        <v>164</v>
      </c>
      <c r="P495" s="18">
        <v>257634.7469</v>
      </c>
      <c r="Q495" s="18" t="s">
        <v>164</v>
      </c>
      <c r="R495" s="18">
        <v>311575.6531</v>
      </c>
      <c r="S495" s="18" t="s">
        <v>164</v>
      </c>
      <c r="T495" s="18">
        <v>372792.75</v>
      </c>
      <c r="U495" s="18" t="s">
        <v>164</v>
      </c>
      <c r="V495" s="18">
        <v>439657.45309999998</v>
      </c>
      <c r="W495" s="18" t="s">
        <v>164</v>
      </c>
      <c r="X495" s="18">
        <v>512617.39380000002</v>
      </c>
      <c r="Y495" s="18" t="s">
        <v>164</v>
      </c>
      <c r="Z495" s="18">
        <v>592070.46250000002</v>
      </c>
    </row>
    <row r="496" spans="1:26" hidden="1">
      <c r="A496" s="18" t="s">
        <v>199</v>
      </c>
      <c r="B496" s="18" t="s">
        <v>189</v>
      </c>
      <c r="C496" s="18" t="s">
        <v>139</v>
      </c>
      <c r="D496" s="18" t="s">
        <v>58</v>
      </c>
      <c r="E496" s="18" t="s">
        <v>142</v>
      </c>
      <c r="F496" s="18" t="s">
        <v>143</v>
      </c>
      <c r="G496" s="18">
        <v>6530.5478519999997</v>
      </c>
      <c r="H496" s="18">
        <v>6921.7978519999997</v>
      </c>
      <c r="I496" s="18" t="s">
        <v>164</v>
      </c>
      <c r="J496" s="18">
        <v>7671.501953</v>
      </c>
      <c r="K496" s="18" t="s">
        <v>164</v>
      </c>
      <c r="L496" s="18">
        <v>8327.6826170000004</v>
      </c>
      <c r="M496" s="18" t="s">
        <v>164</v>
      </c>
      <c r="N496" s="18">
        <v>8857.1757809999999</v>
      </c>
      <c r="O496" s="18" t="s">
        <v>164</v>
      </c>
      <c r="P496" s="18">
        <v>9242.5429690000001</v>
      </c>
      <c r="Q496" s="18" t="s">
        <v>164</v>
      </c>
      <c r="R496" s="18">
        <v>9459.9677730000003</v>
      </c>
      <c r="S496" s="18" t="s">
        <v>164</v>
      </c>
      <c r="T496" s="18">
        <v>9531.0947269999997</v>
      </c>
      <c r="U496" s="18" t="s">
        <v>164</v>
      </c>
      <c r="V496" s="18">
        <v>9480.2275389999995</v>
      </c>
      <c r="W496" s="18" t="s">
        <v>164</v>
      </c>
      <c r="X496" s="18">
        <v>9325.7070309999999</v>
      </c>
      <c r="Y496" s="18" t="s">
        <v>164</v>
      </c>
      <c r="Z496" s="18">
        <v>9103.234375</v>
      </c>
    </row>
    <row r="497" spans="1:26" hidden="1">
      <c r="A497" s="18" t="s">
        <v>199</v>
      </c>
      <c r="B497" s="18" t="s">
        <v>189</v>
      </c>
      <c r="C497" s="18" t="s">
        <v>139</v>
      </c>
      <c r="D497" s="18" t="s">
        <v>58</v>
      </c>
      <c r="E497" s="18" t="s">
        <v>63</v>
      </c>
      <c r="F497" s="18" t="s">
        <v>60</v>
      </c>
      <c r="G497" s="18">
        <v>459.23040630000003</v>
      </c>
      <c r="H497" s="18">
        <v>506.91449999999998</v>
      </c>
      <c r="I497" s="18" t="s">
        <v>164</v>
      </c>
      <c r="J497" s="18">
        <v>596.94281249999995</v>
      </c>
      <c r="K497" s="18" t="s">
        <v>164</v>
      </c>
      <c r="L497" s="18">
        <v>580.13099999999997</v>
      </c>
      <c r="M497" s="18" t="s">
        <v>164</v>
      </c>
      <c r="N497" s="18">
        <v>575.63687500000003</v>
      </c>
      <c r="O497" s="18" t="s">
        <v>164</v>
      </c>
      <c r="P497" s="18">
        <v>547.37018750000004</v>
      </c>
      <c r="Q497" s="18" t="s">
        <v>164</v>
      </c>
      <c r="R497" s="18">
        <v>552.45437500000003</v>
      </c>
      <c r="S497" s="18" t="s">
        <v>164</v>
      </c>
      <c r="T497" s="18">
        <v>561.11612500000001</v>
      </c>
      <c r="U497" s="18" t="s">
        <v>164</v>
      </c>
      <c r="V497" s="18">
        <v>570.67381250000005</v>
      </c>
      <c r="W497" s="18" t="s">
        <v>164</v>
      </c>
      <c r="X497" s="18">
        <v>589.83487500000001</v>
      </c>
      <c r="Y497" s="18" t="s">
        <v>164</v>
      </c>
      <c r="Z497" s="18">
        <v>606.28637500000002</v>
      </c>
    </row>
    <row r="498" spans="1:26" hidden="1">
      <c r="A498" s="18" t="s">
        <v>199</v>
      </c>
      <c r="B498" s="18" t="s">
        <v>190</v>
      </c>
      <c r="C498" s="18" t="s">
        <v>139</v>
      </c>
      <c r="D498" s="18" t="s">
        <v>58</v>
      </c>
      <c r="E498" s="18" t="s">
        <v>140</v>
      </c>
      <c r="F498" s="18" t="s">
        <v>141</v>
      </c>
      <c r="G498" s="18">
        <v>33167.936199999996</v>
      </c>
      <c r="H498" s="18">
        <v>35595.20508</v>
      </c>
      <c r="I498" s="18" t="s">
        <v>164</v>
      </c>
      <c r="J498" s="18">
        <v>42850.059569999998</v>
      </c>
      <c r="K498" s="18" t="s">
        <v>164</v>
      </c>
      <c r="L498" s="18">
        <v>42289.5</v>
      </c>
      <c r="M498" s="18" t="s">
        <v>164</v>
      </c>
      <c r="N498" s="18">
        <v>38415.079429999998</v>
      </c>
      <c r="O498" s="18" t="s">
        <v>164</v>
      </c>
      <c r="P498" s="18">
        <v>31516.976569999999</v>
      </c>
      <c r="Q498" s="18" t="s">
        <v>164</v>
      </c>
      <c r="R498" s="18">
        <v>24137.306809999998</v>
      </c>
      <c r="S498" s="18" t="s">
        <v>164</v>
      </c>
      <c r="T498" s="18">
        <v>19780.250489999999</v>
      </c>
      <c r="U498" s="18" t="s">
        <v>164</v>
      </c>
      <c r="V498" s="18">
        <v>14704.26074</v>
      </c>
      <c r="W498" s="18" t="s">
        <v>164</v>
      </c>
      <c r="X498" s="18">
        <v>10026.254720000001</v>
      </c>
      <c r="Y498" s="18" t="s">
        <v>164</v>
      </c>
      <c r="Z498" s="18">
        <v>5919.1914880000004</v>
      </c>
    </row>
    <row r="499" spans="1:26" hidden="1">
      <c r="A499" s="18" t="s">
        <v>199</v>
      </c>
      <c r="B499" s="18" t="s">
        <v>190</v>
      </c>
      <c r="C499" s="18" t="s">
        <v>139</v>
      </c>
      <c r="D499" s="18" t="s">
        <v>58</v>
      </c>
      <c r="E499" s="18" t="s">
        <v>59</v>
      </c>
      <c r="F499" s="18" t="s">
        <v>60</v>
      </c>
      <c r="G499" s="18">
        <v>341.11631249999999</v>
      </c>
      <c r="H499" s="18">
        <v>368.11181249999998</v>
      </c>
      <c r="I499" s="18" t="s">
        <v>164</v>
      </c>
      <c r="J499" s="18">
        <v>422.02959379999999</v>
      </c>
      <c r="K499" s="18" t="s">
        <v>164</v>
      </c>
      <c r="L499" s="18">
        <v>435.952</v>
      </c>
      <c r="M499" s="18" t="s">
        <v>164</v>
      </c>
      <c r="N499" s="18">
        <v>469.64681250000001</v>
      </c>
      <c r="O499" s="18" t="s">
        <v>164</v>
      </c>
      <c r="P499" s="18">
        <v>503.45509379999999</v>
      </c>
      <c r="Q499" s="18" t="s">
        <v>164</v>
      </c>
      <c r="R499" s="18">
        <v>535.83631249999996</v>
      </c>
      <c r="S499" s="18" t="s">
        <v>164</v>
      </c>
      <c r="T499" s="18">
        <v>557.86812499999996</v>
      </c>
      <c r="U499" s="18" t="s">
        <v>164</v>
      </c>
      <c r="V499" s="18">
        <v>561.07168750000005</v>
      </c>
      <c r="W499" s="18" t="s">
        <v>164</v>
      </c>
      <c r="X499" s="18">
        <v>554.8443125</v>
      </c>
      <c r="Y499" s="18" t="s">
        <v>164</v>
      </c>
      <c r="Z499" s="18">
        <v>552.188625</v>
      </c>
    </row>
    <row r="500" spans="1:26" hidden="1">
      <c r="A500" s="18" t="s">
        <v>199</v>
      </c>
      <c r="B500" s="18" t="s">
        <v>190</v>
      </c>
      <c r="C500" s="18" t="s">
        <v>139</v>
      </c>
      <c r="D500" s="18" t="s">
        <v>58</v>
      </c>
      <c r="E500" s="18" t="s">
        <v>61</v>
      </c>
      <c r="F500" s="18" t="s">
        <v>62</v>
      </c>
      <c r="G500" s="18">
        <v>63148.666799999999</v>
      </c>
      <c r="H500" s="18">
        <v>75308.071089999998</v>
      </c>
      <c r="I500" s="18" t="s">
        <v>164</v>
      </c>
      <c r="J500" s="18">
        <v>111762.4234</v>
      </c>
      <c r="K500" s="18" t="s">
        <v>164</v>
      </c>
      <c r="L500" s="18">
        <v>159294.19690000001</v>
      </c>
      <c r="M500" s="18" t="s">
        <v>164</v>
      </c>
      <c r="N500" s="18">
        <v>207346.2531</v>
      </c>
      <c r="O500" s="18" t="s">
        <v>164</v>
      </c>
      <c r="P500" s="18">
        <v>257634.7469</v>
      </c>
      <c r="Q500" s="18" t="s">
        <v>164</v>
      </c>
      <c r="R500" s="18">
        <v>311575.6531</v>
      </c>
      <c r="S500" s="18" t="s">
        <v>164</v>
      </c>
      <c r="T500" s="18">
        <v>372792.75</v>
      </c>
      <c r="U500" s="18" t="s">
        <v>164</v>
      </c>
      <c r="V500" s="18">
        <v>439657.45309999998</v>
      </c>
      <c r="W500" s="18" t="s">
        <v>164</v>
      </c>
      <c r="X500" s="18">
        <v>512617.39380000002</v>
      </c>
      <c r="Y500" s="18" t="s">
        <v>164</v>
      </c>
      <c r="Z500" s="18">
        <v>592070.46250000002</v>
      </c>
    </row>
    <row r="501" spans="1:26" hidden="1">
      <c r="A501" s="18" t="s">
        <v>199</v>
      </c>
      <c r="B501" s="18" t="s">
        <v>190</v>
      </c>
      <c r="C501" s="18" t="s">
        <v>139</v>
      </c>
      <c r="D501" s="18" t="s">
        <v>58</v>
      </c>
      <c r="E501" s="18" t="s">
        <v>142</v>
      </c>
      <c r="F501" s="18" t="s">
        <v>143</v>
      </c>
      <c r="G501" s="18">
        <v>6530.5478519999997</v>
      </c>
      <c r="H501" s="18">
        <v>6921.7978519999997</v>
      </c>
      <c r="I501" s="18" t="s">
        <v>164</v>
      </c>
      <c r="J501" s="18">
        <v>7671.501953</v>
      </c>
      <c r="K501" s="18" t="s">
        <v>164</v>
      </c>
      <c r="L501" s="18">
        <v>8327.6826170000004</v>
      </c>
      <c r="M501" s="18" t="s">
        <v>164</v>
      </c>
      <c r="N501" s="18">
        <v>8857.1757809999999</v>
      </c>
      <c r="O501" s="18" t="s">
        <v>164</v>
      </c>
      <c r="P501" s="18">
        <v>9242.5429690000001</v>
      </c>
      <c r="Q501" s="18" t="s">
        <v>164</v>
      </c>
      <c r="R501" s="18">
        <v>9459.9677730000003</v>
      </c>
      <c r="S501" s="18" t="s">
        <v>164</v>
      </c>
      <c r="T501" s="18">
        <v>9531.0947269999997</v>
      </c>
      <c r="U501" s="18" t="s">
        <v>164</v>
      </c>
      <c r="V501" s="18">
        <v>9480.2275389999995</v>
      </c>
      <c r="W501" s="18" t="s">
        <v>164</v>
      </c>
      <c r="X501" s="18">
        <v>9325.7070309999999</v>
      </c>
      <c r="Y501" s="18" t="s">
        <v>164</v>
      </c>
      <c r="Z501" s="18">
        <v>9103.234375</v>
      </c>
    </row>
    <row r="502" spans="1:26" hidden="1">
      <c r="A502" s="18" t="s">
        <v>199</v>
      </c>
      <c r="B502" s="18" t="s">
        <v>190</v>
      </c>
      <c r="C502" s="18" t="s">
        <v>139</v>
      </c>
      <c r="D502" s="18" t="s">
        <v>58</v>
      </c>
      <c r="E502" s="18" t="s">
        <v>63</v>
      </c>
      <c r="F502" s="18" t="s">
        <v>60</v>
      </c>
      <c r="G502" s="18">
        <v>459.23040630000003</v>
      </c>
      <c r="H502" s="18">
        <v>506.42849999999999</v>
      </c>
      <c r="I502" s="18" t="s">
        <v>164</v>
      </c>
      <c r="J502" s="18">
        <v>596.86312499999997</v>
      </c>
      <c r="K502" s="18" t="s">
        <v>164</v>
      </c>
      <c r="L502" s="18">
        <v>607.33699999999999</v>
      </c>
      <c r="M502" s="18" t="s">
        <v>164</v>
      </c>
      <c r="N502" s="18">
        <v>628.64637500000003</v>
      </c>
      <c r="O502" s="18" t="s">
        <v>164</v>
      </c>
      <c r="P502" s="18">
        <v>649.57662500000004</v>
      </c>
      <c r="Q502" s="18" t="s">
        <v>164</v>
      </c>
      <c r="R502" s="18">
        <v>672.33081249999998</v>
      </c>
      <c r="S502" s="18" t="s">
        <v>164</v>
      </c>
      <c r="T502" s="18">
        <v>695.90787499999999</v>
      </c>
      <c r="U502" s="18" t="s">
        <v>164</v>
      </c>
      <c r="V502" s="18">
        <v>701.97468749999996</v>
      </c>
      <c r="W502" s="18" t="s">
        <v>164</v>
      </c>
      <c r="X502" s="18">
        <v>697.31718750000005</v>
      </c>
      <c r="Y502" s="18" t="s">
        <v>164</v>
      </c>
      <c r="Z502" s="18">
        <v>705.77887499999997</v>
      </c>
    </row>
    <row r="503" spans="1:26" hidden="1">
      <c r="A503" s="18" t="s">
        <v>199</v>
      </c>
      <c r="B503" s="18" t="s">
        <v>191</v>
      </c>
      <c r="C503" s="18" t="s">
        <v>139</v>
      </c>
      <c r="D503" s="18" t="s">
        <v>58</v>
      </c>
      <c r="E503" s="18" t="s">
        <v>140</v>
      </c>
      <c r="F503" s="18" t="s">
        <v>141</v>
      </c>
      <c r="G503" s="18">
        <v>33167.936199999996</v>
      </c>
      <c r="H503" s="18">
        <v>35597.503909999999</v>
      </c>
      <c r="I503" s="18" t="s">
        <v>164</v>
      </c>
      <c r="J503" s="18">
        <v>43298.09115</v>
      </c>
      <c r="K503" s="18" t="s">
        <v>164</v>
      </c>
      <c r="L503" s="18">
        <v>42364.813479999997</v>
      </c>
      <c r="M503" s="18" t="s">
        <v>164</v>
      </c>
      <c r="N503" s="18">
        <v>38986.015950000001</v>
      </c>
      <c r="O503" s="18" t="s">
        <v>164</v>
      </c>
      <c r="P503" s="18">
        <v>32428.576499999999</v>
      </c>
      <c r="Q503" s="18" t="s">
        <v>164</v>
      </c>
      <c r="R503" s="18">
        <v>27095.801920000002</v>
      </c>
      <c r="S503" s="18" t="s">
        <v>164</v>
      </c>
      <c r="T503" s="18">
        <v>24282.269049999999</v>
      </c>
      <c r="U503" s="18" t="s">
        <v>164</v>
      </c>
      <c r="V503" s="18">
        <v>21261.576659999999</v>
      </c>
      <c r="W503" s="18" t="s">
        <v>164</v>
      </c>
      <c r="X503" s="18">
        <v>16705.333330000001</v>
      </c>
      <c r="Y503" s="18" t="s">
        <v>164</v>
      </c>
      <c r="Z503" s="18">
        <v>14549.329750000001</v>
      </c>
    </row>
    <row r="504" spans="1:26" hidden="1">
      <c r="A504" s="18" t="s">
        <v>199</v>
      </c>
      <c r="B504" s="18" t="s">
        <v>191</v>
      </c>
      <c r="C504" s="18" t="s">
        <v>139</v>
      </c>
      <c r="D504" s="18" t="s">
        <v>58</v>
      </c>
      <c r="E504" s="18" t="s">
        <v>59</v>
      </c>
      <c r="F504" s="18" t="s">
        <v>60</v>
      </c>
      <c r="G504" s="18">
        <v>341.11631249999999</v>
      </c>
      <c r="H504" s="18">
        <v>368.11790630000002</v>
      </c>
      <c r="I504" s="18" t="s">
        <v>164</v>
      </c>
      <c r="J504" s="18">
        <v>422.08640630000002</v>
      </c>
      <c r="K504" s="18" t="s">
        <v>164</v>
      </c>
      <c r="L504" s="18">
        <v>436.09881250000001</v>
      </c>
      <c r="M504" s="18" t="s">
        <v>164</v>
      </c>
      <c r="N504" s="18">
        <v>469.7430938</v>
      </c>
      <c r="O504" s="18" t="s">
        <v>164</v>
      </c>
      <c r="P504" s="18">
        <v>502.84009379999998</v>
      </c>
      <c r="Q504" s="18" t="s">
        <v>164</v>
      </c>
      <c r="R504" s="18">
        <v>535.34037499999999</v>
      </c>
      <c r="S504" s="18" t="s">
        <v>164</v>
      </c>
      <c r="T504" s="18">
        <v>557.85199999999998</v>
      </c>
      <c r="U504" s="18" t="s">
        <v>164</v>
      </c>
      <c r="V504" s="18">
        <v>561.36581249999995</v>
      </c>
      <c r="W504" s="18" t="s">
        <v>164</v>
      </c>
      <c r="X504" s="18">
        <v>558.05337499999996</v>
      </c>
      <c r="Y504" s="18" t="s">
        <v>164</v>
      </c>
      <c r="Z504" s="18">
        <v>555.42987500000004</v>
      </c>
    </row>
    <row r="505" spans="1:26" hidden="1">
      <c r="A505" s="18" t="s">
        <v>199</v>
      </c>
      <c r="B505" s="18" t="s">
        <v>191</v>
      </c>
      <c r="C505" s="18" t="s">
        <v>139</v>
      </c>
      <c r="D505" s="18" t="s">
        <v>58</v>
      </c>
      <c r="E505" s="18" t="s">
        <v>61</v>
      </c>
      <c r="F505" s="18" t="s">
        <v>62</v>
      </c>
      <c r="G505" s="18">
        <v>63148.666799999999</v>
      </c>
      <c r="H505" s="18">
        <v>75308.071089999998</v>
      </c>
      <c r="I505" s="18" t="s">
        <v>164</v>
      </c>
      <c r="J505" s="18">
        <v>111762.4234</v>
      </c>
      <c r="K505" s="18" t="s">
        <v>164</v>
      </c>
      <c r="L505" s="18">
        <v>159294.19690000001</v>
      </c>
      <c r="M505" s="18" t="s">
        <v>164</v>
      </c>
      <c r="N505" s="18">
        <v>207346.2531</v>
      </c>
      <c r="O505" s="18" t="s">
        <v>164</v>
      </c>
      <c r="P505" s="18">
        <v>257634.7469</v>
      </c>
      <c r="Q505" s="18" t="s">
        <v>164</v>
      </c>
      <c r="R505" s="18">
        <v>311575.6531</v>
      </c>
      <c r="S505" s="18" t="s">
        <v>164</v>
      </c>
      <c r="T505" s="18">
        <v>372792.75</v>
      </c>
      <c r="U505" s="18" t="s">
        <v>164</v>
      </c>
      <c r="V505" s="18">
        <v>439657.45309999998</v>
      </c>
      <c r="W505" s="18" t="s">
        <v>164</v>
      </c>
      <c r="X505" s="18">
        <v>512617.39380000002</v>
      </c>
      <c r="Y505" s="18" t="s">
        <v>164</v>
      </c>
      <c r="Z505" s="18">
        <v>592070.46250000002</v>
      </c>
    </row>
    <row r="506" spans="1:26" hidden="1">
      <c r="A506" s="18" t="s">
        <v>199</v>
      </c>
      <c r="B506" s="18" t="s">
        <v>191</v>
      </c>
      <c r="C506" s="18" t="s">
        <v>139</v>
      </c>
      <c r="D506" s="18" t="s">
        <v>58</v>
      </c>
      <c r="E506" s="18" t="s">
        <v>142</v>
      </c>
      <c r="F506" s="18" t="s">
        <v>143</v>
      </c>
      <c r="G506" s="18">
        <v>6530.5478519999997</v>
      </c>
      <c r="H506" s="18">
        <v>6921.7978519999997</v>
      </c>
      <c r="I506" s="18" t="s">
        <v>164</v>
      </c>
      <c r="J506" s="18">
        <v>7671.501953</v>
      </c>
      <c r="K506" s="18" t="s">
        <v>164</v>
      </c>
      <c r="L506" s="18">
        <v>8327.6826170000004</v>
      </c>
      <c r="M506" s="18" t="s">
        <v>164</v>
      </c>
      <c r="N506" s="18">
        <v>8857.1757809999999</v>
      </c>
      <c r="O506" s="18" t="s">
        <v>164</v>
      </c>
      <c r="P506" s="18">
        <v>9242.5429690000001</v>
      </c>
      <c r="Q506" s="18" t="s">
        <v>164</v>
      </c>
      <c r="R506" s="18">
        <v>9459.9677730000003</v>
      </c>
      <c r="S506" s="18" t="s">
        <v>164</v>
      </c>
      <c r="T506" s="18">
        <v>9531.0947269999997</v>
      </c>
      <c r="U506" s="18" t="s">
        <v>164</v>
      </c>
      <c r="V506" s="18">
        <v>9480.2275389999995</v>
      </c>
      <c r="W506" s="18" t="s">
        <v>164</v>
      </c>
      <c r="X506" s="18">
        <v>9325.7070309999999</v>
      </c>
      <c r="Y506" s="18" t="s">
        <v>164</v>
      </c>
      <c r="Z506" s="18">
        <v>9103.234375</v>
      </c>
    </row>
    <row r="507" spans="1:26" hidden="1">
      <c r="A507" s="18" t="s">
        <v>199</v>
      </c>
      <c r="B507" s="18" t="s">
        <v>191</v>
      </c>
      <c r="C507" s="18" t="s">
        <v>139</v>
      </c>
      <c r="D507" s="18" t="s">
        <v>58</v>
      </c>
      <c r="E507" s="18" t="s">
        <v>63</v>
      </c>
      <c r="F507" s="18" t="s">
        <v>60</v>
      </c>
      <c r="G507" s="18">
        <v>459.23040630000003</v>
      </c>
      <c r="H507" s="18">
        <v>506.91449999999998</v>
      </c>
      <c r="I507" s="18" t="s">
        <v>164</v>
      </c>
      <c r="J507" s="18">
        <v>598.23287500000004</v>
      </c>
      <c r="K507" s="18" t="s">
        <v>164</v>
      </c>
      <c r="L507" s="18">
        <v>610.40337499999998</v>
      </c>
      <c r="M507" s="18" t="s">
        <v>164</v>
      </c>
      <c r="N507" s="18">
        <v>630.15581250000002</v>
      </c>
      <c r="O507" s="18" t="s">
        <v>164</v>
      </c>
      <c r="P507" s="18">
        <v>648.24800000000005</v>
      </c>
      <c r="Q507" s="18" t="s">
        <v>164</v>
      </c>
      <c r="R507" s="18">
        <v>667.56412499999999</v>
      </c>
      <c r="S507" s="18" t="s">
        <v>164</v>
      </c>
      <c r="T507" s="18">
        <v>688.1568125</v>
      </c>
      <c r="U507" s="18" t="s">
        <v>164</v>
      </c>
      <c r="V507" s="18">
        <v>687.78487500000006</v>
      </c>
      <c r="W507" s="18" t="s">
        <v>164</v>
      </c>
      <c r="X507" s="18">
        <v>685.08587499999999</v>
      </c>
      <c r="Y507" s="18" t="s">
        <v>164</v>
      </c>
      <c r="Z507" s="18">
        <v>689.34381250000001</v>
      </c>
    </row>
    <row r="508" spans="1:26" hidden="1">
      <c r="A508" s="18" t="s">
        <v>206</v>
      </c>
      <c r="B508" s="18" t="s">
        <v>207</v>
      </c>
      <c r="C508" s="18" t="s">
        <v>139</v>
      </c>
      <c r="D508" s="18" t="s">
        <v>58</v>
      </c>
      <c r="E508" s="18" t="s">
        <v>140</v>
      </c>
      <c r="F508" s="18" t="s">
        <v>141</v>
      </c>
      <c r="G508" s="18">
        <v>40695.800000000003</v>
      </c>
      <c r="H508" s="18">
        <v>41734.300000000003</v>
      </c>
      <c r="I508" s="18" t="s">
        <v>164</v>
      </c>
      <c r="J508" s="18">
        <v>48074.7</v>
      </c>
      <c r="K508" s="18" t="s">
        <v>164</v>
      </c>
      <c r="L508" s="18">
        <v>65390.1</v>
      </c>
      <c r="M508" s="18" t="s">
        <v>164</v>
      </c>
      <c r="N508" s="18">
        <v>79887.3</v>
      </c>
      <c r="O508" s="18" t="s">
        <v>164</v>
      </c>
      <c r="P508" s="18">
        <v>87786.9</v>
      </c>
      <c r="Q508" s="18" t="s">
        <v>164</v>
      </c>
      <c r="R508" s="18">
        <v>89417.5</v>
      </c>
      <c r="S508" s="18" t="s">
        <v>164</v>
      </c>
      <c r="T508" s="18">
        <v>86684.1</v>
      </c>
      <c r="U508" s="18" t="s">
        <v>164</v>
      </c>
      <c r="V508" s="18">
        <v>81960.600000000006</v>
      </c>
      <c r="W508" s="18" t="s">
        <v>164</v>
      </c>
      <c r="X508" s="18">
        <v>74677.7</v>
      </c>
      <c r="Y508" s="18" t="s">
        <v>164</v>
      </c>
      <c r="Z508" s="18">
        <v>70191.5</v>
      </c>
    </row>
    <row r="509" spans="1:26" hidden="1">
      <c r="A509" s="18" t="s">
        <v>206</v>
      </c>
      <c r="B509" s="18" t="s">
        <v>207</v>
      </c>
      <c r="C509" s="18" t="s">
        <v>139</v>
      </c>
      <c r="D509" s="18" t="s">
        <v>58</v>
      </c>
      <c r="E509" s="18" t="s">
        <v>59</v>
      </c>
      <c r="F509" s="18" t="s">
        <v>60</v>
      </c>
      <c r="G509" s="18">
        <v>395</v>
      </c>
      <c r="H509" s="18">
        <v>418</v>
      </c>
      <c r="I509" s="18" t="s">
        <v>164</v>
      </c>
      <c r="J509" s="18">
        <v>484.9</v>
      </c>
      <c r="K509" s="18" t="s">
        <v>164</v>
      </c>
      <c r="L509" s="18">
        <v>658.9</v>
      </c>
      <c r="M509" s="18" t="s">
        <v>164</v>
      </c>
      <c r="N509" s="18">
        <v>790.5</v>
      </c>
      <c r="O509" s="18" t="s">
        <v>164</v>
      </c>
      <c r="P509" s="18">
        <v>871.8</v>
      </c>
      <c r="Q509" s="18" t="s">
        <v>164</v>
      </c>
      <c r="R509" s="18">
        <v>918.4</v>
      </c>
      <c r="S509" s="18" t="s">
        <v>164</v>
      </c>
      <c r="T509" s="18">
        <v>941.6</v>
      </c>
      <c r="U509" s="18" t="s">
        <v>164</v>
      </c>
      <c r="V509" s="18">
        <v>946.6</v>
      </c>
      <c r="W509" s="18" t="s">
        <v>164</v>
      </c>
      <c r="X509" s="18">
        <v>942.9</v>
      </c>
      <c r="Y509" s="18" t="s">
        <v>164</v>
      </c>
      <c r="Z509" s="18">
        <v>940.3</v>
      </c>
    </row>
    <row r="510" spans="1:26" hidden="1">
      <c r="A510" s="18" t="s">
        <v>206</v>
      </c>
      <c r="B510" s="18" t="s">
        <v>207</v>
      </c>
      <c r="C510" s="18" t="s">
        <v>139</v>
      </c>
      <c r="D510" s="18" t="s">
        <v>58</v>
      </c>
      <c r="E510" s="18" t="s">
        <v>142</v>
      </c>
      <c r="F510" s="18" t="s">
        <v>143</v>
      </c>
      <c r="G510" s="18">
        <v>6871.3</v>
      </c>
      <c r="H510" s="18">
        <v>7251.4</v>
      </c>
      <c r="I510" s="18" t="s">
        <v>164</v>
      </c>
      <c r="J510" s="18">
        <v>7631.5</v>
      </c>
      <c r="K510" s="18" t="s">
        <v>164</v>
      </c>
      <c r="L510" s="18">
        <v>8296.2000000000007</v>
      </c>
      <c r="M510" s="18" t="s">
        <v>164</v>
      </c>
      <c r="N510" s="18">
        <v>8849.5</v>
      </c>
      <c r="O510" s="18" t="s">
        <v>164</v>
      </c>
      <c r="P510" s="18">
        <v>9282.7000000000007</v>
      </c>
      <c r="Q510" s="18" t="s">
        <v>164</v>
      </c>
      <c r="R510" s="18">
        <v>9593.2000000000007</v>
      </c>
      <c r="S510" s="18" t="s">
        <v>164</v>
      </c>
      <c r="T510" s="18">
        <v>9806.6</v>
      </c>
      <c r="U510" s="18" t="s">
        <v>164</v>
      </c>
      <c r="V510" s="18">
        <v>9949.2999999999993</v>
      </c>
      <c r="W510" s="18" t="s">
        <v>164</v>
      </c>
      <c r="X510" s="18">
        <v>10043.799999999999</v>
      </c>
      <c r="Y510" s="18" t="s">
        <v>164</v>
      </c>
      <c r="Z510" s="18">
        <v>10107.200000000001</v>
      </c>
    </row>
    <row r="511" spans="1:26" hidden="1">
      <c r="A511" s="18" t="s">
        <v>206</v>
      </c>
      <c r="B511" s="18" t="s">
        <v>207</v>
      </c>
      <c r="C511" s="18" t="s">
        <v>139</v>
      </c>
      <c r="D511" s="18" t="s">
        <v>58</v>
      </c>
      <c r="E511" s="18" t="s">
        <v>63</v>
      </c>
      <c r="F511" s="18" t="s">
        <v>60</v>
      </c>
      <c r="G511" s="18">
        <v>507.5</v>
      </c>
      <c r="H511" s="18">
        <v>525.6</v>
      </c>
      <c r="I511" s="18" t="s">
        <v>164</v>
      </c>
      <c r="J511" s="18">
        <v>610.79999999999995</v>
      </c>
      <c r="K511" s="18" t="s">
        <v>164</v>
      </c>
      <c r="L511" s="18">
        <v>860.8</v>
      </c>
      <c r="M511" s="18" t="s">
        <v>164</v>
      </c>
      <c r="N511" s="18">
        <v>1061.3</v>
      </c>
      <c r="O511" s="18" t="s">
        <v>164</v>
      </c>
      <c r="P511" s="18">
        <v>1172.3</v>
      </c>
      <c r="Q511" s="18" t="s">
        <v>164</v>
      </c>
      <c r="R511" s="18">
        <v>1220.5</v>
      </c>
      <c r="S511" s="18" t="s">
        <v>164</v>
      </c>
      <c r="T511" s="18">
        <v>1236.7</v>
      </c>
      <c r="U511" s="18" t="s">
        <v>164</v>
      </c>
      <c r="V511" s="18">
        <v>1244.3</v>
      </c>
      <c r="W511" s="18" t="s">
        <v>164</v>
      </c>
      <c r="X511" s="18">
        <v>1243.5999999999999</v>
      </c>
      <c r="Y511" s="18" t="s">
        <v>164</v>
      </c>
      <c r="Z511" s="18">
        <v>1264.4000000000001</v>
      </c>
    </row>
    <row r="512" spans="1:26" hidden="1">
      <c r="A512" s="18" t="s">
        <v>208</v>
      </c>
      <c r="B512" s="18" t="s">
        <v>209</v>
      </c>
      <c r="C512" s="18" t="s">
        <v>139</v>
      </c>
      <c r="D512" s="18" t="s">
        <v>58</v>
      </c>
      <c r="E512" s="18" t="s">
        <v>140</v>
      </c>
      <c r="F512" s="18" t="s">
        <v>141</v>
      </c>
      <c r="G512" s="18">
        <v>34591.934670000002</v>
      </c>
      <c r="H512" s="18">
        <v>36309.269330000003</v>
      </c>
      <c r="I512" s="18" t="s">
        <v>164</v>
      </c>
      <c r="J512" s="18">
        <v>38743.536330000003</v>
      </c>
      <c r="K512" s="18" t="s">
        <v>164</v>
      </c>
      <c r="L512" s="18">
        <v>40115.258329999997</v>
      </c>
      <c r="M512" s="18" t="s">
        <v>164</v>
      </c>
      <c r="N512" s="18">
        <v>42911.641669999997</v>
      </c>
      <c r="O512" s="18" t="s">
        <v>164</v>
      </c>
      <c r="P512" s="18">
        <v>45327.190329999998</v>
      </c>
      <c r="Q512" s="18" t="s">
        <v>164</v>
      </c>
      <c r="R512" s="18">
        <v>47835.362670000002</v>
      </c>
      <c r="S512" s="18" t="s">
        <v>164</v>
      </c>
      <c r="T512" s="18">
        <v>49081.046670000003</v>
      </c>
      <c r="U512" s="18" t="s">
        <v>164</v>
      </c>
      <c r="V512" s="18">
        <v>47826.951330000004</v>
      </c>
      <c r="W512" s="18" t="s">
        <v>164</v>
      </c>
      <c r="X512" s="18">
        <v>46078.197</v>
      </c>
      <c r="Y512" s="18" t="s">
        <v>164</v>
      </c>
      <c r="Z512" s="18">
        <v>44550.432670000002</v>
      </c>
    </row>
    <row r="513" spans="1:26" hidden="1">
      <c r="A513" s="18" t="s">
        <v>208</v>
      </c>
      <c r="B513" s="18" t="s">
        <v>209</v>
      </c>
      <c r="C513" s="18" t="s">
        <v>139</v>
      </c>
      <c r="D513" s="18" t="s">
        <v>58</v>
      </c>
      <c r="E513" s="18" t="s">
        <v>59</v>
      </c>
      <c r="F513" s="18" t="s">
        <v>60</v>
      </c>
      <c r="G513" s="18">
        <v>315.12</v>
      </c>
      <c r="H513" s="18">
        <v>342.64600000000002</v>
      </c>
      <c r="I513" s="18" t="s">
        <v>164</v>
      </c>
      <c r="J513" s="18">
        <v>377.86</v>
      </c>
      <c r="K513" s="18" t="s">
        <v>164</v>
      </c>
      <c r="L513" s="18">
        <v>407.52300000000002</v>
      </c>
      <c r="M513" s="18" t="s">
        <v>164</v>
      </c>
      <c r="N513" s="18">
        <v>454.97199999999998</v>
      </c>
      <c r="O513" s="18" t="s">
        <v>164</v>
      </c>
      <c r="P513" s="18">
        <v>497.09</v>
      </c>
      <c r="Q513" s="18" t="s">
        <v>164</v>
      </c>
      <c r="R513" s="18">
        <v>532.06100000000004</v>
      </c>
      <c r="S513" s="18" t="s">
        <v>164</v>
      </c>
      <c r="T513" s="18">
        <v>553.78200000000004</v>
      </c>
      <c r="U513" s="18" t="s">
        <v>164</v>
      </c>
      <c r="V513" s="18">
        <v>555.46100000000001</v>
      </c>
      <c r="W513" s="18" t="s">
        <v>164</v>
      </c>
      <c r="X513" s="18">
        <v>562.45500000000004</v>
      </c>
      <c r="Y513" s="18" t="s">
        <v>164</v>
      </c>
      <c r="Z513" s="18">
        <v>567.97799999999995</v>
      </c>
    </row>
    <row r="514" spans="1:26" hidden="1">
      <c r="A514" s="18" t="s">
        <v>208</v>
      </c>
      <c r="B514" s="18" t="s">
        <v>209</v>
      </c>
      <c r="C514" s="18" t="s">
        <v>139</v>
      </c>
      <c r="D514" s="18" t="s">
        <v>58</v>
      </c>
      <c r="E514" s="18" t="s">
        <v>142</v>
      </c>
      <c r="F514" s="18" t="s">
        <v>143</v>
      </c>
      <c r="G514" s="18">
        <v>6534.9</v>
      </c>
      <c r="H514" s="18">
        <v>6931.5</v>
      </c>
      <c r="I514" s="18" t="s">
        <v>164</v>
      </c>
      <c r="J514" s="18">
        <v>7697.8</v>
      </c>
      <c r="K514" s="18" t="s">
        <v>164</v>
      </c>
      <c r="L514" s="18">
        <v>8331.6</v>
      </c>
      <c r="M514" s="18" t="s">
        <v>164</v>
      </c>
      <c r="N514" s="18">
        <v>8822.7000000000007</v>
      </c>
      <c r="O514" s="18" t="s">
        <v>164</v>
      </c>
      <c r="P514" s="18">
        <v>9169.7999999999993</v>
      </c>
      <c r="Q514" s="18" t="s">
        <v>164</v>
      </c>
      <c r="R514" s="18">
        <v>9500.6</v>
      </c>
      <c r="S514" s="18" t="s">
        <v>164</v>
      </c>
      <c r="T514" s="18">
        <v>9665.4</v>
      </c>
      <c r="U514" s="18" t="s">
        <v>164</v>
      </c>
      <c r="V514" s="18">
        <v>9692.6</v>
      </c>
      <c r="W514" s="18" t="s">
        <v>164</v>
      </c>
      <c r="X514" s="18">
        <v>9617.1</v>
      </c>
      <c r="Y514" s="18" t="s">
        <v>164</v>
      </c>
      <c r="Z514" s="18">
        <v>9503.6</v>
      </c>
    </row>
    <row r="515" spans="1:26" hidden="1">
      <c r="A515" s="18" t="s">
        <v>208</v>
      </c>
      <c r="B515" s="18" t="s">
        <v>209</v>
      </c>
      <c r="C515" s="18" t="s">
        <v>139</v>
      </c>
      <c r="D515" s="18" t="s">
        <v>58</v>
      </c>
      <c r="E515" s="18" t="s">
        <v>63</v>
      </c>
      <c r="F515" s="18" t="s">
        <v>60</v>
      </c>
      <c r="G515" s="18">
        <v>450.02</v>
      </c>
      <c r="H515" s="18">
        <v>475.18799999999999</v>
      </c>
      <c r="I515" s="18" t="s">
        <v>164</v>
      </c>
      <c r="J515" s="18">
        <v>509.20499999999998</v>
      </c>
      <c r="K515" s="18" t="s">
        <v>164</v>
      </c>
      <c r="L515" s="18">
        <v>544.1</v>
      </c>
      <c r="M515" s="18" t="s">
        <v>164</v>
      </c>
      <c r="N515" s="18">
        <v>597.70399999999995</v>
      </c>
      <c r="O515" s="18" t="s">
        <v>164</v>
      </c>
      <c r="P515" s="18">
        <v>651.99</v>
      </c>
      <c r="Q515" s="18" t="s">
        <v>164</v>
      </c>
      <c r="R515" s="18">
        <v>711.32</v>
      </c>
      <c r="S515" s="18" t="s">
        <v>164</v>
      </c>
      <c r="T515" s="18">
        <v>762.11699999999996</v>
      </c>
      <c r="U515" s="18" t="s">
        <v>164</v>
      </c>
      <c r="V515" s="18">
        <v>792.17200000000003</v>
      </c>
      <c r="W515" s="18" t="s">
        <v>164</v>
      </c>
      <c r="X515" s="18">
        <v>814.56500000000005</v>
      </c>
      <c r="Y515" s="18" t="s">
        <v>164</v>
      </c>
      <c r="Z515" s="18">
        <v>833.82899999999995</v>
      </c>
    </row>
    <row r="516" spans="1:26" hidden="1">
      <c r="A516" s="18" t="s">
        <v>208</v>
      </c>
      <c r="B516" s="18" t="s">
        <v>210</v>
      </c>
      <c r="C516" s="18" t="s">
        <v>139</v>
      </c>
      <c r="D516" s="18" t="s">
        <v>58</v>
      </c>
      <c r="E516" s="18" t="s">
        <v>140</v>
      </c>
      <c r="F516" s="18" t="s">
        <v>141</v>
      </c>
      <c r="G516" s="18">
        <v>34586.977330000002</v>
      </c>
      <c r="H516" s="18">
        <v>36346.676670000001</v>
      </c>
      <c r="I516" s="18" t="s">
        <v>164</v>
      </c>
      <c r="J516" s="18">
        <v>43728.776669999999</v>
      </c>
      <c r="K516" s="18" t="s">
        <v>164</v>
      </c>
      <c r="L516" s="18">
        <v>49879.254330000003</v>
      </c>
      <c r="M516" s="18" t="s">
        <v>164</v>
      </c>
      <c r="N516" s="18">
        <v>56760.876329999999</v>
      </c>
      <c r="O516" s="18" t="s">
        <v>164</v>
      </c>
      <c r="P516" s="18">
        <v>63505.042329999997</v>
      </c>
      <c r="Q516" s="18" t="s">
        <v>164</v>
      </c>
      <c r="R516" s="18">
        <v>70543.520669999998</v>
      </c>
      <c r="S516" s="18" t="s">
        <v>164</v>
      </c>
      <c r="T516" s="18">
        <v>73584.247000000003</v>
      </c>
      <c r="U516" s="18" t="s">
        <v>164</v>
      </c>
      <c r="V516" s="18">
        <v>72546.459329999998</v>
      </c>
      <c r="W516" s="18" t="s">
        <v>164</v>
      </c>
      <c r="X516" s="18">
        <v>65532.192000000003</v>
      </c>
      <c r="Y516" s="18" t="s">
        <v>164</v>
      </c>
      <c r="Z516" s="18">
        <v>56569.879670000002</v>
      </c>
    </row>
    <row r="517" spans="1:26" hidden="1">
      <c r="A517" s="18" t="s">
        <v>208</v>
      </c>
      <c r="B517" s="18" t="s">
        <v>210</v>
      </c>
      <c r="C517" s="18" t="s">
        <v>139</v>
      </c>
      <c r="D517" s="18" t="s">
        <v>58</v>
      </c>
      <c r="E517" s="18" t="s">
        <v>59</v>
      </c>
      <c r="F517" s="18" t="s">
        <v>60</v>
      </c>
      <c r="G517" s="18">
        <v>315.10399999999998</v>
      </c>
      <c r="H517" s="18">
        <v>343.33199999999999</v>
      </c>
      <c r="I517" s="18" t="s">
        <v>164</v>
      </c>
      <c r="J517" s="18">
        <v>425.85899999999998</v>
      </c>
      <c r="K517" s="18" t="s">
        <v>164</v>
      </c>
      <c r="L517" s="18">
        <v>498.80500000000001</v>
      </c>
      <c r="M517" s="18" t="s">
        <v>164</v>
      </c>
      <c r="N517" s="18">
        <v>581.37199999999996</v>
      </c>
      <c r="O517" s="18" t="s">
        <v>164</v>
      </c>
      <c r="P517" s="18">
        <v>652.95100000000002</v>
      </c>
      <c r="Q517" s="18" t="s">
        <v>164</v>
      </c>
      <c r="R517" s="18">
        <v>712.50699999999995</v>
      </c>
      <c r="S517" s="18" t="s">
        <v>164</v>
      </c>
      <c r="T517" s="18">
        <v>766.71299999999997</v>
      </c>
      <c r="U517" s="18" t="s">
        <v>164</v>
      </c>
      <c r="V517" s="18">
        <v>820.94</v>
      </c>
      <c r="W517" s="18" t="s">
        <v>164</v>
      </c>
      <c r="X517" s="18">
        <v>849.74</v>
      </c>
      <c r="Y517" s="18" t="s">
        <v>164</v>
      </c>
      <c r="Z517" s="18">
        <v>872.24199999999996</v>
      </c>
    </row>
    <row r="518" spans="1:26" hidden="1">
      <c r="A518" s="18" t="s">
        <v>208</v>
      </c>
      <c r="B518" s="18" t="s">
        <v>210</v>
      </c>
      <c r="C518" s="18" t="s">
        <v>139</v>
      </c>
      <c r="D518" s="18" t="s">
        <v>58</v>
      </c>
      <c r="E518" s="18" t="s">
        <v>142</v>
      </c>
      <c r="F518" s="18" t="s">
        <v>143</v>
      </c>
      <c r="G518" s="18">
        <v>6534.9</v>
      </c>
      <c r="H518" s="18">
        <v>6931.5</v>
      </c>
      <c r="I518" s="18" t="s">
        <v>164</v>
      </c>
      <c r="J518" s="18">
        <v>7697.8</v>
      </c>
      <c r="K518" s="18" t="s">
        <v>164</v>
      </c>
      <c r="L518" s="18">
        <v>8331.6</v>
      </c>
      <c r="M518" s="18" t="s">
        <v>164</v>
      </c>
      <c r="N518" s="18">
        <v>8822.7000000000007</v>
      </c>
      <c r="O518" s="18" t="s">
        <v>164</v>
      </c>
      <c r="P518" s="18">
        <v>9169.7999999999993</v>
      </c>
      <c r="Q518" s="18" t="s">
        <v>164</v>
      </c>
      <c r="R518" s="18">
        <v>9500.6</v>
      </c>
      <c r="S518" s="18" t="s">
        <v>164</v>
      </c>
      <c r="T518" s="18">
        <v>9665.4</v>
      </c>
      <c r="U518" s="18" t="s">
        <v>164</v>
      </c>
      <c r="V518" s="18">
        <v>9692.6</v>
      </c>
      <c r="W518" s="18" t="s">
        <v>164</v>
      </c>
      <c r="X518" s="18">
        <v>9617.1</v>
      </c>
      <c r="Y518" s="18" t="s">
        <v>164</v>
      </c>
      <c r="Z518" s="18">
        <v>9503.6</v>
      </c>
    </row>
    <row r="519" spans="1:26" hidden="1">
      <c r="A519" s="18" t="s">
        <v>208</v>
      </c>
      <c r="B519" s="18" t="s">
        <v>210</v>
      </c>
      <c r="C519" s="18" t="s">
        <v>139</v>
      </c>
      <c r="D519" s="18" t="s">
        <v>58</v>
      </c>
      <c r="E519" s="18" t="s">
        <v>63</v>
      </c>
      <c r="F519" s="18" t="s">
        <v>60</v>
      </c>
      <c r="G519" s="18">
        <v>449.90699999999998</v>
      </c>
      <c r="H519" s="18">
        <v>475.45299999999997</v>
      </c>
      <c r="I519" s="18" t="s">
        <v>164</v>
      </c>
      <c r="J519" s="18">
        <v>573.06799999999998</v>
      </c>
      <c r="K519" s="18" t="s">
        <v>164</v>
      </c>
      <c r="L519" s="18">
        <v>665.12599999999998</v>
      </c>
      <c r="M519" s="18" t="s">
        <v>164</v>
      </c>
      <c r="N519" s="18">
        <v>774.404</v>
      </c>
      <c r="O519" s="18" t="s">
        <v>164</v>
      </c>
      <c r="P519" s="18">
        <v>897.28300000000002</v>
      </c>
      <c r="Q519" s="18" t="s">
        <v>164</v>
      </c>
      <c r="R519" s="18">
        <v>1034.4749999999999</v>
      </c>
      <c r="S519" s="18" t="s">
        <v>164</v>
      </c>
      <c r="T519" s="18">
        <v>1143.0350000000001</v>
      </c>
      <c r="U519" s="18" t="s">
        <v>164</v>
      </c>
      <c r="V519" s="18">
        <v>1226.6559999999999</v>
      </c>
      <c r="W519" s="18" t="s">
        <v>164</v>
      </c>
      <c r="X519" s="18">
        <v>1264.2460000000001</v>
      </c>
      <c r="Y519" s="18" t="s">
        <v>164</v>
      </c>
      <c r="Z519" s="18">
        <v>1301.7370000000001</v>
      </c>
    </row>
    <row r="520" spans="1:26" hidden="1">
      <c r="A520" s="18" t="s">
        <v>64</v>
      </c>
      <c r="B520" s="18" t="s">
        <v>144</v>
      </c>
      <c r="C520" s="18" t="s">
        <v>139</v>
      </c>
      <c r="D520" s="18" t="s">
        <v>58</v>
      </c>
      <c r="E520" s="18" t="s">
        <v>140</v>
      </c>
      <c r="F520" s="18" t="s">
        <v>141</v>
      </c>
      <c r="G520" s="18">
        <v>37640.27893</v>
      </c>
      <c r="H520" s="18">
        <v>40079.060980000002</v>
      </c>
      <c r="I520" s="18" t="s">
        <v>164</v>
      </c>
      <c r="J520" s="18">
        <v>40502.097479999997</v>
      </c>
      <c r="K520" s="18" t="s">
        <v>164</v>
      </c>
      <c r="L520" s="18">
        <v>40997.404609999998</v>
      </c>
      <c r="M520" s="18" t="s">
        <v>164</v>
      </c>
      <c r="N520" s="18">
        <v>37179.063009999998</v>
      </c>
      <c r="O520" s="18" t="s">
        <v>164</v>
      </c>
      <c r="P520" s="18">
        <v>32784.427989999996</v>
      </c>
      <c r="Q520" s="18" t="s">
        <v>164</v>
      </c>
      <c r="R520" s="18">
        <v>28007.12761</v>
      </c>
      <c r="S520" s="18" t="s">
        <v>164</v>
      </c>
      <c r="T520" s="18">
        <v>23286.1816</v>
      </c>
      <c r="U520" s="18" t="s">
        <v>164</v>
      </c>
      <c r="V520" s="18">
        <v>19138.034769999998</v>
      </c>
      <c r="W520" s="18" t="s">
        <v>164</v>
      </c>
      <c r="X520" s="18">
        <v>15957.92821</v>
      </c>
      <c r="Y520" s="18" t="s">
        <v>164</v>
      </c>
      <c r="Z520" s="18">
        <v>13359.63047</v>
      </c>
    </row>
    <row r="521" spans="1:26" hidden="1">
      <c r="A521" s="18" t="s">
        <v>64</v>
      </c>
      <c r="B521" s="18" t="s">
        <v>144</v>
      </c>
      <c r="C521" s="18" t="s">
        <v>139</v>
      </c>
      <c r="D521" s="18" t="s">
        <v>58</v>
      </c>
      <c r="E521" s="18" t="s">
        <v>59</v>
      </c>
      <c r="F521" s="18" t="s">
        <v>60</v>
      </c>
      <c r="G521" s="18">
        <v>323.04000000000002</v>
      </c>
      <c r="H521" s="18">
        <v>361.846</v>
      </c>
      <c r="I521" s="18" t="s">
        <v>164</v>
      </c>
      <c r="J521" s="18">
        <v>429.60899999999998</v>
      </c>
      <c r="K521" s="18" t="s">
        <v>164</v>
      </c>
      <c r="L521" s="18">
        <v>501.589</v>
      </c>
      <c r="M521" s="18" t="s">
        <v>164</v>
      </c>
      <c r="N521" s="18">
        <v>540.63599999999997</v>
      </c>
      <c r="O521" s="18" t="s">
        <v>164</v>
      </c>
      <c r="P521" s="18">
        <v>578.51400000000001</v>
      </c>
      <c r="Q521" s="18" t="s">
        <v>164</v>
      </c>
      <c r="R521" s="18">
        <v>619.83399999999995</v>
      </c>
      <c r="S521" s="18" t="s">
        <v>164</v>
      </c>
      <c r="T521" s="18">
        <v>668.02499999999998</v>
      </c>
      <c r="U521" s="18" t="s">
        <v>164</v>
      </c>
      <c r="V521" s="18">
        <v>721.57799999999997</v>
      </c>
      <c r="W521" s="18" t="s">
        <v>164</v>
      </c>
      <c r="X521" s="18">
        <v>778.96400000000006</v>
      </c>
      <c r="Y521" s="18" t="s">
        <v>164</v>
      </c>
      <c r="Z521" s="18">
        <v>841.69799999999998</v>
      </c>
    </row>
    <row r="522" spans="1:26" hidden="1">
      <c r="A522" s="18" t="s">
        <v>64</v>
      </c>
      <c r="B522" s="18" t="s">
        <v>144</v>
      </c>
      <c r="C522" s="18" t="s">
        <v>139</v>
      </c>
      <c r="D522" s="18" t="s">
        <v>58</v>
      </c>
      <c r="E522" s="18" t="s">
        <v>61</v>
      </c>
      <c r="F522" s="18" t="s">
        <v>62</v>
      </c>
      <c r="G522" s="18">
        <v>62186.080000000002</v>
      </c>
      <c r="H522" s="18">
        <v>74301.039999999994</v>
      </c>
      <c r="I522" s="18" t="s">
        <v>164</v>
      </c>
      <c r="J522" s="18">
        <v>111261.15</v>
      </c>
      <c r="K522" s="18" t="s">
        <v>164</v>
      </c>
      <c r="L522" s="18">
        <v>157047.88</v>
      </c>
      <c r="M522" s="18" t="s">
        <v>164</v>
      </c>
      <c r="N522" s="18">
        <v>203825.27</v>
      </c>
      <c r="O522" s="18" t="s">
        <v>164</v>
      </c>
      <c r="P522" s="18">
        <v>253050.49</v>
      </c>
      <c r="Q522" s="18" t="s">
        <v>164</v>
      </c>
      <c r="R522" s="18">
        <v>306850.06</v>
      </c>
      <c r="S522" s="18" t="s">
        <v>164</v>
      </c>
      <c r="T522" s="18">
        <v>368502.31</v>
      </c>
      <c r="U522" s="18" t="s">
        <v>164</v>
      </c>
      <c r="V522" s="18">
        <v>435420.59</v>
      </c>
      <c r="W522" s="18" t="s">
        <v>164</v>
      </c>
      <c r="X522" s="18">
        <v>508599.41</v>
      </c>
      <c r="Y522" s="18" t="s">
        <v>164</v>
      </c>
      <c r="Z522" s="18">
        <v>588023.81000000006</v>
      </c>
    </row>
    <row r="523" spans="1:26" hidden="1">
      <c r="A523" s="18" t="s">
        <v>64</v>
      </c>
      <c r="B523" s="18" t="s">
        <v>144</v>
      </c>
      <c r="C523" s="18" t="s">
        <v>139</v>
      </c>
      <c r="D523" s="18" t="s">
        <v>58</v>
      </c>
      <c r="E523" s="18" t="s">
        <v>142</v>
      </c>
      <c r="F523" s="18" t="s">
        <v>143</v>
      </c>
      <c r="G523" s="18">
        <v>6503.13</v>
      </c>
      <c r="H523" s="18">
        <v>6867.39</v>
      </c>
      <c r="I523" s="18" t="s">
        <v>164</v>
      </c>
      <c r="J523" s="18">
        <v>7611.25</v>
      </c>
      <c r="K523" s="18" t="s">
        <v>164</v>
      </c>
      <c r="L523" s="18">
        <v>8261.99</v>
      </c>
      <c r="M523" s="18" t="s">
        <v>164</v>
      </c>
      <c r="N523" s="18">
        <v>8787.1200000000008</v>
      </c>
      <c r="O523" s="18" t="s">
        <v>164</v>
      </c>
      <c r="P523" s="18">
        <v>9169.11</v>
      </c>
      <c r="Q523" s="18" t="s">
        <v>164</v>
      </c>
      <c r="R523" s="18">
        <v>9384.7000000000007</v>
      </c>
      <c r="S523" s="18" t="s">
        <v>164</v>
      </c>
      <c r="T523" s="18">
        <v>9456.8799999999992</v>
      </c>
      <c r="U523" s="18" t="s">
        <v>164</v>
      </c>
      <c r="V523" s="18">
        <v>9407.26</v>
      </c>
      <c r="W523" s="18" t="s">
        <v>164</v>
      </c>
      <c r="X523" s="18">
        <v>9253.9500000000007</v>
      </c>
      <c r="Y523" s="18" t="s">
        <v>164</v>
      </c>
      <c r="Z523" s="18">
        <v>9032.42</v>
      </c>
    </row>
    <row r="524" spans="1:26" hidden="1">
      <c r="A524" s="18" t="s">
        <v>64</v>
      </c>
      <c r="B524" s="18" t="s">
        <v>144</v>
      </c>
      <c r="C524" s="18" t="s">
        <v>139</v>
      </c>
      <c r="D524" s="18" t="s">
        <v>58</v>
      </c>
      <c r="E524" s="18" t="s">
        <v>63</v>
      </c>
      <c r="F524" s="18" t="s">
        <v>60</v>
      </c>
      <c r="G524" s="18">
        <v>464.46699999999998</v>
      </c>
      <c r="H524" s="18">
        <v>500.88200000000001</v>
      </c>
      <c r="I524" s="18" t="s">
        <v>164</v>
      </c>
      <c r="J524" s="18">
        <v>563.072</v>
      </c>
      <c r="K524" s="18" t="s">
        <v>164</v>
      </c>
      <c r="L524" s="18">
        <v>639.83500000000004</v>
      </c>
      <c r="M524" s="18" t="s">
        <v>164</v>
      </c>
      <c r="N524" s="18">
        <v>673.21699999999998</v>
      </c>
      <c r="O524" s="18" t="s">
        <v>164</v>
      </c>
      <c r="P524" s="18">
        <v>722.80700000000002</v>
      </c>
      <c r="Q524" s="18" t="s">
        <v>164</v>
      </c>
      <c r="R524" s="18">
        <v>782.91200000000003</v>
      </c>
      <c r="S524" s="18" t="s">
        <v>164</v>
      </c>
      <c r="T524" s="18">
        <v>849.89800000000002</v>
      </c>
      <c r="U524" s="18" t="s">
        <v>164</v>
      </c>
      <c r="V524" s="18">
        <v>927.36</v>
      </c>
      <c r="W524" s="18" t="s">
        <v>164</v>
      </c>
      <c r="X524" s="18">
        <v>1014.15</v>
      </c>
      <c r="Y524" s="18" t="s">
        <v>164</v>
      </c>
      <c r="Z524" s="18">
        <v>1109.9770000000001</v>
      </c>
    </row>
    <row r="525" spans="1:26" hidden="1">
      <c r="A525" s="18" t="s">
        <v>64</v>
      </c>
      <c r="B525" s="18" t="s">
        <v>145</v>
      </c>
      <c r="C525" s="18" t="s">
        <v>139</v>
      </c>
      <c r="D525" s="18" t="s">
        <v>58</v>
      </c>
      <c r="E525" s="18" t="s">
        <v>140</v>
      </c>
      <c r="F525" s="18" t="s">
        <v>141</v>
      </c>
      <c r="G525" s="18">
        <v>37638.459719999999</v>
      </c>
      <c r="H525" s="18">
        <v>40079.241529999999</v>
      </c>
      <c r="I525" s="18" t="s">
        <v>164</v>
      </c>
      <c r="J525" s="18">
        <v>44233.303330000002</v>
      </c>
      <c r="K525" s="18" t="s">
        <v>164</v>
      </c>
      <c r="L525" s="18">
        <v>48253.502910000003</v>
      </c>
      <c r="M525" s="18" t="s">
        <v>164</v>
      </c>
      <c r="N525" s="18">
        <v>52743.359989999997</v>
      </c>
      <c r="O525" s="18" t="s">
        <v>164</v>
      </c>
      <c r="P525" s="18">
        <v>57608.693740000002</v>
      </c>
      <c r="Q525" s="18" t="s">
        <v>164</v>
      </c>
      <c r="R525" s="18">
        <v>62261.338479999999</v>
      </c>
      <c r="S525" s="18" t="s">
        <v>164</v>
      </c>
      <c r="T525" s="18">
        <v>66478.210630000001</v>
      </c>
      <c r="U525" s="18" t="s">
        <v>164</v>
      </c>
      <c r="V525" s="18">
        <v>74526.125119999997</v>
      </c>
      <c r="W525" s="18" t="s">
        <v>164</v>
      </c>
      <c r="X525" s="18">
        <v>80989.815740000005</v>
      </c>
      <c r="Y525" s="18" t="s">
        <v>164</v>
      </c>
      <c r="Z525" s="18">
        <v>85299.430959999998</v>
      </c>
    </row>
    <row r="526" spans="1:26" hidden="1">
      <c r="A526" s="18" t="s">
        <v>64</v>
      </c>
      <c r="B526" s="18" t="s">
        <v>145</v>
      </c>
      <c r="C526" s="18" t="s">
        <v>139</v>
      </c>
      <c r="D526" s="18" t="s">
        <v>58</v>
      </c>
      <c r="E526" s="18" t="s">
        <v>59</v>
      </c>
      <c r="F526" s="18" t="s">
        <v>60</v>
      </c>
      <c r="G526" s="18">
        <v>323.03699999999998</v>
      </c>
      <c r="H526" s="18">
        <v>361.84500000000003</v>
      </c>
      <c r="I526" s="18" t="s">
        <v>164</v>
      </c>
      <c r="J526" s="18">
        <v>440.60899999999998</v>
      </c>
      <c r="K526" s="18" t="s">
        <v>164</v>
      </c>
      <c r="L526" s="18">
        <v>519.46199999999999</v>
      </c>
      <c r="M526" s="18" t="s">
        <v>164</v>
      </c>
      <c r="N526" s="18">
        <v>587.04600000000005</v>
      </c>
      <c r="O526" s="18" t="s">
        <v>164</v>
      </c>
      <c r="P526" s="18">
        <v>645.20399999999995</v>
      </c>
      <c r="Q526" s="18" t="s">
        <v>164</v>
      </c>
      <c r="R526" s="18">
        <v>695.57600000000002</v>
      </c>
      <c r="S526" s="18" t="s">
        <v>164</v>
      </c>
      <c r="T526" s="18">
        <v>745.69299999999998</v>
      </c>
      <c r="U526" s="18" t="s">
        <v>164</v>
      </c>
      <c r="V526" s="18">
        <v>815.49099999999999</v>
      </c>
      <c r="W526" s="18" t="s">
        <v>164</v>
      </c>
      <c r="X526" s="18">
        <v>890.87300000000005</v>
      </c>
      <c r="Y526" s="18" t="s">
        <v>164</v>
      </c>
      <c r="Z526" s="18">
        <v>973.31100000000004</v>
      </c>
    </row>
    <row r="527" spans="1:26" hidden="1">
      <c r="A527" s="18" t="s">
        <v>64</v>
      </c>
      <c r="B527" s="18" t="s">
        <v>145</v>
      </c>
      <c r="C527" s="18" t="s">
        <v>139</v>
      </c>
      <c r="D527" s="18" t="s">
        <v>58</v>
      </c>
      <c r="E527" s="18" t="s">
        <v>61</v>
      </c>
      <c r="F527" s="18" t="s">
        <v>62</v>
      </c>
      <c r="G527" s="18">
        <v>62186.080000000002</v>
      </c>
      <c r="H527" s="18">
        <v>74295.759999999995</v>
      </c>
      <c r="I527" s="18" t="s">
        <v>164</v>
      </c>
      <c r="J527" s="18">
        <v>111394.25</v>
      </c>
      <c r="K527" s="18" t="s">
        <v>164</v>
      </c>
      <c r="L527" s="18">
        <v>157394.71</v>
      </c>
      <c r="M527" s="18" t="s">
        <v>164</v>
      </c>
      <c r="N527" s="18">
        <v>204571.84</v>
      </c>
      <c r="O527" s="18" t="s">
        <v>164</v>
      </c>
      <c r="P527" s="18">
        <v>254464.43</v>
      </c>
      <c r="Q527" s="18" t="s">
        <v>164</v>
      </c>
      <c r="R527" s="18">
        <v>308590.7</v>
      </c>
      <c r="S527" s="18" t="s">
        <v>164</v>
      </c>
      <c r="T527" s="18">
        <v>370565.91</v>
      </c>
      <c r="U527" s="18" t="s">
        <v>164</v>
      </c>
      <c r="V527" s="18">
        <v>438394.11</v>
      </c>
      <c r="W527" s="18" t="s">
        <v>164</v>
      </c>
      <c r="X527" s="18">
        <v>512464.04</v>
      </c>
      <c r="Y527" s="18" t="s">
        <v>164</v>
      </c>
      <c r="Z527" s="18">
        <v>593315.25</v>
      </c>
    </row>
    <row r="528" spans="1:26" hidden="1">
      <c r="A528" s="18" t="s">
        <v>64</v>
      </c>
      <c r="B528" s="18" t="s">
        <v>145</v>
      </c>
      <c r="C528" s="18" t="s">
        <v>139</v>
      </c>
      <c r="D528" s="18" t="s">
        <v>58</v>
      </c>
      <c r="E528" s="18" t="s">
        <v>142</v>
      </c>
      <c r="F528" s="18" t="s">
        <v>143</v>
      </c>
      <c r="G528" s="18">
        <v>6503.13</v>
      </c>
      <c r="H528" s="18">
        <v>6867.39</v>
      </c>
      <c r="I528" s="18" t="s">
        <v>164</v>
      </c>
      <c r="J528" s="18">
        <v>7611.25</v>
      </c>
      <c r="K528" s="18" t="s">
        <v>164</v>
      </c>
      <c r="L528" s="18">
        <v>8261.99</v>
      </c>
      <c r="M528" s="18" t="s">
        <v>164</v>
      </c>
      <c r="N528" s="18">
        <v>8787.1200000000008</v>
      </c>
      <c r="O528" s="18" t="s">
        <v>164</v>
      </c>
      <c r="P528" s="18">
        <v>9169.11</v>
      </c>
      <c r="Q528" s="18" t="s">
        <v>164</v>
      </c>
      <c r="R528" s="18">
        <v>9384.7000000000007</v>
      </c>
      <c r="S528" s="18" t="s">
        <v>164</v>
      </c>
      <c r="T528" s="18">
        <v>9456.8799999999992</v>
      </c>
      <c r="U528" s="18" t="s">
        <v>164</v>
      </c>
      <c r="V528" s="18">
        <v>9407.26</v>
      </c>
      <c r="W528" s="18" t="s">
        <v>164</v>
      </c>
      <c r="X528" s="18">
        <v>9253.9500000000007</v>
      </c>
      <c r="Y528" s="18" t="s">
        <v>164</v>
      </c>
      <c r="Z528" s="18">
        <v>9032.42</v>
      </c>
    </row>
    <row r="529" spans="1:26" hidden="1">
      <c r="A529" s="18" t="s">
        <v>64</v>
      </c>
      <c r="B529" s="18" t="s">
        <v>145</v>
      </c>
      <c r="C529" s="18" t="s">
        <v>139</v>
      </c>
      <c r="D529" s="18" t="s">
        <v>58</v>
      </c>
      <c r="E529" s="18" t="s">
        <v>63</v>
      </c>
      <c r="F529" s="18" t="s">
        <v>60</v>
      </c>
      <c r="G529" s="18">
        <v>464.44299999999998</v>
      </c>
      <c r="H529" s="18">
        <v>500.88499999999999</v>
      </c>
      <c r="I529" s="18" t="s">
        <v>164</v>
      </c>
      <c r="J529" s="18">
        <v>586.63099999999997</v>
      </c>
      <c r="K529" s="18" t="s">
        <v>164</v>
      </c>
      <c r="L529" s="18">
        <v>672.24099999999999</v>
      </c>
      <c r="M529" s="18" t="s">
        <v>164</v>
      </c>
      <c r="N529" s="18">
        <v>756.995</v>
      </c>
      <c r="O529" s="18" t="s">
        <v>164</v>
      </c>
      <c r="P529" s="18">
        <v>847.8</v>
      </c>
      <c r="Q529" s="18" t="s">
        <v>164</v>
      </c>
      <c r="R529" s="18">
        <v>937.24</v>
      </c>
      <c r="S529" s="18" t="s">
        <v>164</v>
      </c>
      <c r="T529" s="18">
        <v>1014.715</v>
      </c>
      <c r="U529" s="18" t="s">
        <v>164</v>
      </c>
      <c r="V529" s="18">
        <v>1113.9559999999999</v>
      </c>
      <c r="W529" s="18" t="s">
        <v>164</v>
      </c>
      <c r="X529" s="18">
        <v>1210.1489999999999</v>
      </c>
      <c r="Y529" s="18" t="s">
        <v>164</v>
      </c>
      <c r="Z529" s="18">
        <v>1303.8879999999999</v>
      </c>
    </row>
    <row r="530" spans="1:26" hidden="1">
      <c r="A530" s="18" t="s">
        <v>64</v>
      </c>
      <c r="B530" s="18" t="s">
        <v>146</v>
      </c>
      <c r="C530" s="18" t="s">
        <v>139</v>
      </c>
      <c r="D530" s="18" t="s">
        <v>58</v>
      </c>
      <c r="E530" s="18" t="s">
        <v>140</v>
      </c>
      <c r="F530" s="18" t="s">
        <v>141</v>
      </c>
      <c r="G530" s="18">
        <v>37640.270700000001</v>
      </c>
      <c r="H530" s="18">
        <v>40079.050450000002</v>
      </c>
      <c r="I530" s="18" t="s">
        <v>164</v>
      </c>
      <c r="J530" s="18">
        <v>40502.275670000003</v>
      </c>
      <c r="K530" s="18" t="s">
        <v>164</v>
      </c>
      <c r="L530" s="18">
        <v>43984.598899999997</v>
      </c>
      <c r="M530" s="18" t="s">
        <v>164</v>
      </c>
      <c r="N530" s="18">
        <v>46776.81091</v>
      </c>
      <c r="O530" s="18" t="s">
        <v>164</v>
      </c>
      <c r="P530" s="18">
        <v>47219.323089999998</v>
      </c>
      <c r="Q530" s="18" t="s">
        <v>164</v>
      </c>
      <c r="R530" s="18">
        <v>45769.358229999998</v>
      </c>
      <c r="S530" s="18" t="s">
        <v>164</v>
      </c>
      <c r="T530" s="18">
        <v>42803.271269999997</v>
      </c>
      <c r="U530" s="18" t="s">
        <v>164</v>
      </c>
      <c r="V530" s="18">
        <v>39923.130210000003</v>
      </c>
      <c r="W530" s="18" t="s">
        <v>164</v>
      </c>
      <c r="X530" s="18">
        <v>36256.577550000002</v>
      </c>
      <c r="Y530" s="18" t="s">
        <v>164</v>
      </c>
      <c r="Z530" s="18">
        <v>32181.118630000001</v>
      </c>
    </row>
    <row r="531" spans="1:26" hidden="1">
      <c r="A531" s="18" t="s">
        <v>64</v>
      </c>
      <c r="B531" s="18" t="s">
        <v>146</v>
      </c>
      <c r="C531" s="18" t="s">
        <v>139</v>
      </c>
      <c r="D531" s="18" t="s">
        <v>58</v>
      </c>
      <c r="E531" s="18" t="s">
        <v>59</v>
      </c>
      <c r="F531" s="18" t="s">
        <v>60</v>
      </c>
      <c r="G531" s="18">
        <v>323.04000000000002</v>
      </c>
      <c r="H531" s="18">
        <v>361.84500000000003</v>
      </c>
      <c r="I531" s="18" t="s">
        <v>164</v>
      </c>
      <c r="J531" s="18">
        <v>429.61</v>
      </c>
      <c r="K531" s="18" t="s">
        <v>164</v>
      </c>
      <c r="L531" s="18">
        <v>507.79199999999997</v>
      </c>
      <c r="M531" s="18" t="s">
        <v>164</v>
      </c>
      <c r="N531" s="18">
        <v>571.76400000000001</v>
      </c>
      <c r="O531" s="18" t="s">
        <v>164</v>
      </c>
      <c r="P531" s="18">
        <v>622.49599999999998</v>
      </c>
      <c r="Q531" s="18" t="s">
        <v>164</v>
      </c>
      <c r="R531" s="18">
        <v>663.92</v>
      </c>
      <c r="S531" s="18" t="s">
        <v>164</v>
      </c>
      <c r="T531" s="18">
        <v>707.68499999999995</v>
      </c>
      <c r="U531" s="18" t="s">
        <v>164</v>
      </c>
      <c r="V531" s="18">
        <v>769.57600000000002</v>
      </c>
      <c r="W531" s="18" t="s">
        <v>164</v>
      </c>
      <c r="X531" s="18">
        <v>835.85</v>
      </c>
      <c r="Y531" s="18" t="s">
        <v>164</v>
      </c>
      <c r="Z531" s="18">
        <v>904.16700000000003</v>
      </c>
    </row>
    <row r="532" spans="1:26" hidden="1">
      <c r="A532" s="18" t="s">
        <v>64</v>
      </c>
      <c r="B532" s="18" t="s">
        <v>146</v>
      </c>
      <c r="C532" s="18" t="s">
        <v>139</v>
      </c>
      <c r="D532" s="18" t="s">
        <v>58</v>
      </c>
      <c r="E532" s="18" t="s">
        <v>61</v>
      </c>
      <c r="F532" s="18" t="s">
        <v>62</v>
      </c>
      <c r="G532" s="18">
        <v>62186.080000000002</v>
      </c>
      <c r="H532" s="18">
        <v>74293.78</v>
      </c>
      <c r="I532" s="18" t="s">
        <v>164</v>
      </c>
      <c r="J532" s="18">
        <v>111224.41</v>
      </c>
      <c r="K532" s="18" t="s">
        <v>164</v>
      </c>
      <c r="L532" s="18">
        <v>157262.49</v>
      </c>
      <c r="M532" s="18" t="s">
        <v>164</v>
      </c>
      <c r="N532" s="18">
        <v>204295.74</v>
      </c>
      <c r="O532" s="18" t="s">
        <v>164</v>
      </c>
      <c r="P532" s="18">
        <v>253989.23</v>
      </c>
      <c r="Q532" s="18" t="s">
        <v>164</v>
      </c>
      <c r="R532" s="18">
        <v>308019.46999999997</v>
      </c>
      <c r="S532" s="18" t="s">
        <v>164</v>
      </c>
      <c r="T532" s="18">
        <v>369855.86</v>
      </c>
      <c r="U532" s="18" t="s">
        <v>164</v>
      </c>
      <c r="V532" s="18">
        <v>437092.48</v>
      </c>
      <c r="W532" s="18" t="s">
        <v>164</v>
      </c>
      <c r="X532" s="18">
        <v>510736.93</v>
      </c>
      <c r="Y532" s="18" t="s">
        <v>164</v>
      </c>
      <c r="Z532" s="18">
        <v>591260.44999999995</v>
      </c>
    </row>
    <row r="533" spans="1:26" hidden="1">
      <c r="A533" s="18" t="s">
        <v>64</v>
      </c>
      <c r="B533" s="18" t="s">
        <v>146</v>
      </c>
      <c r="C533" s="18" t="s">
        <v>139</v>
      </c>
      <c r="D533" s="18" t="s">
        <v>58</v>
      </c>
      <c r="E533" s="18" t="s">
        <v>142</v>
      </c>
      <c r="F533" s="18" t="s">
        <v>143</v>
      </c>
      <c r="G533" s="18">
        <v>6503.13</v>
      </c>
      <c r="H533" s="18">
        <v>6867.39</v>
      </c>
      <c r="I533" s="18" t="s">
        <v>164</v>
      </c>
      <c r="J533" s="18">
        <v>7611.25</v>
      </c>
      <c r="K533" s="18" t="s">
        <v>164</v>
      </c>
      <c r="L533" s="18">
        <v>8261.99</v>
      </c>
      <c r="M533" s="18" t="s">
        <v>164</v>
      </c>
      <c r="N533" s="18">
        <v>8787.1200000000008</v>
      </c>
      <c r="O533" s="18" t="s">
        <v>164</v>
      </c>
      <c r="P533" s="18">
        <v>9169.11</v>
      </c>
      <c r="Q533" s="18" t="s">
        <v>164</v>
      </c>
      <c r="R533" s="18">
        <v>9384.7000000000007</v>
      </c>
      <c r="S533" s="18" t="s">
        <v>164</v>
      </c>
      <c r="T533" s="18">
        <v>9456.8799999999992</v>
      </c>
      <c r="U533" s="18" t="s">
        <v>164</v>
      </c>
      <c r="V533" s="18">
        <v>9407.26</v>
      </c>
      <c r="W533" s="18" t="s">
        <v>164</v>
      </c>
      <c r="X533" s="18">
        <v>9253.9500000000007</v>
      </c>
      <c r="Y533" s="18" t="s">
        <v>164</v>
      </c>
      <c r="Z533" s="18">
        <v>9032.42</v>
      </c>
    </row>
    <row r="534" spans="1:26" hidden="1">
      <c r="A534" s="18" t="s">
        <v>64</v>
      </c>
      <c r="B534" s="18" t="s">
        <v>146</v>
      </c>
      <c r="C534" s="18" t="s">
        <v>139</v>
      </c>
      <c r="D534" s="18" t="s">
        <v>58</v>
      </c>
      <c r="E534" s="18" t="s">
        <v>63</v>
      </c>
      <c r="F534" s="18" t="s">
        <v>60</v>
      </c>
      <c r="G534" s="18">
        <v>464.46699999999998</v>
      </c>
      <c r="H534" s="18">
        <v>500.88200000000001</v>
      </c>
      <c r="I534" s="18" t="s">
        <v>164</v>
      </c>
      <c r="J534" s="18">
        <v>563.07399999999996</v>
      </c>
      <c r="K534" s="18" t="s">
        <v>164</v>
      </c>
      <c r="L534" s="18">
        <v>649.52499999999998</v>
      </c>
      <c r="M534" s="18" t="s">
        <v>164</v>
      </c>
      <c r="N534" s="18">
        <v>720.15899999999999</v>
      </c>
      <c r="O534" s="18" t="s">
        <v>164</v>
      </c>
      <c r="P534" s="18">
        <v>787.745</v>
      </c>
      <c r="Q534" s="18" t="s">
        <v>164</v>
      </c>
      <c r="R534" s="18">
        <v>849.529</v>
      </c>
      <c r="S534" s="18" t="s">
        <v>164</v>
      </c>
      <c r="T534" s="18">
        <v>899.21500000000003</v>
      </c>
      <c r="U534" s="18" t="s">
        <v>164</v>
      </c>
      <c r="V534" s="18">
        <v>963.83100000000002</v>
      </c>
      <c r="W534" s="18" t="s">
        <v>164</v>
      </c>
      <c r="X534" s="18">
        <v>1044.5060000000001</v>
      </c>
      <c r="Y534" s="18" t="s">
        <v>164</v>
      </c>
      <c r="Z534" s="18">
        <v>1134.0509999999999</v>
      </c>
    </row>
    <row r="535" spans="1:26" hidden="1">
      <c r="A535" s="18" t="s">
        <v>64</v>
      </c>
      <c r="B535" s="18" t="s">
        <v>187</v>
      </c>
      <c r="C535" s="18" t="s">
        <v>139</v>
      </c>
      <c r="D535" s="18" t="s">
        <v>58</v>
      </c>
      <c r="E535" s="18" t="s">
        <v>140</v>
      </c>
      <c r="F535" s="18" t="s">
        <v>141</v>
      </c>
      <c r="G535" s="18">
        <v>37547.034500000002</v>
      </c>
      <c r="H535" s="18">
        <v>40094.788289999997</v>
      </c>
      <c r="I535" s="18" t="s">
        <v>164</v>
      </c>
      <c r="J535" s="18">
        <v>42402.25662</v>
      </c>
      <c r="K535" s="18" t="s">
        <v>164</v>
      </c>
      <c r="L535" s="18">
        <v>46329.576099999998</v>
      </c>
      <c r="M535" s="18" t="s">
        <v>164</v>
      </c>
      <c r="N535" s="18">
        <v>50331.047189999997</v>
      </c>
      <c r="O535" s="18" t="s">
        <v>164</v>
      </c>
      <c r="P535" s="18">
        <v>56113.138800000001</v>
      </c>
      <c r="Q535" s="18" t="s">
        <v>164</v>
      </c>
      <c r="R535" s="18">
        <v>60991.20407</v>
      </c>
      <c r="S535" s="18" t="s">
        <v>164</v>
      </c>
      <c r="T535" s="18">
        <v>64478.747490000002</v>
      </c>
      <c r="U535" s="18" t="s">
        <v>164</v>
      </c>
      <c r="V535" s="18">
        <v>71328.8842</v>
      </c>
      <c r="W535" s="18" t="s">
        <v>164</v>
      </c>
      <c r="X535" s="18">
        <v>80497.569940000001</v>
      </c>
      <c r="Y535" s="18" t="s">
        <v>164</v>
      </c>
      <c r="Z535" s="18">
        <v>87321.950880000004</v>
      </c>
    </row>
    <row r="536" spans="1:26" hidden="1">
      <c r="A536" s="18" t="s">
        <v>64</v>
      </c>
      <c r="B536" s="18" t="s">
        <v>187</v>
      </c>
      <c r="C536" s="18" t="s">
        <v>139</v>
      </c>
      <c r="D536" s="18" t="s">
        <v>58</v>
      </c>
      <c r="E536" s="18" t="s">
        <v>59</v>
      </c>
      <c r="F536" s="18" t="s">
        <v>60</v>
      </c>
      <c r="G536" s="18">
        <v>323.04154369999998</v>
      </c>
      <c r="H536" s="18">
        <v>361.84435259999998</v>
      </c>
      <c r="I536" s="18" t="s">
        <v>164</v>
      </c>
      <c r="J536" s="18">
        <v>436.42888379999999</v>
      </c>
      <c r="K536" s="18" t="s">
        <v>164</v>
      </c>
      <c r="L536" s="18">
        <v>508.05449390000001</v>
      </c>
      <c r="M536" s="18" t="s">
        <v>164</v>
      </c>
      <c r="N536" s="18">
        <v>583.38248959999999</v>
      </c>
      <c r="O536" s="18" t="s">
        <v>164</v>
      </c>
      <c r="P536" s="18">
        <v>661.83201459999998</v>
      </c>
      <c r="Q536" s="18" t="s">
        <v>164</v>
      </c>
      <c r="R536" s="18">
        <v>721.17603780000002</v>
      </c>
      <c r="S536" s="18" t="s">
        <v>164</v>
      </c>
      <c r="T536" s="18">
        <v>755.8264398</v>
      </c>
      <c r="U536" s="18" t="s">
        <v>164</v>
      </c>
      <c r="V536" s="18">
        <v>819.46432609999999</v>
      </c>
      <c r="W536" s="18" t="s">
        <v>164</v>
      </c>
      <c r="X536" s="18">
        <v>894.52887539999995</v>
      </c>
      <c r="Y536" s="18" t="s">
        <v>164</v>
      </c>
      <c r="Z536" s="18">
        <v>975.41058720000001</v>
      </c>
    </row>
    <row r="537" spans="1:26" hidden="1">
      <c r="A537" s="18" t="s">
        <v>64</v>
      </c>
      <c r="B537" s="18" t="s">
        <v>187</v>
      </c>
      <c r="C537" s="18" t="s">
        <v>139</v>
      </c>
      <c r="D537" s="18" t="s">
        <v>58</v>
      </c>
      <c r="E537" s="18" t="s">
        <v>61</v>
      </c>
      <c r="F537" s="18" t="s">
        <v>62</v>
      </c>
      <c r="G537" s="18">
        <v>0</v>
      </c>
      <c r="H537" s="18">
        <v>74302.924220000001</v>
      </c>
      <c r="I537" s="18" t="s">
        <v>164</v>
      </c>
      <c r="J537" s="18">
        <v>111403.1142</v>
      </c>
      <c r="K537" s="18" t="s">
        <v>164</v>
      </c>
      <c r="L537" s="18">
        <v>157539.12650000001</v>
      </c>
      <c r="M537" s="18" t="s">
        <v>164</v>
      </c>
      <c r="N537" s="18">
        <v>204739.0214</v>
      </c>
      <c r="O537" s="18" t="s">
        <v>164</v>
      </c>
      <c r="P537" s="18">
        <v>254643.63819999999</v>
      </c>
      <c r="Q537" s="18" t="s">
        <v>164</v>
      </c>
      <c r="R537" s="18">
        <v>308768.58</v>
      </c>
      <c r="S537" s="18" t="s">
        <v>164</v>
      </c>
      <c r="T537" s="18">
        <v>370721.60629999998</v>
      </c>
      <c r="U537" s="18" t="s">
        <v>164</v>
      </c>
      <c r="V537" s="18">
        <v>438529.16389999999</v>
      </c>
      <c r="W537" s="18" t="s">
        <v>164</v>
      </c>
      <c r="X537" s="18">
        <v>512543.71059999999</v>
      </c>
      <c r="Y537" s="18" t="s">
        <v>164</v>
      </c>
      <c r="Z537" s="18">
        <v>593335.73309999995</v>
      </c>
    </row>
    <row r="538" spans="1:26" hidden="1">
      <c r="A538" s="18" t="s">
        <v>64</v>
      </c>
      <c r="B538" s="18" t="s">
        <v>187</v>
      </c>
      <c r="C538" s="18" t="s">
        <v>139</v>
      </c>
      <c r="D538" s="18" t="s">
        <v>58</v>
      </c>
      <c r="E538" s="18" t="s">
        <v>142</v>
      </c>
      <c r="F538" s="18" t="s">
        <v>143</v>
      </c>
      <c r="G538" s="18">
        <v>6503.1298829999996</v>
      </c>
      <c r="H538" s="18">
        <v>6867.3901370000003</v>
      </c>
      <c r="I538" s="18" t="s">
        <v>164</v>
      </c>
      <c r="J538" s="18">
        <v>7611.25</v>
      </c>
      <c r="K538" s="18" t="s">
        <v>164</v>
      </c>
      <c r="L538" s="18">
        <v>8261.9902340000008</v>
      </c>
      <c r="M538" s="18" t="s">
        <v>164</v>
      </c>
      <c r="N538" s="18">
        <v>8787.1201170000004</v>
      </c>
      <c r="O538" s="18" t="s">
        <v>164</v>
      </c>
      <c r="P538" s="18">
        <v>9169.1103519999997</v>
      </c>
      <c r="Q538" s="18" t="s">
        <v>164</v>
      </c>
      <c r="R538" s="18">
        <v>9384.7001949999994</v>
      </c>
      <c r="S538" s="18" t="s">
        <v>164</v>
      </c>
      <c r="T538" s="18">
        <v>9456.8798829999996</v>
      </c>
      <c r="U538" s="18" t="s">
        <v>164</v>
      </c>
      <c r="V538" s="18">
        <v>9407.2597659999992</v>
      </c>
      <c r="W538" s="18" t="s">
        <v>164</v>
      </c>
      <c r="X538" s="18">
        <v>9253.9501949999994</v>
      </c>
      <c r="Y538" s="18" t="s">
        <v>164</v>
      </c>
      <c r="Z538" s="18">
        <v>9032.4199219999991</v>
      </c>
    </row>
    <row r="539" spans="1:26" hidden="1">
      <c r="A539" s="18" t="s">
        <v>64</v>
      </c>
      <c r="B539" s="18" t="s">
        <v>187</v>
      </c>
      <c r="C539" s="18" t="s">
        <v>139</v>
      </c>
      <c r="D539" s="18" t="s">
        <v>58</v>
      </c>
      <c r="E539" s="18" t="s">
        <v>63</v>
      </c>
      <c r="F539" s="18" t="s">
        <v>60</v>
      </c>
      <c r="G539" s="18">
        <v>462.20958760000002</v>
      </c>
      <c r="H539" s="18">
        <v>501.41637739999999</v>
      </c>
      <c r="I539" s="18" t="s">
        <v>164</v>
      </c>
      <c r="J539" s="18">
        <v>566.02472179999995</v>
      </c>
      <c r="K539" s="18" t="s">
        <v>164</v>
      </c>
      <c r="L539" s="18">
        <v>650.98425429999998</v>
      </c>
      <c r="M539" s="18" t="s">
        <v>164</v>
      </c>
      <c r="N539" s="18">
        <v>739.42133799999999</v>
      </c>
      <c r="O539" s="18" t="s">
        <v>164</v>
      </c>
      <c r="P539" s="18">
        <v>844.26858660000005</v>
      </c>
      <c r="Q539" s="18" t="s">
        <v>164</v>
      </c>
      <c r="R539" s="18">
        <v>936.17389900000001</v>
      </c>
      <c r="S539" s="18" t="s">
        <v>164</v>
      </c>
      <c r="T539" s="18">
        <v>1008.519398</v>
      </c>
      <c r="U539" s="18" t="s">
        <v>164</v>
      </c>
      <c r="V539" s="18">
        <v>1101.064689</v>
      </c>
      <c r="W539" s="18" t="s">
        <v>164</v>
      </c>
      <c r="X539" s="18">
        <v>1215.4756930000001</v>
      </c>
      <c r="Y539" s="18" t="s">
        <v>164</v>
      </c>
      <c r="Z539" s="18">
        <v>1323.0307519999999</v>
      </c>
    </row>
    <row r="540" spans="1:26" hidden="1">
      <c r="A540" s="18" t="s">
        <v>64</v>
      </c>
      <c r="B540" s="18" t="s">
        <v>190</v>
      </c>
      <c r="C540" s="18" t="s">
        <v>139</v>
      </c>
      <c r="D540" s="18" t="s">
        <v>58</v>
      </c>
      <c r="E540" s="18" t="s">
        <v>140</v>
      </c>
      <c r="F540" s="18" t="s">
        <v>141</v>
      </c>
      <c r="G540" s="18">
        <v>37547.034500000002</v>
      </c>
      <c r="H540" s="18">
        <v>40094.788289999997</v>
      </c>
      <c r="I540" s="18" t="s">
        <v>164</v>
      </c>
      <c r="J540" s="18">
        <v>42402.25662</v>
      </c>
      <c r="K540" s="18" t="s">
        <v>164</v>
      </c>
      <c r="L540" s="18">
        <v>34972.508260000002</v>
      </c>
      <c r="M540" s="18" t="s">
        <v>164</v>
      </c>
      <c r="N540" s="18">
        <v>32865.140789999998</v>
      </c>
      <c r="O540" s="18" t="s">
        <v>164</v>
      </c>
      <c r="P540" s="18">
        <v>27501.931430000001</v>
      </c>
      <c r="Q540" s="18" t="s">
        <v>164</v>
      </c>
      <c r="R540" s="18">
        <v>21720.473569999998</v>
      </c>
      <c r="S540" s="18" t="s">
        <v>164</v>
      </c>
      <c r="T540" s="18">
        <v>16578.501479999999</v>
      </c>
      <c r="U540" s="18" t="s">
        <v>164</v>
      </c>
      <c r="V540" s="18">
        <v>12584.660970000001</v>
      </c>
      <c r="W540" s="18" t="s">
        <v>164</v>
      </c>
      <c r="X540" s="18">
        <v>8576.8279180000009</v>
      </c>
      <c r="Y540" s="18" t="s">
        <v>164</v>
      </c>
      <c r="Z540" s="18">
        <v>5123.632885</v>
      </c>
    </row>
    <row r="541" spans="1:26" hidden="1">
      <c r="A541" s="18" t="s">
        <v>64</v>
      </c>
      <c r="B541" s="18" t="s">
        <v>190</v>
      </c>
      <c r="C541" s="18" t="s">
        <v>139</v>
      </c>
      <c r="D541" s="18" t="s">
        <v>58</v>
      </c>
      <c r="E541" s="18" t="s">
        <v>59</v>
      </c>
      <c r="F541" s="18" t="s">
        <v>60</v>
      </c>
      <c r="G541" s="18">
        <v>323.04154369999998</v>
      </c>
      <c r="H541" s="18">
        <v>361.84435259999998</v>
      </c>
      <c r="I541" s="18" t="s">
        <v>164</v>
      </c>
      <c r="J541" s="18">
        <v>436.42888379999999</v>
      </c>
      <c r="K541" s="18" t="s">
        <v>164</v>
      </c>
      <c r="L541" s="18">
        <v>484.47366870000002</v>
      </c>
      <c r="M541" s="18" t="s">
        <v>164</v>
      </c>
      <c r="N541" s="18">
        <v>541.19956539999998</v>
      </c>
      <c r="O541" s="18" t="s">
        <v>164</v>
      </c>
      <c r="P541" s="18">
        <v>564.07300659999999</v>
      </c>
      <c r="Q541" s="18" t="s">
        <v>164</v>
      </c>
      <c r="R541" s="18">
        <v>604.08105509999996</v>
      </c>
      <c r="S541" s="18" t="s">
        <v>164</v>
      </c>
      <c r="T541" s="18">
        <v>664.54230910000001</v>
      </c>
      <c r="U541" s="18" t="s">
        <v>164</v>
      </c>
      <c r="V541" s="18">
        <v>723.4852386</v>
      </c>
      <c r="W541" s="18" t="s">
        <v>164</v>
      </c>
      <c r="X541" s="18">
        <v>774.25888650000002</v>
      </c>
      <c r="Y541" s="18" t="s">
        <v>164</v>
      </c>
      <c r="Z541" s="18">
        <v>832.59054379999998</v>
      </c>
    </row>
    <row r="542" spans="1:26" hidden="1">
      <c r="A542" s="18" t="s">
        <v>64</v>
      </c>
      <c r="B542" s="18" t="s">
        <v>190</v>
      </c>
      <c r="C542" s="18" t="s">
        <v>139</v>
      </c>
      <c r="D542" s="18" t="s">
        <v>58</v>
      </c>
      <c r="E542" s="18" t="s">
        <v>61</v>
      </c>
      <c r="F542" s="18" t="s">
        <v>62</v>
      </c>
      <c r="G542" s="18">
        <v>0</v>
      </c>
      <c r="H542" s="18">
        <v>74302.924220000001</v>
      </c>
      <c r="I542" s="18" t="s">
        <v>164</v>
      </c>
      <c r="J542" s="18">
        <v>111403.1142</v>
      </c>
      <c r="K542" s="18" t="s">
        <v>164</v>
      </c>
      <c r="L542" s="18">
        <v>157070.1446</v>
      </c>
      <c r="M542" s="18" t="s">
        <v>164</v>
      </c>
      <c r="N542" s="18">
        <v>203903.98970000001</v>
      </c>
      <c r="O542" s="18" t="s">
        <v>164</v>
      </c>
      <c r="P542" s="18">
        <v>253387.39790000001</v>
      </c>
      <c r="Q542" s="18" t="s">
        <v>164</v>
      </c>
      <c r="R542" s="18">
        <v>307050.85200000001</v>
      </c>
      <c r="S542" s="18" t="s">
        <v>164</v>
      </c>
      <c r="T542" s="18">
        <v>368625.26069999998</v>
      </c>
      <c r="U542" s="18" t="s">
        <v>164</v>
      </c>
      <c r="V542" s="18">
        <v>435855.38059999997</v>
      </c>
      <c r="W542" s="18" t="s">
        <v>164</v>
      </c>
      <c r="X542" s="18">
        <v>509124.5772</v>
      </c>
      <c r="Y542" s="18" t="s">
        <v>164</v>
      </c>
      <c r="Z542" s="18">
        <v>589019.34950000001</v>
      </c>
    </row>
    <row r="543" spans="1:26" hidden="1">
      <c r="A543" s="18" t="s">
        <v>64</v>
      </c>
      <c r="B543" s="18" t="s">
        <v>190</v>
      </c>
      <c r="C543" s="18" t="s">
        <v>139</v>
      </c>
      <c r="D543" s="18" t="s">
        <v>58</v>
      </c>
      <c r="E543" s="18" t="s">
        <v>142</v>
      </c>
      <c r="F543" s="18" t="s">
        <v>143</v>
      </c>
      <c r="G543" s="18">
        <v>6503.1298829999996</v>
      </c>
      <c r="H543" s="18">
        <v>6867.3901370000003</v>
      </c>
      <c r="I543" s="18" t="s">
        <v>164</v>
      </c>
      <c r="J543" s="18">
        <v>7611.25</v>
      </c>
      <c r="K543" s="18" t="s">
        <v>164</v>
      </c>
      <c r="L543" s="18">
        <v>8261.9902340000008</v>
      </c>
      <c r="M543" s="18" t="s">
        <v>164</v>
      </c>
      <c r="N543" s="18">
        <v>8787.1201170000004</v>
      </c>
      <c r="O543" s="18" t="s">
        <v>164</v>
      </c>
      <c r="P543" s="18">
        <v>9169.1103519999997</v>
      </c>
      <c r="Q543" s="18" t="s">
        <v>164</v>
      </c>
      <c r="R543" s="18">
        <v>9384.7001949999994</v>
      </c>
      <c r="S543" s="18" t="s">
        <v>164</v>
      </c>
      <c r="T543" s="18">
        <v>9456.8798829999996</v>
      </c>
      <c r="U543" s="18" t="s">
        <v>164</v>
      </c>
      <c r="V543" s="18">
        <v>9407.2597659999992</v>
      </c>
      <c r="W543" s="18" t="s">
        <v>164</v>
      </c>
      <c r="X543" s="18">
        <v>9253.9501949999994</v>
      </c>
      <c r="Y543" s="18" t="s">
        <v>164</v>
      </c>
      <c r="Z543" s="18">
        <v>9032.4199219999991</v>
      </c>
    </row>
    <row r="544" spans="1:26" hidden="1">
      <c r="A544" s="18" t="s">
        <v>64</v>
      </c>
      <c r="B544" s="18" t="s">
        <v>190</v>
      </c>
      <c r="C544" s="18" t="s">
        <v>139</v>
      </c>
      <c r="D544" s="18" t="s">
        <v>58</v>
      </c>
      <c r="E544" s="18" t="s">
        <v>63</v>
      </c>
      <c r="F544" s="18" t="s">
        <v>60</v>
      </c>
      <c r="G544" s="18">
        <v>462.20958760000002</v>
      </c>
      <c r="H544" s="18">
        <v>501.41637739999999</v>
      </c>
      <c r="I544" s="18" t="s">
        <v>164</v>
      </c>
      <c r="J544" s="18">
        <v>566.02472179999995</v>
      </c>
      <c r="K544" s="18" t="s">
        <v>164</v>
      </c>
      <c r="L544" s="18">
        <v>597.61547580000001</v>
      </c>
      <c r="M544" s="18" t="s">
        <v>164</v>
      </c>
      <c r="N544" s="18">
        <v>656.05961090000005</v>
      </c>
      <c r="O544" s="18" t="s">
        <v>164</v>
      </c>
      <c r="P544" s="18">
        <v>703.35852190000003</v>
      </c>
      <c r="Q544" s="18" t="s">
        <v>164</v>
      </c>
      <c r="R544" s="18">
        <v>766.10504560000004</v>
      </c>
      <c r="S544" s="18" t="s">
        <v>164</v>
      </c>
      <c r="T544" s="18">
        <v>856.67617670000004</v>
      </c>
      <c r="U544" s="18" t="s">
        <v>164</v>
      </c>
      <c r="V544" s="18">
        <v>931.43504819999998</v>
      </c>
      <c r="W544" s="18" t="s">
        <v>164</v>
      </c>
      <c r="X544" s="18">
        <v>1000.522979</v>
      </c>
      <c r="Y544" s="18" t="s">
        <v>164</v>
      </c>
      <c r="Z544" s="18">
        <v>1078.988623</v>
      </c>
    </row>
    <row r="545" spans="1:26" hidden="1">
      <c r="A545" s="18" t="s">
        <v>64</v>
      </c>
      <c r="B545" s="18" t="s">
        <v>191</v>
      </c>
      <c r="C545" s="18" t="s">
        <v>139</v>
      </c>
      <c r="D545" s="18" t="s">
        <v>58</v>
      </c>
      <c r="E545" s="18" t="s">
        <v>140</v>
      </c>
      <c r="F545" s="18" t="s">
        <v>141</v>
      </c>
      <c r="G545" s="18">
        <v>37547.034500000002</v>
      </c>
      <c r="H545" s="18">
        <v>40094.788289999997</v>
      </c>
      <c r="I545" s="18" t="s">
        <v>164</v>
      </c>
      <c r="J545" s="18">
        <v>42402.25662</v>
      </c>
      <c r="K545" s="18" t="s">
        <v>164</v>
      </c>
      <c r="L545" s="18">
        <v>35238.414479999999</v>
      </c>
      <c r="M545" s="18" t="s">
        <v>164</v>
      </c>
      <c r="N545" s="18">
        <v>33389.500209999998</v>
      </c>
      <c r="O545" s="18" t="s">
        <v>164</v>
      </c>
      <c r="P545" s="18">
        <v>29282.67267</v>
      </c>
      <c r="Q545" s="18" t="s">
        <v>164</v>
      </c>
      <c r="R545" s="18">
        <v>24850.84186</v>
      </c>
      <c r="S545" s="18" t="s">
        <v>164</v>
      </c>
      <c r="T545" s="18">
        <v>21420.779719999999</v>
      </c>
      <c r="U545" s="18" t="s">
        <v>164</v>
      </c>
      <c r="V545" s="18">
        <v>18188.631440000001</v>
      </c>
      <c r="W545" s="18" t="s">
        <v>164</v>
      </c>
      <c r="X545" s="18">
        <v>14678.943090000001</v>
      </c>
      <c r="Y545" s="18" t="s">
        <v>164</v>
      </c>
      <c r="Z545" s="18">
        <v>12739.54595</v>
      </c>
    </row>
    <row r="546" spans="1:26" hidden="1">
      <c r="A546" s="18" t="s">
        <v>64</v>
      </c>
      <c r="B546" s="18" t="s">
        <v>191</v>
      </c>
      <c r="C546" s="18" t="s">
        <v>139</v>
      </c>
      <c r="D546" s="18" t="s">
        <v>58</v>
      </c>
      <c r="E546" s="18" t="s">
        <v>59</v>
      </c>
      <c r="F546" s="18" t="s">
        <v>60</v>
      </c>
      <c r="G546" s="18">
        <v>323.04154369999998</v>
      </c>
      <c r="H546" s="18">
        <v>361.84435259999998</v>
      </c>
      <c r="I546" s="18" t="s">
        <v>164</v>
      </c>
      <c r="J546" s="18">
        <v>436.42888379999999</v>
      </c>
      <c r="K546" s="18" t="s">
        <v>164</v>
      </c>
      <c r="L546" s="18">
        <v>483.91864240000001</v>
      </c>
      <c r="M546" s="18" t="s">
        <v>164</v>
      </c>
      <c r="N546" s="18">
        <v>541.99150359999999</v>
      </c>
      <c r="O546" s="18" t="s">
        <v>164</v>
      </c>
      <c r="P546" s="18">
        <v>566.72873919999995</v>
      </c>
      <c r="Q546" s="18" t="s">
        <v>164</v>
      </c>
      <c r="R546" s="18">
        <v>611.24451610000006</v>
      </c>
      <c r="S546" s="18" t="s">
        <v>164</v>
      </c>
      <c r="T546" s="18">
        <v>675.06342789999997</v>
      </c>
      <c r="U546" s="18" t="s">
        <v>164</v>
      </c>
      <c r="V546" s="18">
        <v>733.21915139999999</v>
      </c>
      <c r="W546" s="18" t="s">
        <v>164</v>
      </c>
      <c r="X546" s="18">
        <v>784.54034360000003</v>
      </c>
      <c r="Y546" s="18" t="s">
        <v>164</v>
      </c>
      <c r="Z546" s="18">
        <v>844.779766</v>
      </c>
    </row>
    <row r="547" spans="1:26" hidden="1">
      <c r="A547" s="18" t="s">
        <v>64</v>
      </c>
      <c r="B547" s="18" t="s">
        <v>191</v>
      </c>
      <c r="C547" s="18" t="s">
        <v>139</v>
      </c>
      <c r="D547" s="18" t="s">
        <v>58</v>
      </c>
      <c r="E547" s="18" t="s">
        <v>61</v>
      </c>
      <c r="F547" s="18" t="s">
        <v>62</v>
      </c>
      <c r="G547" s="18">
        <v>0</v>
      </c>
      <c r="H547" s="18">
        <v>74302.924220000001</v>
      </c>
      <c r="I547" s="18" t="s">
        <v>164</v>
      </c>
      <c r="J547" s="18">
        <v>111403.1142</v>
      </c>
      <c r="K547" s="18" t="s">
        <v>164</v>
      </c>
      <c r="L547" s="18">
        <v>157057.7009</v>
      </c>
      <c r="M547" s="18" t="s">
        <v>164</v>
      </c>
      <c r="N547" s="18">
        <v>203881.44519999999</v>
      </c>
      <c r="O547" s="18" t="s">
        <v>164</v>
      </c>
      <c r="P547" s="18">
        <v>253368.01860000001</v>
      </c>
      <c r="Q547" s="18" t="s">
        <v>164</v>
      </c>
      <c r="R547" s="18">
        <v>307077.22889999999</v>
      </c>
      <c r="S547" s="18" t="s">
        <v>164</v>
      </c>
      <c r="T547" s="18">
        <v>368663.49170000001</v>
      </c>
      <c r="U547" s="18" t="s">
        <v>164</v>
      </c>
      <c r="V547" s="18">
        <v>435892.09110000002</v>
      </c>
      <c r="W547" s="18" t="s">
        <v>164</v>
      </c>
      <c r="X547" s="18">
        <v>509153.56079999998</v>
      </c>
      <c r="Y547" s="18" t="s">
        <v>164</v>
      </c>
      <c r="Z547" s="18">
        <v>589058.01500000001</v>
      </c>
    </row>
    <row r="548" spans="1:26" hidden="1">
      <c r="A548" s="18" t="s">
        <v>64</v>
      </c>
      <c r="B548" s="18" t="s">
        <v>191</v>
      </c>
      <c r="C548" s="18" t="s">
        <v>139</v>
      </c>
      <c r="D548" s="18" t="s">
        <v>58</v>
      </c>
      <c r="E548" s="18" t="s">
        <v>142</v>
      </c>
      <c r="F548" s="18" t="s">
        <v>143</v>
      </c>
      <c r="G548" s="18">
        <v>6503.1298829999996</v>
      </c>
      <c r="H548" s="18">
        <v>6867.3901370000003</v>
      </c>
      <c r="I548" s="18" t="s">
        <v>164</v>
      </c>
      <c r="J548" s="18">
        <v>7611.25</v>
      </c>
      <c r="K548" s="18" t="s">
        <v>164</v>
      </c>
      <c r="L548" s="18">
        <v>8261.9902340000008</v>
      </c>
      <c r="M548" s="18" t="s">
        <v>164</v>
      </c>
      <c r="N548" s="18">
        <v>8787.1201170000004</v>
      </c>
      <c r="O548" s="18" t="s">
        <v>164</v>
      </c>
      <c r="P548" s="18">
        <v>9169.1103519999997</v>
      </c>
      <c r="Q548" s="18" t="s">
        <v>164</v>
      </c>
      <c r="R548" s="18">
        <v>9384.7001949999994</v>
      </c>
      <c r="S548" s="18" t="s">
        <v>164</v>
      </c>
      <c r="T548" s="18">
        <v>9456.8798829999996</v>
      </c>
      <c r="U548" s="18" t="s">
        <v>164</v>
      </c>
      <c r="V548" s="18">
        <v>9407.2597659999992</v>
      </c>
      <c r="W548" s="18" t="s">
        <v>164</v>
      </c>
      <c r="X548" s="18">
        <v>9253.9501949999994</v>
      </c>
      <c r="Y548" s="18" t="s">
        <v>164</v>
      </c>
      <c r="Z548" s="18">
        <v>9032.4199219999991</v>
      </c>
    </row>
    <row r="549" spans="1:26" hidden="1">
      <c r="A549" s="18" t="s">
        <v>64</v>
      </c>
      <c r="B549" s="18" t="s">
        <v>191</v>
      </c>
      <c r="C549" s="18" t="s">
        <v>139</v>
      </c>
      <c r="D549" s="18" t="s">
        <v>58</v>
      </c>
      <c r="E549" s="18" t="s">
        <v>63</v>
      </c>
      <c r="F549" s="18" t="s">
        <v>60</v>
      </c>
      <c r="G549" s="18">
        <v>462.20958760000002</v>
      </c>
      <c r="H549" s="18">
        <v>501.41637739999999</v>
      </c>
      <c r="I549" s="18" t="s">
        <v>164</v>
      </c>
      <c r="J549" s="18">
        <v>566.02472179999995</v>
      </c>
      <c r="K549" s="18" t="s">
        <v>164</v>
      </c>
      <c r="L549" s="18">
        <v>595.83133129999999</v>
      </c>
      <c r="M549" s="18" t="s">
        <v>164</v>
      </c>
      <c r="N549" s="18">
        <v>653.13161920000005</v>
      </c>
      <c r="O549" s="18" t="s">
        <v>164</v>
      </c>
      <c r="P549" s="18">
        <v>698.41197999999997</v>
      </c>
      <c r="Q549" s="18" t="s">
        <v>164</v>
      </c>
      <c r="R549" s="18">
        <v>760.06519990000004</v>
      </c>
      <c r="S549" s="18" t="s">
        <v>164</v>
      </c>
      <c r="T549" s="18">
        <v>838.87544360000004</v>
      </c>
      <c r="U549" s="18" t="s">
        <v>164</v>
      </c>
      <c r="V549" s="18">
        <v>907.22740739999995</v>
      </c>
      <c r="W549" s="18" t="s">
        <v>164</v>
      </c>
      <c r="X549" s="18">
        <v>968.33264580000002</v>
      </c>
      <c r="Y549" s="18" t="s">
        <v>164</v>
      </c>
      <c r="Z549" s="18">
        <v>1042.8413370000001</v>
      </c>
    </row>
    <row r="550" spans="1:26" hidden="1">
      <c r="A550" s="18" t="s">
        <v>64</v>
      </c>
      <c r="B550" s="18" t="s">
        <v>163</v>
      </c>
      <c r="C550" s="18" t="s">
        <v>139</v>
      </c>
      <c r="D550" s="18" t="s">
        <v>58</v>
      </c>
      <c r="E550" s="18" t="s">
        <v>140</v>
      </c>
      <c r="F550" s="18" t="s">
        <v>141</v>
      </c>
      <c r="G550" s="18">
        <v>37720.474609999997</v>
      </c>
      <c r="H550" s="18">
        <v>40267.727189999998</v>
      </c>
      <c r="I550" s="18" t="s">
        <v>164</v>
      </c>
      <c r="J550" s="18">
        <v>39862.009250000003</v>
      </c>
      <c r="K550" s="18" t="s">
        <v>164</v>
      </c>
      <c r="L550" s="18">
        <v>38448.671620000001</v>
      </c>
      <c r="M550" s="18" t="s">
        <v>164</v>
      </c>
      <c r="N550" s="18">
        <v>35708.256329999997</v>
      </c>
      <c r="O550" s="18" t="s">
        <v>164</v>
      </c>
      <c r="P550" s="18">
        <v>32990.657350000001</v>
      </c>
      <c r="Q550" s="18" t="s">
        <v>164</v>
      </c>
      <c r="R550" s="18">
        <v>27036.995930000001</v>
      </c>
      <c r="S550" s="18" t="s">
        <v>164</v>
      </c>
      <c r="T550" s="18">
        <v>17295.555710000001</v>
      </c>
      <c r="U550" s="18" t="s">
        <v>164</v>
      </c>
      <c r="V550" s="18">
        <v>7632.617021</v>
      </c>
      <c r="W550" s="18" t="s">
        <v>164</v>
      </c>
      <c r="X550" s="18">
        <v>-102.85681719999999</v>
      </c>
      <c r="Y550" s="18" t="s">
        <v>164</v>
      </c>
      <c r="Z550" s="18">
        <v>-6174.1167889999997</v>
      </c>
    </row>
    <row r="551" spans="1:26" hidden="1">
      <c r="A551" s="18" t="s">
        <v>64</v>
      </c>
      <c r="B551" s="18" t="s">
        <v>163</v>
      </c>
      <c r="C551" s="18" t="s">
        <v>139</v>
      </c>
      <c r="D551" s="18" t="s">
        <v>58</v>
      </c>
      <c r="E551" s="18" t="s">
        <v>59</v>
      </c>
      <c r="F551" s="18" t="s">
        <v>60</v>
      </c>
      <c r="G551" s="18">
        <v>323.08100000000002</v>
      </c>
      <c r="H551" s="18">
        <v>362.25299999999999</v>
      </c>
      <c r="I551" s="18" t="s">
        <v>164</v>
      </c>
      <c r="J551" s="18">
        <v>419.38499999999999</v>
      </c>
      <c r="K551" s="18" t="s">
        <v>164</v>
      </c>
      <c r="L551" s="18">
        <v>465.78500000000003</v>
      </c>
      <c r="M551" s="18" t="s">
        <v>164</v>
      </c>
      <c r="N551" s="18">
        <v>518.60199999999998</v>
      </c>
      <c r="O551" s="18" t="s">
        <v>164</v>
      </c>
      <c r="P551" s="18">
        <v>555.95000000000005</v>
      </c>
      <c r="Q551" s="18" t="s">
        <v>164</v>
      </c>
      <c r="R551" s="18">
        <v>565.70000000000005</v>
      </c>
      <c r="S551" s="18" t="s">
        <v>164</v>
      </c>
      <c r="T551" s="18">
        <v>565.03</v>
      </c>
      <c r="U551" s="18" t="s">
        <v>164</v>
      </c>
      <c r="V551" s="18">
        <v>572.39700000000005</v>
      </c>
      <c r="W551" s="18" t="s">
        <v>164</v>
      </c>
      <c r="X551" s="18">
        <v>573.35500000000002</v>
      </c>
      <c r="Y551" s="18" t="s">
        <v>164</v>
      </c>
      <c r="Z551" s="18">
        <v>567.09699999999998</v>
      </c>
    </row>
    <row r="552" spans="1:26" hidden="1">
      <c r="A552" s="18" t="s">
        <v>64</v>
      </c>
      <c r="B552" s="18" t="s">
        <v>163</v>
      </c>
      <c r="C552" s="18" t="s">
        <v>139</v>
      </c>
      <c r="D552" s="18" t="s">
        <v>58</v>
      </c>
      <c r="E552" s="18" t="s">
        <v>61</v>
      </c>
      <c r="F552" s="18" t="s">
        <v>62</v>
      </c>
      <c r="G552" s="18">
        <v>62186.080000000002</v>
      </c>
      <c r="H552" s="18">
        <v>74281.13</v>
      </c>
      <c r="I552" s="18" t="s">
        <v>164</v>
      </c>
      <c r="J552" s="18">
        <v>111556.83</v>
      </c>
      <c r="K552" s="18" t="s">
        <v>164</v>
      </c>
      <c r="L552" s="18">
        <v>168658.93</v>
      </c>
      <c r="M552" s="18" t="s">
        <v>164</v>
      </c>
      <c r="N552" s="18">
        <v>240456.48</v>
      </c>
      <c r="O552" s="18" t="s">
        <v>164</v>
      </c>
      <c r="P552" s="18">
        <v>314087.40000000002</v>
      </c>
      <c r="Q552" s="18" t="s">
        <v>164</v>
      </c>
      <c r="R552" s="18">
        <v>385515.68</v>
      </c>
      <c r="S552" s="18" t="s">
        <v>164</v>
      </c>
      <c r="T552" s="18">
        <v>455662.79</v>
      </c>
      <c r="U552" s="18" t="s">
        <v>164</v>
      </c>
      <c r="V552" s="18">
        <v>518253.56</v>
      </c>
      <c r="W552" s="18" t="s">
        <v>164</v>
      </c>
      <c r="X552" s="18">
        <v>573876.38</v>
      </c>
      <c r="Y552" s="18" t="s">
        <v>164</v>
      </c>
      <c r="Z552" s="18">
        <v>619483.59</v>
      </c>
    </row>
    <row r="553" spans="1:26" hidden="1">
      <c r="A553" s="18" t="s">
        <v>64</v>
      </c>
      <c r="B553" s="18" t="s">
        <v>163</v>
      </c>
      <c r="C553" s="18" t="s">
        <v>139</v>
      </c>
      <c r="D553" s="18" t="s">
        <v>58</v>
      </c>
      <c r="E553" s="18" t="s">
        <v>142</v>
      </c>
      <c r="F553" s="18" t="s">
        <v>143</v>
      </c>
      <c r="G553" s="18">
        <v>6503.13</v>
      </c>
      <c r="H553" s="18">
        <v>6867.4</v>
      </c>
      <c r="I553" s="18" t="s">
        <v>164</v>
      </c>
      <c r="J553" s="18">
        <v>7516.44</v>
      </c>
      <c r="K553" s="18" t="s">
        <v>164</v>
      </c>
      <c r="L553" s="18">
        <v>7997.91</v>
      </c>
      <c r="M553" s="18" t="s">
        <v>164</v>
      </c>
      <c r="N553" s="18">
        <v>8321.6200000000008</v>
      </c>
      <c r="O553" s="18" t="s">
        <v>164</v>
      </c>
      <c r="P553" s="18">
        <v>8461.4</v>
      </c>
      <c r="Q553" s="18" t="s">
        <v>164</v>
      </c>
      <c r="R553" s="18">
        <v>8422.58</v>
      </c>
      <c r="S553" s="18" t="s">
        <v>164</v>
      </c>
      <c r="T553" s="18">
        <v>8231.66</v>
      </c>
      <c r="U553" s="18" t="s">
        <v>164</v>
      </c>
      <c r="V553" s="18">
        <v>7902.84</v>
      </c>
      <c r="W553" s="18" t="s">
        <v>164</v>
      </c>
      <c r="X553" s="18">
        <v>7448.96</v>
      </c>
      <c r="Y553" s="18" t="s">
        <v>164</v>
      </c>
      <c r="Z553" s="18">
        <v>6899.93</v>
      </c>
    </row>
    <row r="554" spans="1:26" hidden="1">
      <c r="A554" s="18" t="s">
        <v>64</v>
      </c>
      <c r="B554" s="18" t="s">
        <v>163</v>
      </c>
      <c r="C554" s="18" t="s">
        <v>139</v>
      </c>
      <c r="D554" s="18" t="s">
        <v>58</v>
      </c>
      <c r="E554" s="18" t="s">
        <v>63</v>
      </c>
      <c r="F554" s="18" t="s">
        <v>60</v>
      </c>
      <c r="G554" s="18">
        <v>463.75299999999999</v>
      </c>
      <c r="H554" s="18">
        <v>500.57600000000002</v>
      </c>
      <c r="I554" s="18" t="s">
        <v>164</v>
      </c>
      <c r="J554" s="18">
        <v>546.26599999999996</v>
      </c>
      <c r="K554" s="18" t="s">
        <v>164</v>
      </c>
      <c r="L554" s="18">
        <v>591.94000000000005</v>
      </c>
      <c r="M554" s="18" t="s">
        <v>164</v>
      </c>
      <c r="N554" s="18">
        <v>646.15099999999995</v>
      </c>
      <c r="O554" s="18" t="s">
        <v>164</v>
      </c>
      <c r="P554" s="18">
        <v>701.90300000000002</v>
      </c>
      <c r="Q554" s="18" t="s">
        <v>164</v>
      </c>
      <c r="R554" s="18">
        <v>736.82299999999998</v>
      </c>
      <c r="S554" s="18" t="s">
        <v>164</v>
      </c>
      <c r="T554" s="18">
        <v>756.45299999999997</v>
      </c>
      <c r="U554" s="18" t="s">
        <v>164</v>
      </c>
      <c r="V554" s="18">
        <v>771.97900000000004</v>
      </c>
      <c r="W554" s="18" t="s">
        <v>164</v>
      </c>
      <c r="X554" s="18">
        <v>778.31200000000001</v>
      </c>
      <c r="Y554" s="18" t="s">
        <v>164</v>
      </c>
      <c r="Z554" s="18">
        <v>767.97500000000002</v>
      </c>
    </row>
    <row r="555" spans="1:26" hidden="1">
      <c r="A555" s="18" t="s">
        <v>64</v>
      </c>
      <c r="B555" s="18" t="s">
        <v>165</v>
      </c>
      <c r="C555" s="18" t="s">
        <v>139</v>
      </c>
      <c r="D555" s="18" t="s">
        <v>58</v>
      </c>
      <c r="E555" s="18" t="s">
        <v>140</v>
      </c>
      <c r="F555" s="18" t="s">
        <v>141</v>
      </c>
      <c r="G555" s="18">
        <v>37720.49768</v>
      </c>
      <c r="H555" s="18">
        <v>40267.793799999999</v>
      </c>
      <c r="I555" s="18" t="s">
        <v>164</v>
      </c>
      <c r="J555" s="18">
        <v>40543.787210000002</v>
      </c>
      <c r="K555" s="18" t="s">
        <v>164</v>
      </c>
      <c r="L555" s="18">
        <v>41959.430760000003</v>
      </c>
      <c r="M555" s="18" t="s">
        <v>164</v>
      </c>
      <c r="N555" s="18">
        <v>41455.921549999999</v>
      </c>
      <c r="O555" s="18" t="s">
        <v>164</v>
      </c>
      <c r="P555" s="18">
        <v>41246.211660000001</v>
      </c>
      <c r="Q555" s="18" t="s">
        <v>164</v>
      </c>
      <c r="R555" s="18">
        <v>40159.449079999999</v>
      </c>
      <c r="S555" s="18" t="s">
        <v>164</v>
      </c>
      <c r="T555" s="18">
        <v>35706.751940000002</v>
      </c>
      <c r="U555" s="18" t="s">
        <v>164</v>
      </c>
      <c r="V555" s="18">
        <v>28396.3662</v>
      </c>
      <c r="W555" s="18" t="s">
        <v>164</v>
      </c>
      <c r="X555" s="18">
        <v>18646.25433</v>
      </c>
      <c r="Y555" s="18" t="s">
        <v>164</v>
      </c>
      <c r="Z555" s="18">
        <v>8904.6550829999996</v>
      </c>
    </row>
    <row r="556" spans="1:26" hidden="1">
      <c r="A556" s="18" t="s">
        <v>64</v>
      </c>
      <c r="B556" s="18" t="s">
        <v>165</v>
      </c>
      <c r="C556" s="18" t="s">
        <v>139</v>
      </c>
      <c r="D556" s="18" t="s">
        <v>58</v>
      </c>
      <c r="E556" s="18" t="s">
        <v>59</v>
      </c>
      <c r="F556" s="18" t="s">
        <v>60</v>
      </c>
      <c r="G556" s="18">
        <v>323.077</v>
      </c>
      <c r="H556" s="18">
        <v>362.25299999999999</v>
      </c>
      <c r="I556" s="18" t="s">
        <v>164</v>
      </c>
      <c r="J556" s="18">
        <v>419.65499999999997</v>
      </c>
      <c r="K556" s="18" t="s">
        <v>164</v>
      </c>
      <c r="L556" s="18">
        <v>473.35199999999998</v>
      </c>
      <c r="M556" s="18" t="s">
        <v>164</v>
      </c>
      <c r="N556" s="18">
        <v>536.529</v>
      </c>
      <c r="O556" s="18" t="s">
        <v>164</v>
      </c>
      <c r="P556" s="18">
        <v>585.75599999999997</v>
      </c>
      <c r="Q556" s="18" t="s">
        <v>164</v>
      </c>
      <c r="R556" s="18">
        <v>615.70100000000002</v>
      </c>
      <c r="S556" s="18" t="s">
        <v>164</v>
      </c>
      <c r="T556" s="18">
        <v>622.23699999999997</v>
      </c>
      <c r="U556" s="18" t="s">
        <v>164</v>
      </c>
      <c r="V556" s="18">
        <v>618.46299999999997</v>
      </c>
      <c r="W556" s="18" t="s">
        <v>164</v>
      </c>
      <c r="X556" s="18">
        <v>615.428</v>
      </c>
      <c r="Y556" s="18" t="s">
        <v>164</v>
      </c>
      <c r="Z556" s="18">
        <v>607.17499999999995</v>
      </c>
    </row>
    <row r="557" spans="1:26" hidden="1">
      <c r="A557" s="18" t="s">
        <v>64</v>
      </c>
      <c r="B557" s="18" t="s">
        <v>165</v>
      </c>
      <c r="C557" s="18" t="s">
        <v>139</v>
      </c>
      <c r="D557" s="18" t="s">
        <v>58</v>
      </c>
      <c r="E557" s="18" t="s">
        <v>61</v>
      </c>
      <c r="F557" s="18" t="s">
        <v>62</v>
      </c>
      <c r="G557" s="18">
        <v>62186.080000000002</v>
      </c>
      <c r="H557" s="18">
        <v>74288.06</v>
      </c>
      <c r="I557" s="18" t="s">
        <v>164</v>
      </c>
      <c r="J557" s="18">
        <v>111598.08</v>
      </c>
      <c r="K557" s="18" t="s">
        <v>164</v>
      </c>
      <c r="L557" s="18">
        <v>168797.86</v>
      </c>
      <c r="M557" s="18" t="s">
        <v>164</v>
      </c>
      <c r="N557" s="18">
        <v>240751.61</v>
      </c>
      <c r="O557" s="18" t="s">
        <v>164</v>
      </c>
      <c r="P557" s="18">
        <v>314545.99</v>
      </c>
      <c r="Q557" s="18" t="s">
        <v>164</v>
      </c>
      <c r="R557" s="18">
        <v>386256.31</v>
      </c>
      <c r="S557" s="18" t="s">
        <v>164</v>
      </c>
      <c r="T557" s="18">
        <v>456677.1</v>
      </c>
      <c r="U557" s="18" t="s">
        <v>164</v>
      </c>
      <c r="V557" s="18">
        <v>519696.98</v>
      </c>
      <c r="W557" s="18" t="s">
        <v>164</v>
      </c>
      <c r="X557" s="18">
        <v>575414.51</v>
      </c>
      <c r="Y557" s="18" t="s">
        <v>164</v>
      </c>
      <c r="Z557" s="18">
        <v>621162.85</v>
      </c>
    </row>
    <row r="558" spans="1:26" hidden="1">
      <c r="A558" s="18" t="s">
        <v>64</v>
      </c>
      <c r="B558" s="18" t="s">
        <v>165</v>
      </c>
      <c r="C558" s="18" t="s">
        <v>139</v>
      </c>
      <c r="D558" s="18" t="s">
        <v>58</v>
      </c>
      <c r="E558" s="18" t="s">
        <v>142</v>
      </c>
      <c r="F558" s="18" t="s">
        <v>143</v>
      </c>
      <c r="G558" s="18">
        <v>6503.13</v>
      </c>
      <c r="H558" s="18">
        <v>6867.4</v>
      </c>
      <c r="I558" s="18" t="s">
        <v>164</v>
      </c>
      <c r="J558" s="18">
        <v>7516.44</v>
      </c>
      <c r="K558" s="18" t="s">
        <v>164</v>
      </c>
      <c r="L558" s="18">
        <v>7997.91</v>
      </c>
      <c r="M558" s="18" t="s">
        <v>164</v>
      </c>
      <c r="N558" s="18">
        <v>8321.6200000000008</v>
      </c>
      <c r="O558" s="18" t="s">
        <v>164</v>
      </c>
      <c r="P558" s="18">
        <v>8461.4</v>
      </c>
      <c r="Q558" s="18" t="s">
        <v>164</v>
      </c>
      <c r="R558" s="18">
        <v>8422.58</v>
      </c>
      <c r="S558" s="18" t="s">
        <v>164</v>
      </c>
      <c r="T558" s="18">
        <v>8231.66</v>
      </c>
      <c r="U558" s="18" t="s">
        <v>164</v>
      </c>
      <c r="V558" s="18">
        <v>7902.84</v>
      </c>
      <c r="W558" s="18" t="s">
        <v>164</v>
      </c>
      <c r="X558" s="18">
        <v>7448.96</v>
      </c>
      <c r="Y558" s="18" t="s">
        <v>164</v>
      </c>
      <c r="Z558" s="18">
        <v>6899.93</v>
      </c>
    </row>
    <row r="559" spans="1:26" hidden="1">
      <c r="A559" s="18" t="s">
        <v>64</v>
      </c>
      <c r="B559" s="18" t="s">
        <v>165</v>
      </c>
      <c r="C559" s="18" t="s">
        <v>139</v>
      </c>
      <c r="D559" s="18" t="s">
        <v>58</v>
      </c>
      <c r="E559" s="18" t="s">
        <v>63</v>
      </c>
      <c r="F559" s="18" t="s">
        <v>60</v>
      </c>
      <c r="G559" s="18">
        <v>463.75700000000001</v>
      </c>
      <c r="H559" s="18">
        <v>500.57600000000002</v>
      </c>
      <c r="I559" s="18" t="s">
        <v>164</v>
      </c>
      <c r="J559" s="18">
        <v>546.81200000000001</v>
      </c>
      <c r="K559" s="18" t="s">
        <v>164</v>
      </c>
      <c r="L559" s="18">
        <v>603.76300000000003</v>
      </c>
      <c r="M559" s="18" t="s">
        <v>164</v>
      </c>
      <c r="N559" s="18">
        <v>672.68899999999996</v>
      </c>
      <c r="O559" s="18" t="s">
        <v>164</v>
      </c>
      <c r="P559" s="18">
        <v>742.57399999999996</v>
      </c>
      <c r="Q559" s="18" t="s">
        <v>164</v>
      </c>
      <c r="R559" s="18">
        <v>798.96600000000001</v>
      </c>
      <c r="S559" s="18" t="s">
        <v>164</v>
      </c>
      <c r="T559" s="18">
        <v>822.22</v>
      </c>
      <c r="U559" s="18" t="s">
        <v>164</v>
      </c>
      <c r="V559" s="18">
        <v>826.46100000000001</v>
      </c>
      <c r="W559" s="18" t="s">
        <v>164</v>
      </c>
      <c r="X559" s="18">
        <v>815.32500000000005</v>
      </c>
      <c r="Y559" s="18" t="s">
        <v>164</v>
      </c>
      <c r="Z559" s="18">
        <v>788.09699999999998</v>
      </c>
    </row>
    <row r="560" spans="1:26" hidden="1">
      <c r="A560" s="18" t="s">
        <v>64</v>
      </c>
      <c r="B560" s="18" t="s">
        <v>166</v>
      </c>
      <c r="C560" s="18" t="s">
        <v>139</v>
      </c>
      <c r="D560" s="18" t="s">
        <v>58</v>
      </c>
      <c r="E560" s="18" t="s">
        <v>140</v>
      </c>
      <c r="F560" s="18" t="s">
        <v>141</v>
      </c>
      <c r="G560" s="18">
        <v>37718.157769999998</v>
      </c>
      <c r="H560" s="18">
        <v>40267.213830000001</v>
      </c>
      <c r="I560" s="18" t="s">
        <v>164</v>
      </c>
      <c r="J560" s="18">
        <v>41208.70192</v>
      </c>
      <c r="K560" s="18" t="s">
        <v>164</v>
      </c>
      <c r="L560" s="18">
        <v>43513.854030000002</v>
      </c>
      <c r="M560" s="18" t="s">
        <v>164</v>
      </c>
      <c r="N560" s="18">
        <v>45637.218809999998</v>
      </c>
      <c r="O560" s="18" t="s">
        <v>164</v>
      </c>
      <c r="P560" s="18">
        <v>47282.205929999996</v>
      </c>
      <c r="Q560" s="18" t="s">
        <v>164</v>
      </c>
      <c r="R560" s="18">
        <v>49568.384030000001</v>
      </c>
      <c r="S560" s="18" t="s">
        <v>164</v>
      </c>
      <c r="T560" s="18">
        <v>50056.182229999999</v>
      </c>
      <c r="U560" s="18" t="s">
        <v>164</v>
      </c>
      <c r="V560" s="18">
        <v>49254.264499999997</v>
      </c>
      <c r="W560" s="18" t="s">
        <v>164</v>
      </c>
      <c r="X560" s="18">
        <v>49586.846210000003</v>
      </c>
      <c r="Y560" s="18" t="s">
        <v>164</v>
      </c>
      <c r="Z560" s="18">
        <v>49270.7336</v>
      </c>
    </row>
    <row r="561" spans="1:26" hidden="1">
      <c r="A561" s="18" t="s">
        <v>64</v>
      </c>
      <c r="B561" s="18" t="s">
        <v>166</v>
      </c>
      <c r="C561" s="18" t="s">
        <v>139</v>
      </c>
      <c r="D561" s="18" t="s">
        <v>58</v>
      </c>
      <c r="E561" s="18" t="s">
        <v>59</v>
      </c>
      <c r="F561" s="18" t="s">
        <v>60</v>
      </c>
      <c r="G561" s="18">
        <v>323.07799999999997</v>
      </c>
      <c r="H561" s="18">
        <v>362.25400000000002</v>
      </c>
      <c r="I561" s="18" t="s">
        <v>164</v>
      </c>
      <c r="J561" s="18">
        <v>420.02</v>
      </c>
      <c r="K561" s="18" t="s">
        <v>164</v>
      </c>
      <c r="L561" s="18">
        <v>478.26</v>
      </c>
      <c r="M561" s="18" t="s">
        <v>164</v>
      </c>
      <c r="N561" s="18">
        <v>545.96900000000005</v>
      </c>
      <c r="O561" s="18" t="s">
        <v>164</v>
      </c>
      <c r="P561" s="18">
        <v>600.21600000000001</v>
      </c>
      <c r="Q561" s="18" t="s">
        <v>164</v>
      </c>
      <c r="R561" s="18">
        <v>640.66700000000003</v>
      </c>
      <c r="S561" s="18" t="s">
        <v>164</v>
      </c>
      <c r="T561" s="18">
        <v>657.58199999999999</v>
      </c>
      <c r="U561" s="18" t="s">
        <v>164</v>
      </c>
      <c r="V561" s="18">
        <v>660.05200000000002</v>
      </c>
      <c r="W561" s="18" t="s">
        <v>164</v>
      </c>
      <c r="X561" s="18">
        <v>663.39</v>
      </c>
      <c r="Y561" s="18" t="s">
        <v>164</v>
      </c>
      <c r="Z561" s="18">
        <v>667.54</v>
      </c>
    </row>
    <row r="562" spans="1:26" hidden="1">
      <c r="A562" s="18" t="s">
        <v>64</v>
      </c>
      <c r="B562" s="18" t="s">
        <v>166</v>
      </c>
      <c r="C562" s="18" t="s">
        <v>139</v>
      </c>
      <c r="D562" s="18" t="s">
        <v>58</v>
      </c>
      <c r="E562" s="18" t="s">
        <v>61</v>
      </c>
      <c r="F562" s="18" t="s">
        <v>62</v>
      </c>
      <c r="G562" s="18">
        <v>62186.080000000002</v>
      </c>
      <c r="H562" s="18">
        <v>74288.28</v>
      </c>
      <c r="I562" s="18" t="s">
        <v>164</v>
      </c>
      <c r="J562" s="18">
        <v>111609.19</v>
      </c>
      <c r="K562" s="18" t="s">
        <v>164</v>
      </c>
      <c r="L562" s="18">
        <v>168824.81</v>
      </c>
      <c r="M562" s="18" t="s">
        <v>164</v>
      </c>
      <c r="N562" s="18">
        <v>240859.51999999999</v>
      </c>
      <c r="O562" s="18" t="s">
        <v>164</v>
      </c>
      <c r="P562" s="18">
        <v>314724.08</v>
      </c>
      <c r="Q562" s="18" t="s">
        <v>164</v>
      </c>
      <c r="R562" s="18">
        <v>386522.4</v>
      </c>
      <c r="S562" s="18" t="s">
        <v>164</v>
      </c>
      <c r="T562" s="18">
        <v>457109.07</v>
      </c>
      <c r="U562" s="18" t="s">
        <v>164</v>
      </c>
      <c r="V562" s="18">
        <v>520435.63</v>
      </c>
      <c r="W562" s="18" t="s">
        <v>164</v>
      </c>
      <c r="X562" s="18">
        <v>576602.29</v>
      </c>
      <c r="Y562" s="18" t="s">
        <v>164</v>
      </c>
      <c r="Z562" s="18">
        <v>622846.84</v>
      </c>
    </row>
    <row r="563" spans="1:26" hidden="1">
      <c r="A563" s="18" t="s">
        <v>64</v>
      </c>
      <c r="B563" s="18" t="s">
        <v>166</v>
      </c>
      <c r="C563" s="18" t="s">
        <v>139</v>
      </c>
      <c r="D563" s="18" t="s">
        <v>58</v>
      </c>
      <c r="E563" s="18" t="s">
        <v>142</v>
      </c>
      <c r="F563" s="18" t="s">
        <v>143</v>
      </c>
      <c r="G563" s="18">
        <v>6503.13</v>
      </c>
      <c r="H563" s="18">
        <v>6867.4</v>
      </c>
      <c r="I563" s="18" t="s">
        <v>164</v>
      </c>
      <c r="J563" s="18">
        <v>7516.44</v>
      </c>
      <c r="K563" s="18" t="s">
        <v>164</v>
      </c>
      <c r="L563" s="18">
        <v>7997.91</v>
      </c>
      <c r="M563" s="18" t="s">
        <v>164</v>
      </c>
      <c r="N563" s="18">
        <v>8321.6200000000008</v>
      </c>
      <c r="O563" s="18" t="s">
        <v>164</v>
      </c>
      <c r="P563" s="18">
        <v>8461.4</v>
      </c>
      <c r="Q563" s="18" t="s">
        <v>164</v>
      </c>
      <c r="R563" s="18">
        <v>8422.58</v>
      </c>
      <c r="S563" s="18" t="s">
        <v>164</v>
      </c>
      <c r="T563" s="18">
        <v>8231.66</v>
      </c>
      <c r="U563" s="18" t="s">
        <v>164</v>
      </c>
      <c r="V563" s="18">
        <v>7902.84</v>
      </c>
      <c r="W563" s="18" t="s">
        <v>164</v>
      </c>
      <c r="X563" s="18">
        <v>7448.96</v>
      </c>
      <c r="Y563" s="18" t="s">
        <v>164</v>
      </c>
      <c r="Z563" s="18">
        <v>6899.93</v>
      </c>
    </row>
    <row r="564" spans="1:26" hidden="1">
      <c r="A564" s="18" t="s">
        <v>64</v>
      </c>
      <c r="B564" s="18" t="s">
        <v>166</v>
      </c>
      <c r="C564" s="18" t="s">
        <v>139</v>
      </c>
      <c r="D564" s="18" t="s">
        <v>58</v>
      </c>
      <c r="E564" s="18" t="s">
        <v>63</v>
      </c>
      <c r="F564" s="18" t="s">
        <v>60</v>
      </c>
      <c r="G564" s="18">
        <v>463.726</v>
      </c>
      <c r="H564" s="18">
        <v>500.58699999999999</v>
      </c>
      <c r="I564" s="18" t="s">
        <v>164</v>
      </c>
      <c r="J564" s="18">
        <v>548.78</v>
      </c>
      <c r="K564" s="18" t="s">
        <v>164</v>
      </c>
      <c r="L564" s="18">
        <v>611.096</v>
      </c>
      <c r="M564" s="18" t="s">
        <v>164</v>
      </c>
      <c r="N564" s="18">
        <v>689.65499999999997</v>
      </c>
      <c r="O564" s="18" t="s">
        <v>164</v>
      </c>
      <c r="P564" s="18">
        <v>769.93499999999995</v>
      </c>
      <c r="Q564" s="18" t="s">
        <v>164</v>
      </c>
      <c r="R564" s="18">
        <v>843.18</v>
      </c>
      <c r="S564" s="18" t="s">
        <v>164</v>
      </c>
      <c r="T564" s="18">
        <v>887.471</v>
      </c>
      <c r="U564" s="18" t="s">
        <v>164</v>
      </c>
      <c r="V564" s="18">
        <v>913.37099999999998</v>
      </c>
      <c r="W564" s="18" t="s">
        <v>164</v>
      </c>
      <c r="X564" s="18">
        <v>936.12099999999998</v>
      </c>
      <c r="Y564" s="18" t="s">
        <v>164</v>
      </c>
      <c r="Z564" s="18">
        <v>952.37900000000002</v>
      </c>
    </row>
    <row r="565" spans="1:26" hidden="1">
      <c r="A565" s="18" t="s">
        <v>64</v>
      </c>
      <c r="B565" s="18" t="s">
        <v>167</v>
      </c>
      <c r="C565" s="18" t="s">
        <v>139</v>
      </c>
      <c r="D565" s="18" t="s">
        <v>58</v>
      </c>
      <c r="E565" s="18" t="s">
        <v>140</v>
      </c>
      <c r="F565" s="18" t="s">
        <v>141</v>
      </c>
      <c r="G565" s="18">
        <v>37770.833689999999</v>
      </c>
      <c r="H565" s="18">
        <v>40294.28312</v>
      </c>
      <c r="I565" s="18" t="s">
        <v>164</v>
      </c>
      <c r="J565" s="18">
        <v>41685.860990000001</v>
      </c>
      <c r="K565" s="18" t="s">
        <v>164</v>
      </c>
      <c r="L565" s="18">
        <v>42031.556660000002</v>
      </c>
      <c r="M565" s="18" t="s">
        <v>164</v>
      </c>
      <c r="N565" s="18">
        <v>38219.667350000003</v>
      </c>
      <c r="O565" s="18" t="s">
        <v>164</v>
      </c>
      <c r="P565" s="18">
        <v>32611.938559999999</v>
      </c>
      <c r="Q565" s="18" t="s">
        <v>164</v>
      </c>
      <c r="R565" s="18">
        <v>24302.660540000001</v>
      </c>
      <c r="S565" s="18" t="s">
        <v>164</v>
      </c>
      <c r="T565" s="18">
        <v>15423.40394</v>
      </c>
      <c r="U565" s="18" t="s">
        <v>164</v>
      </c>
      <c r="V565" s="18">
        <v>7974.4274590000005</v>
      </c>
      <c r="W565" s="18" t="s">
        <v>164</v>
      </c>
      <c r="X565" s="18">
        <v>1860.0168650000001</v>
      </c>
      <c r="Y565" s="18" t="s">
        <v>164</v>
      </c>
      <c r="Z565" s="18">
        <v>-1418.092488</v>
      </c>
    </row>
    <row r="566" spans="1:26" hidden="1">
      <c r="A566" s="18" t="s">
        <v>64</v>
      </c>
      <c r="B566" s="18" t="s">
        <v>167</v>
      </c>
      <c r="C566" s="18" t="s">
        <v>139</v>
      </c>
      <c r="D566" s="18" t="s">
        <v>58</v>
      </c>
      <c r="E566" s="18" t="s">
        <v>59</v>
      </c>
      <c r="F566" s="18" t="s">
        <v>60</v>
      </c>
      <c r="G566" s="18">
        <v>323.04000000000002</v>
      </c>
      <c r="H566" s="18">
        <v>361.84399999999999</v>
      </c>
      <c r="I566" s="18" t="s">
        <v>164</v>
      </c>
      <c r="J566" s="18">
        <v>438.584</v>
      </c>
      <c r="K566" s="18" t="s">
        <v>164</v>
      </c>
      <c r="L566" s="18">
        <v>499.05099999999999</v>
      </c>
      <c r="M566" s="18" t="s">
        <v>164</v>
      </c>
      <c r="N566" s="18">
        <v>548.245</v>
      </c>
      <c r="O566" s="18" t="s">
        <v>164</v>
      </c>
      <c r="P566" s="18">
        <v>585.101</v>
      </c>
      <c r="Q566" s="18" t="s">
        <v>164</v>
      </c>
      <c r="R566" s="18">
        <v>610.63099999999997</v>
      </c>
      <c r="S566" s="18" t="s">
        <v>164</v>
      </c>
      <c r="T566" s="18">
        <v>655.26499999999999</v>
      </c>
      <c r="U566" s="18" t="s">
        <v>164</v>
      </c>
      <c r="V566" s="18">
        <v>700.59699999999998</v>
      </c>
      <c r="W566" s="18" t="s">
        <v>164</v>
      </c>
      <c r="X566" s="18">
        <v>742.29100000000005</v>
      </c>
      <c r="Y566" s="18" t="s">
        <v>164</v>
      </c>
      <c r="Z566" s="18">
        <v>796.721</v>
      </c>
    </row>
    <row r="567" spans="1:26" hidden="1">
      <c r="A567" s="18" t="s">
        <v>64</v>
      </c>
      <c r="B567" s="18" t="s">
        <v>167</v>
      </c>
      <c r="C567" s="18" t="s">
        <v>139</v>
      </c>
      <c r="D567" s="18" t="s">
        <v>58</v>
      </c>
      <c r="E567" s="18" t="s">
        <v>61</v>
      </c>
      <c r="F567" s="18" t="s">
        <v>62</v>
      </c>
      <c r="G567" s="18">
        <v>62186.080000000002</v>
      </c>
      <c r="H567" s="18">
        <v>74275.960000000006</v>
      </c>
      <c r="I567" s="18" t="s">
        <v>164</v>
      </c>
      <c r="J567" s="18">
        <v>111274.46</v>
      </c>
      <c r="K567" s="18" t="s">
        <v>164</v>
      </c>
      <c r="L567" s="18">
        <v>157181.42000000001</v>
      </c>
      <c r="M567" s="18" t="s">
        <v>164</v>
      </c>
      <c r="N567" s="18">
        <v>203928.34</v>
      </c>
      <c r="O567" s="18" t="s">
        <v>164</v>
      </c>
      <c r="P567" s="18">
        <v>253205.26</v>
      </c>
      <c r="Q567" s="18" t="s">
        <v>164</v>
      </c>
      <c r="R567" s="18">
        <v>306478.7</v>
      </c>
      <c r="S567" s="18" t="s">
        <v>164</v>
      </c>
      <c r="T567" s="18">
        <v>367604.49</v>
      </c>
      <c r="U567" s="18" t="s">
        <v>164</v>
      </c>
      <c r="V567" s="18">
        <v>433926.02</v>
      </c>
      <c r="W567" s="18" t="s">
        <v>164</v>
      </c>
      <c r="X567" s="18">
        <v>505890.99</v>
      </c>
      <c r="Y567" s="18" t="s">
        <v>164</v>
      </c>
      <c r="Z567" s="18">
        <v>585117.72</v>
      </c>
    </row>
    <row r="568" spans="1:26" hidden="1">
      <c r="A568" s="18" t="s">
        <v>64</v>
      </c>
      <c r="B568" s="18" t="s">
        <v>167</v>
      </c>
      <c r="C568" s="18" t="s">
        <v>139</v>
      </c>
      <c r="D568" s="18" t="s">
        <v>58</v>
      </c>
      <c r="E568" s="18" t="s">
        <v>142</v>
      </c>
      <c r="F568" s="18" t="s">
        <v>143</v>
      </c>
      <c r="G568" s="18">
        <v>6503.13</v>
      </c>
      <c r="H568" s="18">
        <v>6867.39</v>
      </c>
      <c r="I568" s="18" t="s">
        <v>164</v>
      </c>
      <c r="J568" s="18">
        <v>7611.25</v>
      </c>
      <c r="K568" s="18" t="s">
        <v>164</v>
      </c>
      <c r="L568" s="18">
        <v>8261.99</v>
      </c>
      <c r="M568" s="18" t="s">
        <v>164</v>
      </c>
      <c r="N568" s="18">
        <v>8787.1200000000008</v>
      </c>
      <c r="O568" s="18" t="s">
        <v>164</v>
      </c>
      <c r="P568" s="18">
        <v>9169.11</v>
      </c>
      <c r="Q568" s="18" t="s">
        <v>164</v>
      </c>
      <c r="R568" s="18">
        <v>9384.7000000000007</v>
      </c>
      <c r="S568" s="18" t="s">
        <v>164</v>
      </c>
      <c r="T568" s="18">
        <v>9456.8799999999992</v>
      </c>
      <c r="U568" s="18" t="s">
        <v>164</v>
      </c>
      <c r="V568" s="18">
        <v>9407.26</v>
      </c>
      <c r="W568" s="18" t="s">
        <v>164</v>
      </c>
      <c r="X568" s="18">
        <v>9253.9500000000007</v>
      </c>
      <c r="Y568" s="18" t="s">
        <v>164</v>
      </c>
      <c r="Z568" s="18">
        <v>9032.42</v>
      </c>
    </row>
    <row r="569" spans="1:26" hidden="1">
      <c r="A569" s="18" t="s">
        <v>64</v>
      </c>
      <c r="B569" s="18" t="s">
        <v>167</v>
      </c>
      <c r="C569" s="18" t="s">
        <v>139</v>
      </c>
      <c r="D569" s="18" t="s">
        <v>58</v>
      </c>
      <c r="E569" s="18" t="s">
        <v>63</v>
      </c>
      <c r="F569" s="18" t="s">
        <v>60</v>
      </c>
      <c r="G569" s="18">
        <v>464.46199999999999</v>
      </c>
      <c r="H569" s="18">
        <v>500.995</v>
      </c>
      <c r="I569" s="18" t="s">
        <v>164</v>
      </c>
      <c r="J569" s="18">
        <v>574.58699999999999</v>
      </c>
      <c r="K569" s="18" t="s">
        <v>164</v>
      </c>
      <c r="L569" s="18">
        <v>629.83600000000001</v>
      </c>
      <c r="M569" s="18" t="s">
        <v>164</v>
      </c>
      <c r="N569" s="18">
        <v>674.21299999999997</v>
      </c>
      <c r="O569" s="18" t="s">
        <v>164</v>
      </c>
      <c r="P569" s="18">
        <v>724.90599999999995</v>
      </c>
      <c r="Q569" s="18" t="s">
        <v>164</v>
      </c>
      <c r="R569" s="18">
        <v>770.99400000000003</v>
      </c>
      <c r="S569" s="18" t="s">
        <v>164</v>
      </c>
      <c r="T569" s="18">
        <v>836.69500000000005</v>
      </c>
      <c r="U569" s="18" t="s">
        <v>164</v>
      </c>
      <c r="V569" s="18">
        <v>910.45899999999995</v>
      </c>
      <c r="W569" s="18" t="s">
        <v>164</v>
      </c>
      <c r="X569" s="18">
        <v>970.005</v>
      </c>
      <c r="Y569" s="18" t="s">
        <v>164</v>
      </c>
      <c r="Z569" s="18">
        <v>1037.4269999999999</v>
      </c>
    </row>
    <row r="570" spans="1:26" hidden="1">
      <c r="A570" s="18" t="s">
        <v>64</v>
      </c>
      <c r="B570" s="18" t="s">
        <v>168</v>
      </c>
      <c r="C570" s="18" t="s">
        <v>139</v>
      </c>
      <c r="D570" s="18" t="s">
        <v>58</v>
      </c>
      <c r="E570" s="18" t="s">
        <v>140</v>
      </c>
      <c r="F570" s="18" t="s">
        <v>141</v>
      </c>
      <c r="G570" s="18">
        <v>37770.827989999998</v>
      </c>
      <c r="H570" s="18">
        <v>40294.293819999999</v>
      </c>
      <c r="I570" s="18" t="s">
        <v>164</v>
      </c>
      <c r="J570" s="18">
        <v>42284.92873</v>
      </c>
      <c r="K570" s="18" t="s">
        <v>164</v>
      </c>
      <c r="L570" s="18">
        <v>44385.654470000001</v>
      </c>
      <c r="M570" s="18" t="s">
        <v>164</v>
      </c>
      <c r="N570" s="18">
        <v>44491.570780000002</v>
      </c>
      <c r="O570" s="18" t="s">
        <v>164</v>
      </c>
      <c r="P570" s="18">
        <v>42832.156139999999</v>
      </c>
      <c r="Q570" s="18" t="s">
        <v>164</v>
      </c>
      <c r="R570" s="18">
        <v>39042.389739999999</v>
      </c>
      <c r="S570" s="18" t="s">
        <v>164</v>
      </c>
      <c r="T570" s="18">
        <v>34193.217949999998</v>
      </c>
      <c r="U570" s="18" t="s">
        <v>164</v>
      </c>
      <c r="V570" s="18">
        <v>25823.818090000001</v>
      </c>
      <c r="W570" s="18" t="s">
        <v>164</v>
      </c>
      <c r="X570" s="18">
        <v>15468.52859</v>
      </c>
      <c r="Y570" s="18" t="s">
        <v>164</v>
      </c>
      <c r="Z570" s="18">
        <v>9115.0467019999996</v>
      </c>
    </row>
    <row r="571" spans="1:26" hidden="1">
      <c r="A571" s="18" t="s">
        <v>64</v>
      </c>
      <c r="B571" s="18" t="s">
        <v>168</v>
      </c>
      <c r="C571" s="18" t="s">
        <v>139</v>
      </c>
      <c r="D571" s="18" t="s">
        <v>58</v>
      </c>
      <c r="E571" s="18" t="s">
        <v>59</v>
      </c>
      <c r="F571" s="18" t="s">
        <v>60</v>
      </c>
      <c r="G571" s="18">
        <v>323.04000000000002</v>
      </c>
      <c r="H571" s="18">
        <v>361.84399999999999</v>
      </c>
      <c r="I571" s="18" t="s">
        <v>164</v>
      </c>
      <c r="J571" s="18">
        <v>439.37599999999998</v>
      </c>
      <c r="K571" s="18" t="s">
        <v>164</v>
      </c>
      <c r="L571" s="18">
        <v>509.46199999999999</v>
      </c>
      <c r="M571" s="18" t="s">
        <v>164</v>
      </c>
      <c r="N571" s="18">
        <v>570.548</v>
      </c>
      <c r="O571" s="18" t="s">
        <v>164</v>
      </c>
      <c r="P571" s="18">
        <v>617.62400000000002</v>
      </c>
      <c r="Q571" s="18" t="s">
        <v>164</v>
      </c>
      <c r="R571" s="18">
        <v>651.42999999999995</v>
      </c>
      <c r="S571" s="18" t="s">
        <v>164</v>
      </c>
      <c r="T571" s="18">
        <v>692.67899999999997</v>
      </c>
      <c r="U571" s="18" t="s">
        <v>164</v>
      </c>
      <c r="V571" s="18">
        <v>745.03399999999999</v>
      </c>
      <c r="W571" s="18" t="s">
        <v>164</v>
      </c>
      <c r="X571" s="18">
        <v>797.64800000000002</v>
      </c>
      <c r="Y571" s="18" t="s">
        <v>164</v>
      </c>
      <c r="Z571" s="18">
        <v>855.25800000000004</v>
      </c>
    </row>
    <row r="572" spans="1:26" hidden="1">
      <c r="A572" s="18" t="s">
        <v>64</v>
      </c>
      <c r="B572" s="18" t="s">
        <v>168</v>
      </c>
      <c r="C572" s="18" t="s">
        <v>139</v>
      </c>
      <c r="D572" s="18" t="s">
        <v>58</v>
      </c>
      <c r="E572" s="18" t="s">
        <v>61</v>
      </c>
      <c r="F572" s="18" t="s">
        <v>62</v>
      </c>
      <c r="G572" s="18">
        <v>62186.080000000002</v>
      </c>
      <c r="H572" s="18">
        <v>74277.39</v>
      </c>
      <c r="I572" s="18" t="s">
        <v>164</v>
      </c>
      <c r="J572" s="18">
        <v>111329.57</v>
      </c>
      <c r="K572" s="18" t="s">
        <v>164</v>
      </c>
      <c r="L572" s="18">
        <v>157320.68</v>
      </c>
      <c r="M572" s="18" t="s">
        <v>164</v>
      </c>
      <c r="N572" s="18">
        <v>204310.7</v>
      </c>
      <c r="O572" s="18" t="s">
        <v>164</v>
      </c>
      <c r="P572" s="18">
        <v>253914.54</v>
      </c>
      <c r="Q572" s="18" t="s">
        <v>164</v>
      </c>
      <c r="R572" s="18">
        <v>307743.26</v>
      </c>
      <c r="S572" s="18" t="s">
        <v>164</v>
      </c>
      <c r="T572" s="18">
        <v>369269.78</v>
      </c>
      <c r="U572" s="18" t="s">
        <v>164</v>
      </c>
      <c r="V572" s="18">
        <v>436125.47</v>
      </c>
      <c r="W572" s="18" t="s">
        <v>164</v>
      </c>
      <c r="X572" s="18">
        <v>508852.3</v>
      </c>
      <c r="Y572" s="18" t="s">
        <v>164</v>
      </c>
      <c r="Z572" s="18">
        <v>588781.38</v>
      </c>
    </row>
    <row r="573" spans="1:26" hidden="1">
      <c r="A573" s="18" t="s">
        <v>64</v>
      </c>
      <c r="B573" s="18" t="s">
        <v>168</v>
      </c>
      <c r="C573" s="18" t="s">
        <v>139</v>
      </c>
      <c r="D573" s="18" t="s">
        <v>58</v>
      </c>
      <c r="E573" s="18" t="s">
        <v>142</v>
      </c>
      <c r="F573" s="18" t="s">
        <v>143</v>
      </c>
      <c r="G573" s="18">
        <v>6503.13</v>
      </c>
      <c r="H573" s="18">
        <v>6867.39</v>
      </c>
      <c r="I573" s="18" t="s">
        <v>164</v>
      </c>
      <c r="J573" s="18">
        <v>7611.25</v>
      </c>
      <c r="K573" s="18" t="s">
        <v>164</v>
      </c>
      <c r="L573" s="18">
        <v>8261.99</v>
      </c>
      <c r="M573" s="18" t="s">
        <v>164</v>
      </c>
      <c r="N573" s="18">
        <v>8787.1200000000008</v>
      </c>
      <c r="O573" s="18" t="s">
        <v>164</v>
      </c>
      <c r="P573" s="18">
        <v>9169.11</v>
      </c>
      <c r="Q573" s="18" t="s">
        <v>164</v>
      </c>
      <c r="R573" s="18">
        <v>9384.7000000000007</v>
      </c>
      <c r="S573" s="18" t="s">
        <v>164</v>
      </c>
      <c r="T573" s="18">
        <v>9456.8799999999992</v>
      </c>
      <c r="U573" s="18" t="s">
        <v>164</v>
      </c>
      <c r="V573" s="18">
        <v>9407.26</v>
      </c>
      <c r="W573" s="18" t="s">
        <v>164</v>
      </c>
      <c r="X573" s="18">
        <v>9253.9500000000007</v>
      </c>
      <c r="Y573" s="18" t="s">
        <v>164</v>
      </c>
      <c r="Z573" s="18">
        <v>9032.42</v>
      </c>
    </row>
    <row r="574" spans="1:26" hidden="1">
      <c r="A574" s="18" t="s">
        <v>64</v>
      </c>
      <c r="B574" s="18" t="s">
        <v>168</v>
      </c>
      <c r="C574" s="18" t="s">
        <v>139</v>
      </c>
      <c r="D574" s="18" t="s">
        <v>58</v>
      </c>
      <c r="E574" s="18" t="s">
        <v>63</v>
      </c>
      <c r="F574" s="18" t="s">
        <v>60</v>
      </c>
      <c r="G574" s="18">
        <v>464.46199999999999</v>
      </c>
      <c r="H574" s="18">
        <v>500.995</v>
      </c>
      <c r="I574" s="18" t="s">
        <v>164</v>
      </c>
      <c r="J574" s="18">
        <v>576.25300000000004</v>
      </c>
      <c r="K574" s="18" t="s">
        <v>164</v>
      </c>
      <c r="L574" s="18">
        <v>644.53200000000004</v>
      </c>
      <c r="M574" s="18" t="s">
        <v>164</v>
      </c>
      <c r="N574" s="18">
        <v>706.98699999999997</v>
      </c>
      <c r="O574" s="18" t="s">
        <v>164</v>
      </c>
      <c r="P574" s="18">
        <v>771.34</v>
      </c>
      <c r="Q574" s="18" t="s">
        <v>164</v>
      </c>
      <c r="R574" s="18">
        <v>825.44600000000003</v>
      </c>
      <c r="S574" s="18" t="s">
        <v>164</v>
      </c>
      <c r="T574" s="18">
        <v>874.94399999999996</v>
      </c>
      <c r="U574" s="18" t="s">
        <v>164</v>
      </c>
      <c r="V574" s="18">
        <v>937.34299999999996</v>
      </c>
      <c r="W574" s="18" t="s">
        <v>164</v>
      </c>
      <c r="X574" s="18">
        <v>1004.551</v>
      </c>
      <c r="Y574" s="18" t="s">
        <v>164</v>
      </c>
      <c r="Z574" s="18">
        <v>1099.9580000000001</v>
      </c>
    </row>
    <row r="575" spans="1:26" hidden="1">
      <c r="A575" s="18" t="s">
        <v>64</v>
      </c>
      <c r="B575" s="18" t="s">
        <v>169</v>
      </c>
      <c r="C575" s="18" t="s">
        <v>139</v>
      </c>
      <c r="D575" s="18" t="s">
        <v>58</v>
      </c>
      <c r="E575" s="18" t="s">
        <v>140</v>
      </c>
      <c r="F575" s="18" t="s">
        <v>141</v>
      </c>
      <c r="G575" s="18">
        <v>37770.77334</v>
      </c>
      <c r="H575" s="18">
        <v>40294.276409999999</v>
      </c>
      <c r="I575" s="18" t="s">
        <v>164</v>
      </c>
      <c r="J575" s="18">
        <v>42392.228060000001</v>
      </c>
      <c r="K575" s="18" t="s">
        <v>164</v>
      </c>
      <c r="L575" s="18">
        <v>46125.215530000001</v>
      </c>
      <c r="M575" s="18" t="s">
        <v>164</v>
      </c>
      <c r="N575" s="18">
        <v>49544.828529999999</v>
      </c>
      <c r="O575" s="18" t="s">
        <v>164</v>
      </c>
      <c r="P575" s="18">
        <v>52585.738920000003</v>
      </c>
      <c r="Q575" s="18" t="s">
        <v>164</v>
      </c>
      <c r="R575" s="18">
        <v>54663.549370000001</v>
      </c>
      <c r="S575" s="18" t="s">
        <v>164</v>
      </c>
      <c r="T575" s="18">
        <v>55537.153420000002</v>
      </c>
      <c r="U575" s="18" t="s">
        <v>164</v>
      </c>
      <c r="V575" s="18">
        <v>55974.066830000003</v>
      </c>
      <c r="W575" s="18" t="s">
        <v>164</v>
      </c>
      <c r="X575" s="18">
        <v>56218.816630000001</v>
      </c>
      <c r="Y575" s="18" t="s">
        <v>164</v>
      </c>
      <c r="Z575" s="18">
        <v>55426.330739999998</v>
      </c>
    </row>
    <row r="576" spans="1:26" hidden="1">
      <c r="A576" s="18" t="s">
        <v>64</v>
      </c>
      <c r="B576" s="18" t="s">
        <v>169</v>
      </c>
      <c r="C576" s="18" t="s">
        <v>139</v>
      </c>
      <c r="D576" s="18" t="s">
        <v>58</v>
      </c>
      <c r="E576" s="18" t="s">
        <v>59</v>
      </c>
      <c r="F576" s="18" t="s">
        <v>60</v>
      </c>
      <c r="G576" s="18">
        <v>323.04000000000002</v>
      </c>
      <c r="H576" s="18">
        <v>361.84399999999999</v>
      </c>
      <c r="I576" s="18" t="s">
        <v>164</v>
      </c>
      <c r="J576" s="18">
        <v>439.56700000000001</v>
      </c>
      <c r="K576" s="18" t="s">
        <v>164</v>
      </c>
      <c r="L576" s="18">
        <v>515.56600000000003</v>
      </c>
      <c r="M576" s="18" t="s">
        <v>164</v>
      </c>
      <c r="N576" s="18">
        <v>581.99800000000005</v>
      </c>
      <c r="O576" s="18" t="s">
        <v>164</v>
      </c>
      <c r="P576" s="18">
        <v>635.92899999999997</v>
      </c>
      <c r="Q576" s="18" t="s">
        <v>164</v>
      </c>
      <c r="R576" s="18">
        <v>682.21799999999996</v>
      </c>
      <c r="S576" s="18" t="s">
        <v>164</v>
      </c>
      <c r="T576" s="18">
        <v>726.96299999999997</v>
      </c>
      <c r="U576" s="18" t="s">
        <v>164</v>
      </c>
      <c r="V576" s="18">
        <v>791.28499999999997</v>
      </c>
      <c r="W576" s="18" t="s">
        <v>164</v>
      </c>
      <c r="X576" s="18">
        <v>863.80799999999999</v>
      </c>
      <c r="Y576" s="18" t="s">
        <v>164</v>
      </c>
      <c r="Z576" s="18">
        <v>939.98699999999997</v>
      </c>
    </row>
    <row r="577" spans="1:26" hidden="1">
      <c r="A577" s="18" t="s">
        <v>64</v>
      </c>
      <c r="B577" s="18" t="s">
        <v>169</v>
      </c>
      <c r="C577" s="18" t="s">
        <v>139</v>
      </c>
      <c r="D577" s="18" t="s">
        <v>58</v>
      </c>
      <c r="E577" s="18" t="s">
        <v>61</v>
      </c>
      <c r="F577" s="18" t="s">
        <v>62</v>
      </c>
      <c r="G577" s="18">
        <v>62186.080000000002</v>
      </c>
      <c r="H577" s="18">
        <v>74280.36</v>
      </c>
      <c r="I577" s="18" t="s">
        <v>164</v>
      </c>
      <c r="J577" s="18">
        <v>111356.41</v>
      </c>
      <c r="K577" s="18" t="s">
        <v>164</v>
      </c>
      <c r="L577" s="18">
        <v>157347.41</v>
      </c>
      <c r="M577" s="18" t="s">
        <v>164</v>
      </c>
      <c r="N577" s="18">
        <v>204476.03</v>
      </c>
      <c r="O577" s="18" t="s">
        <v>164</v>
      </c>
      <c r="P577" s="18">
        <v>254329.02</v>
      </c>
      <c r="Q577" s="18" t="s">
        <v>164</v>
      </c>
      <c r="R577" s="18">
        <v>308372.46000000002</v>
      </c>
      <c r="S577" s="18" t="s">
        <v>164</v>
      </c>
      <c r="T577" s="18">
        <v>370311.81</v>
      </c>
      <c r="U577" s="18" t="s">
        <v>164</v>
      </c>
      <c r="V577" s="18">
        <v>437847.63</v>
      </c>
      <c r="W577" s="18" t="s">
        <v>164</v>
      </c>
      <c r="X577" s="18">
        <v>511693.27</v>
      </c>
      <c r="Y577" s="18" t="s">
        <v>164</v>
      </c>
      <c r="Z577" s="18">
        <v>592245.39</v>
      </c>
    </row>
    <row r="578" spans="1:26" hidden="1">
      <c r="A578" s="18" t="s">
        <v>64</v>
      </c>
      <c r="B578" s="18" t="s">
        <v>169</v>
      </c>
      <c r="C578" s="18" t="s">
        <v>139</v>
      </c>
      <c r="D578" s="18" t="s">
        <v>58</v>
      </c>
      <c r="E578" s="18" t="s">
        <v>142</v>
      </c>
      <c r="F578" s="18" t="s">
        <v>143</v>
      </c>
      <c r="G578" s="18">
        <v>6503.13</v>
      </c>
      <c r="H578" s="18">
        <v>6867.39</v>
      </c>
      <c r="I578" s="18" t="s">
        <v>164</v>
      </c>
      <c r="J578" s="18">
        <v>7611.25</v>
      </c>
      <c r="K578" s="18" t="s">
        <v>164</v>
      </c>
      <c r="L578" s="18">
        <v>8261.99</v>
      </c>
      <c r="M578" s="18" t="s">
        <v>164</v>
      </c>
      <c r="N578" s="18">
        <v>8787.1200000000008</v>
      </c>
      <c r="O578" s="18" t="s">
        <v>164</v>
      </c>
      <c r="P578" s="18">
        <v>9169.11</v>
      </c>
      <c r="Q578" s="18" t="s">
        <v>164</v>
      </c>
      <c r="R578" s="18">
        <v>9384.7000000000007</v>
      </c>
      <c r="S578" s="18" t="s">
        <v>164</v>
      </c>
      <c r="T578" s="18">
        <v>9456.8799999999992</v>
      </c>
      <c r="U578" s="18" t="s">
        <v>164</v>
      </c>
      <c r="V578" s="18">
        <v>9407.26</v>
      </c>
      <c r="W578" s="18" t="s">
        <v>164</v>
      </c>
      <c r="X578" s="18">
        <v>9253.9500000000007</v>
      </c>
      <c r="Y578" s="18" t="s">
        <v>164</v>
      </c>
      <c r="Z578" s="18">
        <v>9032.42</v>
      </c>
    </row>
    <row r="579" spans="1:26" hidden="1">
      <c r="A579" s="18" t="s">
        <v>64</v>
      </c>
      <c r="B579" s="18" t="s">
        <v>169</v>
      </c>
      <c r="C579" s="18" t="s">
        <v>139</v>
      </c>
      <c r="D579" s="18" t="s">
        <v>58</v>
      </c>
      <c r="E579" s="18" t="s">
        <v>63</v>
      </c>
      <c r="F579" s="18" t="s">
        <v>60</v>
      </c>
      <c r="G579" s="18">
        <v>464.46100000000001</v>
      </c>
      <c r="H579" s="18">
        <v>500.98200000000003</v>
      </c>
      <c r="I579" s="18" t="s">
        <v>164</v>
      </c>
      <c r="J579" s="18">
        <v>577.11800000000005</v>
      </c>
      <c r="K579" s="18" t="s">
        <v>164</v>
      </c>
      <c r="L579" s="18">
        <v>658.10299999999995</v>
      </c>
      <c r="M579" s="18" t="s">
        <v>164</v>
      </c>
      <c r="N579" s="18">
        <v>736.05499999999995</v>
      </c>
      <c r="O579" s="18" t="s">
        <v>164</v>
      </c>
      <c r="P579" s="18">
        <v>818.56299999999999</v>
      </c>
      <c r="Q579" s="18" t="s">
        <v>164</v>
      </c>
      <c r="R579" s="18">
        <v>894.33299999999997</v>
      </c>
      <c r="S579" s="18" t="s">
        <v>164</v>
      </c>
      <c r="T579" s="18">
        <v>954.98</v>
      </c>
      <c r="U579" s="18" t="s">
        <v>164</v>
      </c>
      <c r="V579" s="18">
        <v>1023.001</v>
      </c>
      <c r="W579" s="18" t="s">
        <v>164</v>
      </c>
      <c r="X579" s="18">
        <v>1105.069</v>
      </c>
      <c r="Y579" s="18" t="s">
        <v>164</v>
      </c>
      <c r="Z579" s="18">
        <v>1184.393</v>
      </c>
    </row>
    <row r="580" spans="1:26" hidden="1">
      <c r="A580" s="18" t="s">
        <v>64</v>
      </c>
      <c r="B580" s="18" t="s">
        <v>170</v>
      </c>
      <c r="C580" s="18" t="s">
        <v>139</v>
      </c>
      <c r="D580" s="18" t="s">
        <v>58</v>
      </c>
      <c r="E580" s="18" t="s">
        <v>140</v>
      </c>
      <c r="F580" s="18" t="s">
        <v>141</v>
      </c>
      <c r="G580" s="18">
        <v>37768.994359999997</v>
      </c>
      <c r="H580" s="18">
        <v>40294.638279999999</v>
      </c>
      <c r="I580" s="18" t="s">
        <v>164</v>
      </c>
      <c r="J580" s="18">
        <v>42262.42525</v>
      </c>
      <c r="K580" s="18" t="s">
        <v>164</v>
      </c>
      <c r="L580" s="18">
        <v>46727.550649999997</v>
      </c>
      <c r="M580" s="18" t="s">
        <v>164</v>
      </c>
      <c r="N580" s="18">
        <v>51606.451500000003</v>
      </c>
      <c r="O580" s="18" t="s">
        <v>164</v>
      </c>
      <c r="P580" s="18">
        <v>56651.62919</v>
      </c>
      <c r="Q580" s="18" t="s">
        <v>164</v>
      </c>
      <c r="R580" s="18">
        <v>61402.269010000004</v>
      </c>
      <c r="S580" s="18" t="s">
        <v>164</v>
      </c>
      <c r="T580" s="18">
        <v>65996.979000000007</v>
      </c>
      <c r="U580" s="18" t="s">
        <v>164</v>
      </c>
      <c r="V580" s="18">
        <v>74133.629279999994</v>
      </c>
      <c r="W580" s="18" t="s">
        <v>164</v>
      </c>
      <c r="X580" s="18">
        <v>81028.376879999996</v>
      </c>
      <c r="Y580" s="18" t="s">
        <v>164</v>
      </c>
      <c r="Z580" s="18">
        <v>85684.204389999999</v>
      </c>
    </row>
    <row r="581" spans="1:26" hidden="1">
      <c r="A581" s="18" t="s">
        <v>64</v>
      </c>
      <c r="B581" s="18" t="s">
        <v>170</v>
      </c>
      <c r="C581" s="18" t="s">
        <v>139</v>
      </c>
      <c r="D581" s="18" t="s">
        <v>58</v>
      </c>
      <c r="E581" s="18" t="s">
        <v>59</v>
      </c>
      <c r="F581" s="18" t="s">
        <v>60</v>
      </c>
      <c r="G581" s="18">
        <v>323.03699999999998</v>
      </c>
      <c r="H581" s="18">
        <v>361.84399999999999</v>
      </c>
      <c r="I581" s="18" t="s">
        <v>164</v>
      </c>
      <c r="J581" s="18">
        <v>440.32799999999997</v>
      </c>
      <c r="K581" s="18" t="s">
        <v>164</v>
      </c>
      <c r="L581" s="18">
        <v>519.28700000000003</v>
      </c>
      <c r="M581" s="18" t="s">
        <v>164</v>
      </c>
      <c r="N581" s="18">
        <v>587.16600000000005</v>
      </c>
      <c r="O581" s="18" t="s">
        <v>164</v>
      </c>
      <c r="P581" s="18">
        <v>643.93100000000004</v>
      </c>
      <c r="Q581" s="18" t="s">
        <v>164</v>
      </c>
      <c r="R581" s="18">
        <v>694.28899999999999</v>
      </c>
      <c r="S581" s="18" t="s">
        <v>164</v>
      </c>
      <c r="T581" s="18">
        <v>745.93</v>
      </c>
      <c r="U581" s="18" t="s">
        <v>164</v>
      </c>
      <c r="V581" s="18">
        <v>815.125</v>
      </c>
      <c r="W581" s="18" t="s">
        <v>164</v>
      </c>
      <c r="X581" s="18">
        <v>891.55899999999997</v>
      </c>
      <c r="Y581" s="18" t="s">
        <v>164</v>
      </c>
      <c r="Z581" s="18">
        <v>973.84199999999998</v>
      </c>
    </row>
    <row r="582" spans="1:26" hidden="1">
      <c r="A582" s="18" t="s">
        <v>64</v>
      </c>
      <c r="B582" s="18" t="s">
        <v>170</v>
      </c>
      <c r="C582" s="18" t="s">
        <v>139</v>
      </c>
      <c r="D582" s="18" t="s">
        <v>58</v>
      </c>
      <c r="E582" s="18" t="s">
        <v>61</v>
      </c>
      <c r="F582" s="18" t="s">
        <v>62</v>
      </c>
      <c r="G582" s="18">
        <v>62186.080000000002</v>
      </c>
      <c r="H582" s="18">
        <v>74281.679999999993</v>
      </c>
      <c r="I582" s="18" t="s">
        <v>164</v>
      </c>
      <c r="J582" s="18">
        <v>111368.95</v>
      </c>
      <c r="K582" s="18" t="s">
        <v>164</v>
      </c>
      <c r="L582" s="18">
        <v>157376.67000000001</v>
      </c>
      <c r="M582" s="18" t="s">
        <v>164</v>
      </c>
      <c r="N582" s="18">
        <v>204550.06</v>
      </c>
      <c r="O582" s="18" t="s">
        <v>164</v>
      </c>
      <c r="P582" s="18">
        <v>254430.22</v>
      </c>
      <c r="Q582" s="18" t="s">
        <v>164</v>
      </c>
      <c r="R582" s="18">
        <v>308566.94</v>
      </c>
      <c r="S582" s="18" t="s">
        <v>164</v>
      </c>
      <c r="T582" s="18">
        <v>370533.35</v>
      </c>
      <c r="U582" s="18" t="s">
        <v>164</v>
      </c>
      <c r="V582" s="18">
        <v>438348.02</v>
      </c>
      <c r="W582" s="18" t="s">
        <v>164</v>
      </c>
      <c r="X582" s="18">
        <v>512431.15</v>
      </c>
      <c r="Y582" s="18" t="s">
        <v>164</v>
      </c>
      <c r="Z582" s="18">
        <v>593265.64</v>
      </c>
    </row>
    <row r="583" spans="1:26" hidden="1">
      <c r="A583" s="18" t="s">
        <v>64</v>
      </c>
      <c r="B583" s="18" t="s">
        <v>170</v>
      </c>
      <c r="C583" s="18" t="s">
        <v>139</v>
      </c>
      <c r="D583" s="18" t="s">
        <v>58</v>
      </c>
      <c r="E583" s="18" t="s">
        <v>142</v>
      </c>
      <c r="F583" s="18" t="s">
        <v>143</v>
      </c>
      <c r="G583" s="18">
        <v>6503.13</v>
      </c>
      <c r="H583" s="18">
        <v>6867.39</v>
      </c>
      <c r="I583" s="18" t="s">
        <v>164</v>
      </c>
      <c r="J583" s="18">
        <v>7611.25</v>
      </c>
      <c r="K583" s="18" t="s">
        <v>164</v>
      </c>
      <c r="L583" s="18">
        <v>8261.99</v>
      </c>
      <c r="M583" s="18" t="s">
        <v>164</v>
      </c>
      <c r="N583" s="18">
        <v>8787.1200000000008</v>
      </c>
      <c r="O583" s="18" t="s">
        <v>164</v>
      </c>
      <c r="P583" s="18">
        <v>9169.11</v>
      </c>
      <c r="Q583" s="18" t="s">
        <v>164</v>
      </c>
      <c r="R583" s="18">
        <v>9384.7000000000007</v>
      </c>
      <c r="S583" s="18" t="s">
        <v>164</v>
      </c>
      <c r="T583" s="18">
        <v>9456.8799999999992</v>
      </c>
      <c r="U583" s="18" t="s">
        <v>164</v>
      </c>
      <c r="V583" s="18">
        <v>9407.26</v>
      </c>
      <c r="W583" s="18" t="s">
        <v>164</v>
      </c>
      <c r="X583" s="18">
        <v>9253.9500000000007</v>
      </c>
      <c r="Y583" s="18" t="s">
        <v>164</v>
      </c>
      <c r="Z583" s="18">
        <v>9032.42</v>
      </c>
    </row>
    <row r="584" spans="1:26" hidden="1">
      <c r="A584" s="18" t="s">
        <v>64</v>
      </c>
      <c r="B584" s="18" t="s">
        <v>170</v>
      </c>
      <c r="C584" s="18" t="s">
        <v>139</v>
      </c>
      <c r="D584" s="18" t="s">
        <v>58</v>
      </c>
      <c r="E584" s="18" t="s">
        <v>63</v>
      </c>
      <c r="F584" s="18" t="s">
        <v>60</v>
      </c>
      <c r="G584" s="18">
        <v>464.43700000000001</v>
      </c>
      <c r="H584" s="18">
        <v>500.99400000000003</v>
      </c>
      <c r="I584" s="18" t="s">
        <v>164</v>
      </c>
      <c r="J584" s="18">
        <v>580.42700000000002</v>
      </c>
      <c r="K584" s="18" t="s">
        <v>164</v>
      </c>
      <c r="L584" s="18">
        <v>666.83699999999999</v>
      </c>
      <c r="M584" s="18" t="s">
        <v>164</v>
      </c>
      <c r="N584" s="18">
        <v>750.798</v>
      </c>
      <c r="O584" s="18" t="s">
        <v>164</v>
      </c>
      <c r="P584" s="18">
        <v>842.36</v>
      </c>
      <c r="Q584" s="18" t="s">
        <v>164</v>
      </c>
      <c r="R584" s="18">
        <v>930.68799999999999</v>
      </c>
      <c r="S584" s="18" t="s">
        <v>164</v>
      </c>
      <c r="T584" s="18">
        <v>1011.424</v>
      </c>
      <c r="U584" s="18" t="s">
        <v>164</v>
      </c>
      <c r="V584" s="18">
        <v>1113.153</v>
      </c>
      <c r="W584" s="18" t="s">
        <v>164</v>
      </c>
      <c r="X584" s="18">
        <v>1209.922</v>
      </c>
      <c r="Y584" s="18" t="s">
        <v>164</v>
      </c>
      <c r="Z584" s="18">
        <v>1304.2539999999999</v>
      </c>
    </row>
    <row r="585" spans="1:26" hidden="1">
      <c r="A585" s="18" t="s">
        <v>64</v>
      </c>
      <c r="B585" s="18" t="s">
        <v>171</v>
      </c>
      <c r="C585" s="18" t="s">
        <v>139</v>
      </c>
      <c r="D585" s="18" t="s">
        <v>58</v>
      </c>
      <c r="E585" s="18" t="s">
        <v>140</v>
      </c>
      <c r="F585" s="18" t="s">
        <v>141</v>
      </c>
      <c r="G585" s="18">
        <v>37720.445639999998</v>
      </c>
      <c r="H585" s="18">
        <v>40345.1034</v>
      </c>
      <c r="I585" s="18" t="s">
        <v>164</v>
      </c>
      <c r="J585" s="18">
        <v>47880.078959999999</v>
      </c>
      <c r="K585" s="18" t="s">
        <v>164</v>
      </c>
      <c r="L585" s="18">
        <v>47038.520040000003</v>
      </c>
      <c r="M585" s="18" t="s">
        <v>164</v>
      </c>
      <c r="N585" s="18">
        <v>31260.073199999999</v>
      </c>
      <c r="O585" s="18" t="s">
        <v>164</v>
      </c>
      <c r="P585" s="18">
        <v>21803.529009999998</v>
      </c>
      <c r="Q585" s="18" t="s">
        <v>164</v>
      </c>
      <c r="R585" s="18">
        <v>12858.82209</v>
      </c>
      <c r="S585" s="18" t="s">
        <v>164</v>
      </c>
      <c r="T585" s="18">
        <v>6104.7367089999998</v>
      </c>
      <c r="U585" s="18" t="s">
        <v>164</v>
      </c>
      <c r="V585" s="18">
        <v>2227.1124399999999</v>
      </c>
      <c r="W585" s="18" t="s">
        <v>164</v>
      </c>
      <c r="X585" s="18">
        <v>-182.81539419999999</v>
      </c>
      <c r="Y585" s="18" t="s">
        <v>164</v>
      </c>
      <c r="Z585" s="18">
        <v>-715.33157110000002</v>
      </c>
    </row>
    <row r="586" spans="1:26" hidden="1">
      <c r="A586" s="18" t="s">
        <v>64</v>
      </c>
      <c r="B586" s="18" t="s">
        <v>171</v>
      </c>
      <c r="C586" s="18" t="s">
        <v>139</v>
      </c>
      <c r="D586" s="18" t="s">
        <v>58</v>
      </c>
      <c r="E586" s="18" t="s">
        <v>59</v>
      </c>
      <c r="F586" s="18" t="s">
        <v>60</v>
      </c>
      <c r="G586" s="18">
        <v>323.06</v>
      </c>
      <c r="H586" s="18">
        <v>362.827</v>
      </c>
      <c r="I586" s="18" t="s">
        <v>164</v>
      </c>
      <c r="J586" s="18">
        <v>497.846</v>
      </c>
      <c r="K586" s="18" t="s">
        <v>164</v>
      </c>
      <c r="L586" s="18">
        <v>608.46500000000003</v>
      </c>
      <c r="M586" s="18" t="s">
        <v>164</v>
      </c>
      <c r="N586" s="18">
        <v>603.97799999999995</v>
      </c>
      <c r="O586" s="18" t="s">
        <v>164</v>
      </c>
      <c r="P586" s="18">
        <v>630.78800000000001</v>
      </c>
      <c r="Q586" s="18" t="s">
        <v>164</v>
      </c>
      <c r="R586" s="18">
        <v>647.11400000000003</v>
      </c>
      <c r="S586" s="18" t="s">
        <v>164</v>
      </c>
      <c r="T586" s="18">
        <v>664.75400000000002</v>
      </c>
      <c r="U586" s="18" t="s">
        <v>164</v>
      </c>
      <c r="V586" s="18">
        <v>686.89400000000001</v>
      </c>
      <c r="W586" s="18" t="s">
        <v>164</v>
      </c>
      <c r="X586" s="18">
        <v>711.65499999999997</v>
      </c>
      <c r="Y586" s="18" t="s">
        <v>164</v>
      </c>
      <c r="Z586" s="18">
        <v>752.29600000000005</v>
      </c>
    </row>
    <row r="587" spans="1:26" hidden="1">
      <c r="A587" s="18" t="s">
        <v>64</v>
      </c>
      <c r="B587" s="18" t="s">
        <v>171</v>
      </c>
      <c r="C587" s="18" t="s">
        <v>139</v>
      </c>
      <c r="D587" s="18" t="s">
        <v>58</v>
      </c>
      <c r="E587" s="18" t="s">
        <v>61</v>
      </c>
      <c r="F587" s="18" t="s">
        <v>62</v>
      </c>
      <c r="G587" s="18">
        <v>62186.080000000002</v>
      </c>
      <c r="H587" s="18">
        <v>74260.23</v>
      </c>
      <c r="I587" s="18" t="s">
        <v>164</v>
      </c>
      <c r="J587" s="18">
        <v>110088.55</v>
      </c>
      <c r="K587" s="18" t="s">
        <v>164</v>
      </c>
      <c r="L587" s="18">
        <v>146499.54</v>
      </c>
      <c r="M587" s="18" t="s">
        <v>164</v>
      </c>
      <c r="N587" s="18">
        <v>171788.65</v>
      </c>
      <c r="O587" s="18" t="s">
        <v>164</v>
      </c>
      <c r="P587" s="18">
        <v>190559.82</v>
      </c>
      <c r="Q587" s="18" t="s">
        <v>164</v>
      </c>
      <c r="R587" s="18">
        <v>204879.84</v>
      </c>
      <c r="S587" s="18" t="s">
        <v>164</v>
      </c>
      <c r="T587" s="18">
        <v>220163.13</v>
      </c>
      <c r="U587" s="18" t="s">
        <v>164</v>
      </c>
      <c r="V587" s="18">
        <v>236003.13</v>
      </c>
      <c r="W587" s="18" t="s">
        <v>164</v>
      </c>
      <c r="X587" s="18">
        <v>250155.84</v>
      </c>
      <c r="Y587" s="18" t="s">
        <v>164</v>
      </c>
      <c r="Z587" s="18">
        <v>268451.48</v>
      </c>
    </row>
    <row r="588" spans="1:26" hidden="1">
      <c r="A588" s="18" t="s">
        <v>64</v>
      </c>
      <c r="B588" s="18" t="s">
        <v>171</v>
      </c>
      <c r="C588" s="18" t="s">
        <v>139</v>
      </c>
      <c r="D588" s="18" t="s">
        <v>58</v>
      </c>
      <c r="E588" s="18" t="s">
        <v>142</v>
      </c>
      <c r="F588" s="18" t="s">
        <v>143</v>
      </c>
      <c r="G588" s="18">
        <v>6503.13</v>
      </c>
      <c r="H588" s="18">
        <v>6867.44</v>
      </c>
      <c r="I588" s="18" t="s">
        <v>164</v>
      </c>
      <c r="J588" s="18">
        <v>7685.89</v>
      </c>
      <c r="K588" s="18" t="s">
        <v>164</v>
      </c>
      <c r="L588" s="18">
        <v>8503.2999999999993</v>
      </c>
      <c r="M588" s="18" t="s">
        <v>164</v>
      </c>
      <c r="N588" s="18">
        <v>9249.91</v>
      </c>
      <c r="O588" s="18" t="s">
        <v>164</v>
      </c>
      <c r="P588" s="18">
        <v>9957.49</v>
      </c>
      <c r="Q588" s="18" t="s">
        <v>164</v>
      </c>
      <c r="R588" s="18">
        <v>10585.66</v>
      </c>
      <c r="S588" s="18" t="s">
        <v>164</v>
      </c>
      <c r="T588" s="18">
        <v>11144.31</v>
      </c>
      <c r="U588" s="18" t="s">
        <v>164</v>
      </c>
      <c r="V588" s="18">
        <v>11677.13</v>
      </c>
      <c r="W588" s="18" t="s">
        <v>164</v>
      </c>
      <c r="X588" s="18">
        <v>12193.89</v>
      </c>
      <c r="Y588" s="18" t="s">
        <v>164</v>
      </c>
      <c r="Z588" s="18">
        <v>12695.2</v>
      </c>
    </row>
    <row r="589" spans="1:26" hidden="1">
      <c r="A589" s="18" t="s">
        <v>64</v>
      </c>
      <c r="B589" s="18" t="s">
        <v>171</v>
      </c>
      <c r="C589" s="18" t="s">
        <v>139</v>
      </c>
      <c r="D589" s="18" t="s">
        <v>58</v>
      </c>
      <c r="E589" s="18" t="s">
        <v>63</v>
      </c>
      <c r="F589" s="18" t="s">
        <v>60</v>
      </c>
      <c r="G589" s="18">
        <v>463.75599999999997</v>
      </c>
      <c r="H589" s="18">
        <v>501.315</v>
      </c>
      <c r="I589" s="18" t="s">
        <v>164</v>
      </c>
      <c r="J589" s="18">
        <v>654.03</v>
      </c>
      <c r="K589" s="18" t="s">
        <v>164</v>
      </c>
      <c r="L589" s="18">
        <v>756.48099999999999</v>
      </c>
      <c r="M589" s="18" t="s">
        <v>164</v>
      </c>
      <c r="N589" s="18">
        <v>734.25400000000002</v>
      </c>
      <c r="O589" s="18" t="s">
        <v>164</v>
      </c>
      <c r="P589" s="18">
        <v>781.96500000000003</v>
      </c>
      <c r="Q589" s="18" t="s">
        <v>164</v>
      </c>
      <c r="R589" s="18">
        <v>812.83799999999997</v>
      </c>
      <c r="S589" s="18" t="s">
        <v>164</v>
      </c>
      <c r="T589" s="18">
        <v>834.00099999999998</v>
      </c>
      <c r="U589" s="18" t="s">
        <v>164</v>
      </c>
      <c r="V589" s="18">
        <v>863.279</v>
      </c>
      <c r="W589" s="18" t="s">
        <v>164</v>
      </c>
      <c r="X589" s="18">
        <v>897.16399999999999</v>
      </c>
      <c r="Y589" s="18" t="s">
        <v>164</v>
      </c>
      <c r="Z589" s="18">
        <v>951.71600000000001</v>
      </c>
    </row>
    <row r="590" spans="1:26" hidden="1">
      <c r="A590" s="18" t="s">
        <v>64</v>
      </c>
      <c r="B590" s="18" t="s">
        <v>172</v>
      </c>
      <c r="C590" s="18" t="s">
        <v>139</v>
      </c>
      <c r="D590" s="18" t="s">
        <v>58</v>
      </c>
      <c r="E590" s="18" t="s">
        <v>140</v>
      </c>
      <c r="F590" s="18" t="s">
        <v>141</v>
      </c>
      <c r="G590" s="18">
        <v>37716.765959999997</v>
      </c>
      <c r="H590" s="18">
        <v>40374.428939999998</v>
      </c>
      <c r="I590" s="18" t="s">
        <v>164</v>
      </c>
      <c r="J590" s="18">
        <v>48252.890729999999</v>
      </c>
      <c r="K590" s="18" t="s">
        <v>164</v>
      </c>
      <c r="L590" s="18">
        <v>52274.552479999998</v>
      </c>
      <c r="M590" s="18" t="s">
        <v>164</v>
      </c>
      <c r="N590" s="18">
        <v>45249.429049999999</v>
      </c>
      <c r="O590" s="18" t="s">
        <v>164</v>
      </c>
      <c r="P590" s="18">
        <v>36909.396710000001</v>
      </c>
      <c r="Q590" s="18" t="s">
        <v>164</v>
      </c>
      <c r="R590" s="18">
        <v>27532.92524</v>
      </c>
      <c r="S590" s="18" t="s">
        <v>164</v>
      </c>
      <c r="T590" s="18">
        <v>18211.569940000001</v>
      </c>
      <c r="U590" s="18" t="s">
        <v>164</v>
      </c>
      <c r="V590" s="18">
        <v>11753.024820000001</v>
      </c>
      <c r="W590" s="18" t="s">
        <v>164</v>
      </c>
      <c r="X590" s="18">
        <v>7220.8979570000001</v>
      </c>
      <c r="Y590" s="18" t="s">
        <v>164</v>
      </c>
      <c r="Z590" s="18">
        <v>4792.1372080000001</v>
      </c>
    </row>
    <row r="591" spans="1:26" hidden="1">
      <c r="A591" s="18" t="s">
        <v>64</v>
      </c>
      <c r="B591" s="18" t="s">
        <v>172</v>
      </c>
      <c r="C591" s="18" t="s">
        <v>139</v>
      </c>
      <c r="D591" s="18" t="s">
        <v>58</v>
      </c>
      <c r="E591" s="18" t="s">
        <v>59</v>
      </c>
      <c r="F591" s="18" t="s">
        <v>60</v>
      </c>
      <c r="G591" s="18">
        <v>323.05799999999999</v>
      </c>
      <c r="H591" s="18">
        <v>362.85399999999998</v>
      </c>
      <c r="I591" s="18" t="s">
        <v>164</v>
      </c>
      <c r="J591" s="18">
        <v>500.04399999999998</v>
      </c>
      <c r="K591" s="18" t="s">
        <v>164</v>
      </c>
      <c r="L591" s="18">
        <v>619.68600000000004</v>
      </c>
      <c r="M591" s="18" t="s">
        <v>164</v>
      </c>
      <c r="N591" s="18">
        <v>647.72500000000002</v>
      </c>
      <c r="O591" s="18" t="s">
        <v>164</v>
      </c>
      <c r="P591" s="18">
        <v>685.00099999999998</v>
      </c>
      <c r="Q591" s="18" t="s">
        <v>164</v>
      </c>
      <c r="R591" s="18">
        <v>715.495</v>
      </c>
      <c r="S591" s="18" t="s">
        <v>164</v>
      </c>
      <c r="T591" s="18">
        <v>737.67</v>
      </c>
      <c r="U591" s="18" t="s">
        <v>164</v>
      </c>
      <c r="V591" s="18">
        <v>765.40700000000004</v>
      </c>
      <c r="W591" s="18" t="s">
        <v>164</v>
      </c>
      <c r="X591" s="18">
        <v>799.81899999999996</v>
      </c>
      <c r="Y591" s="18" t="s">
        <v>164</v>
      </c>
      <c r="Z591" s="18">
        <v>849.81</v>
      </c>
    </row>
    <row r="592" spans="1:26" hidden="1">
      <c r="A592" s="18" t="s">
        <v>64</v>
      </c>
      <c r="B592" s="18" t="s">
        <v>172</v>
      </c>
      <c r="C592" s="18" t="s">
        <v>139</v>
      </c>
      <c r="D592" s="18" t="s">
        <v>58</v>
      </c>
      <c r="E592" s="18" t="s">
        <v>61</v>
      </c>
      <c r="F592" s="18" t="s">
        <v>62</v>
      </c>
      <c r="G592" s="18">
        <v>62186.080000000002</v>
      </c>
      <c r="H592" s="18">
        <v>74269.47</v>
      </c>
      <c r="I592" s="18" t="s">
        <v>164</v>
      </c>
      <c r="J592" s="18">
        <v>110160.49</v>
      </c>
      <c r="K592" s="18" t="s">
        <v>164</v>
      </c>
      <c r="L592" s="18">
        <v>147116.42000000001</v>
      </c>
      <c r="M592" s="18" t="s">
        <v>164</v>
      </c>
      <c r="N592" s="18">
        <v>173651.5</v>
      </c>
      <c r="O592" s="18" t="s">
        <v>164</v>
      </c>
      <c r="P592" s="18">
        <v>193606.38</v>
      </c>
      <c r="Q592" s="18" t="s">
        <v>164</v>
      </c>
      <c r="R592" s="18">
        <v>210052.04</v>
      </c>
      <c r="S592" s="18" t="s">
        <v>164</v>
      </c>
      <c r="T592" s="18">
        <v>227367.03</v>
      </c>
      <c r="U592" s="18" t="s">
        <v>164</v>
      </c>
      <c r="V592" s="18">
        <v>245423.97</v>
      </c>
      <c r="W592" s="18" t="s">
        <v>164</v>
      </c>
      <c r="X592" s="18">
        <v>264336.05</v>
      </c>
      <c r="Y592" s="18" t="s">
        <v>164</v>
      </c>
      <c r="Z592" s="18">
        <v>288687.84999999998</v>
      </c>
    </row>
    <row r="593" spans="1:26" hidden="1">
      <c r="A593" s="18" t="s">
        <v>64</v>
      </c>
      <c r="B593" s="18" t="s">
        <v>172</v>
      </c>
      <c r="C593" s="18" t="s">
        <v>139</v>
      </c>
      <c r="D593" s="18" t="s">
        <v>58</v>
      </c>
      <c r="E593" s="18" t="s">
        <v>142</v>
      </c>
      <c r="F593" s="18" t="s">
        <v>143</v>
      </c>
      <c r="G593" s="18">
        <v>6503.13</v>
      </c>
      <c r="H593" s="18">
        <v>6867.44</v>
      </c>
      <c r="I593" s="18" t="s">
        <v>164</v>
      </c>
      <c r="J593" s="18">
        <v>7685.89</v>
      </c>
      <c r="K593" s="18" t="s">
        <v>164</v>
      </c>
      <c r="L593" s="18">
        <v>8503.2999999999993</v>
      </c>
      <c r="M593" s="18" t="s">
        <v>164</v>
      </c>
      <c r="N593" s="18">
        <v>9249.91</v>
      </c>
      <c r="O593" s="18" t="s">
        <v>164</v>
      </c>
      <c r="P593" s="18">
        <v>9957.49</v>
      </c>
      <c r="Q593" s="18" t="s">
        <v>164</v>
      </c>
      <c r="R593" s="18">
        <v>10585.66</v>
      </c>
      <c r="S593" s="18" t="s">
        <v>164</v>
      </c>
      <c r="T593" s="18">
        <v>11144.31</v>
      </c>
      <c r="U593" s="18" t="s">
        <v>164</v>
      </c>
      <c r="V593" s="18">
        <v>11677.13</v>
      </c>
      <c r="W593" s="18" t="s">
        <v>164</v>
      </c>
      <c r="X593" s="18">
        <v>12193.89</v>
      </c>
      <c r="Y593" s="18" t="s">
        <v>164</v>
      </c>
      <c r="Z593" s="18">
        <v>12695.2</v>
      </c>
    </row>
    <row r="594" spans="1:26" hidden="1">
      <c r="A594" s="18" t="s">
        <v>64</v>
      </c>
      <c r="B594" s="18" t="s">
        <v>172</v>
      </c>
      <c r="C594" s="18" t="s">
        <v>139</v>
      </c>
      <c r="D594" s="18" t="s">
        <v>58</v>
      </c>
      <c r="E594" s="18" t="s">
        <v>63</v>
      </c>
      <c r="F594" s="18" t="s">
        <v>60</v>
      </c>
      <c r="G594" s="18">
        <v>463.714</v>
      </c>
      <c r="H594" s="18">
        <v>501.37400000000002</v>
      </c>
      <c r="I594" s="18" t="s">
        <v>164</v>
      </c>
      <c r="J594" s="18">
        <v>656.00900000000001</v>
      </c>
      <c r="K594" s="18" t="s">
        <v>164</v>
      </c>
      <c r="L594" s="18">
        <v>775.47900000000004</v>
      </c>
      <c r="M594" s="18" t="s">
        <v>164</v>
      </c>
      <c r="N594" s="18">
        <v>789.13199999999995</v>
      </c>
      <c r="O594" s="18" t="s">
        <v>164</v>
      </c>
      <c r="P594" s="18">
        <v>825.62099999999998</v>
      </c>
      <c r="Q594" s="18" t="s">
        <v>164</v>
      </c>
      <c r="R594" s="18">
        <v>869.36099999999999</v>
      </c>
      <c r="S594" s="18" t="s">
        <v>164</v>
      </c>
      <c r="T594" s="18">
        <v>906.02499999999998</v>
      </c>
      <c r="U594" s="18" t="s">
        <v>164</v>
      </c>
      <c r="V594" s="18">
        <v>951.54499999999996</v>
      </c>
      <c r="W594" s="18" t="s">
        <v>164</v>
      </c>
      <c r="X594" s="18">
        <v>1011.5890000000001</v>
      </c>
      <c r="Y594" s="18" t="s">
        <v>164</v>
      </c>
      <c r="Z594" s="18">
        <v>1097.0530000000001</v>
      </c>
    </row>
    <row r="595" spans="1:26" hidden="1">
      <c r="A595" s="18" t="s">
        <v>64</v>
      </c>
      <c r="B595" s="18" t="s">
        <v>173</v>
      </c>
      <c r="C595" s="18" t="s">
        <v>139</v>
      </c>
      <c r="D595" s="18" t="s">
        <v>58</v>
      </c>
      <c r="E595" s="18" t="s">
        <v>140</v>
      </c>
      <c r="F595" s="18" t="s">
        <v>141</v>
      </c>
      <c r="G595" s="18">
        <v>37720.481030000003</v>
      </c>
      <c r="H595" s="18">
        <v>40372.715900000003</v>
      </c>
      <c r="I595" s="18" t="s">
        <v>164</v>
      </c>
      <c r="J595" s="18">
        <v>49149.647720000001</v>
      </c>
      <c r="K595" s="18" t="s">
        <v>164</v>
      </c>
      <c r="L595" s="18">
        <v>57913.980360000001</v>
      </c>
      <c r="M595" s="18" t="s">
        <v>164</v>
      </c>
      <c r="N595" s="18">
        <v>60315.017240000001</v>
      </c>
      <c r="O595" s="18" t="s">
        <v>164</v>
      </c>
      <c r="P595" s="18">
        <v>59981.076029999997</v>
      </c>
      <c r="Q595" s="18" t="s">
        <v>164</v>
      </c>
      <c r="R595" s="18">
        <v>54711.387150000002</v>
      </c>
      <c r="S595" s="18" t="s">
        <v>164</v>
      </c>
      <c r="T595" s="18">
        <v>44470.829109999999</v>
      </c>
      <c r="U595" s="18" t="s">
        <v>164</v>
      </c>
      <c r="V595" s="18">
        <v>35323.947699999997</v>
      </c>
      <c r="W595" s="18" t="s">
        <v>164</v>
      </c>
      <c r="X595" s="18">
        <v>29389.751619999999</v>
      </c>
      <c r="Y595" s="18" t="s">
        <v>164</v>
      </c>
      <c r="Z595" s="18">
        <v>25546.20436</v>
      </c>
    </row>
    <row r="596" spans="1:26" hidden="1">
      <c r="A596" s="18" t="s">
        <v>64</v>
      </c>
      <c r="B596" s="18" t="s">
        <v>173</v>
      </c>
      <c r="C596" s="18" t="s">
        <v>139</v>
      </c>
      <c r="D596" s="18" t="s">
        <v>58</v>
      </c>
      <c r="E596" s="18" t="s">
        <v>59</v>
      </c>
      <c r="F596" s="18" t="s">
        <v>60</v>
      </c>
      <c r="G596" s="18">
        <v>323.053</v>
      </c>
      <c r="H596" s="18">
        <v>362.88</v>
      </c>
      <c r="I596" s="18" t="s">
        <v>164</v>
      </c>
      <c r="J596" s="18">
        <v>504.05</v>
      </c>
      <c r="K596" s="18" t="s">
        <v>164</v>
      </c>
      <c r="L596" s="18">
        <v>627.32299999999998</v>
      </c>
      <c r="M596" s="18" t="s">
        <v>164</v>
      </c>
      <c r="N596" s="18">
        <v>690.16600000000005</v>
      </c>
      <c r="O596" s="18" t="s">
        <v>164</v>
      </c>
      <c r="P596" s="18">
        <v>734.82600000000002</v>
      </c>
      <c r="Q596" s="18" t="s">
        <v>164</v>
      </c>
      <c r="R596" s="18">
        <v>784</v>
      </c>
      <c r="S596" s="18" t="s">
        <v>164</v>
      </c>
      <c r="T596" s="18">
        <v>831.33</v>
      </c>
      <c r="U596" s="18" t="s">
        <v>164</v>
      </c>
      <c r="V596" s="18">
        <v>880.995</v>
      </c>
      <c r="W596" s="18" t="s">
        <v>164</v>
      </c>
      <c r="X596" s="18">
        <v>930.58799999999997</v>
      </c>
      <c r="Y596" s="18" t="s">
        <v>164</v>
      </c>
      <c r="Z596" s="18">
        <v>985.71799999999996</v>
      </c>
    </row>
    <row r="597" spans="1:26" hidden="1">
      <c r="A597" s="18" t="s">
        <v>64</v>
      </c>
      <c r="B597" s="18" t="s">
        <v>173</v>
      </c>
      <c r="C597" s="18" t="s">
        <v>139</v>
      </c>
      <c r="D597" s="18" t="s">
        <v>58</v>
      </c>
      <c r="E597" s="18" t="s">
        <v>61</v>
      </c>
      <c r="F597" s="18" t="s">
        <v>62</v>
      </c>
      <c r="G597" s="18">
        <v>62186.080000000002</v>
      </c>
      <c r="H597" s="18">
        <v>74284.100000000006</v>
      </c>
      <c r="I597" s="18" t="s">
        <v>164</v>
      </c>
      <c r="J597" s="18">
        <v>110247.17</v>
      </c>
      <c r="K597" s="18" t="s">
        <v>164</v>
      </c>
      <c r="L597" s="18">
        <v>147376.01999999999</v>
      </c>
      <c r="M597" s="18" t="s">
        <v>164</v>
      </c>
      <c r="N597" s="18">
        <v>174459.34</v>
      </c>
      <c r="O597" s="18" t="s">
        <v>164</v>
      </c>
      <c r="P597" s="18">
        <v>195675.59</v>
      </c>
      <c r="Q597" s="18" t="s">
        <v>164</v>
      </c>
      <c r="R597" s="18">
        <v>213675.99</v>
      </c>
      <c r="S597" s="18" t="s">
        <v>164</v>
      </c>
      <c r="T597" s="18">
        <v>232729.42</v>
      </c>
      <c r="U597" s="18" t="s">
        <v>164</v>
      </c>
      <c r="V597" s="18">
        <v>253087.56</v>
      </c>
      <c r="W597" s="18" t="s">
        <v>164</v>
      </c>
      <c r="X597" s="18">
        <v>275916.63</v>
      </c>
      <c r="Y597" s="18" t="s">
        <v>164</v>
      </c>
      <c r="Z597" s="18">
        <v>302459.40999999997</v>
      </c>
    </row>
    <row r="598" spans="1:26" hidden="1">
      <c r="A598" s="18" t="s">
        <v>64</v>
      </c>
      <c r="B598" s="18" t="s">
        <v>173</v>
      </c>
      <c r="C598" s="18" t="s">
        <v>139</v>
      </c>
      <c r="D598" s="18" t="s">
        <v>58</v>
      </c>
      <c r="E598" s="18" t="s">
        <v>142</v>
      </c>
      <c r="F598" s="18" t="s">
        <v>143</v>
      </c>
      <c r="G598" s="18">
        <v>6503.13</v>
      </c>
      <c r="H598" s="18">
        <v>6867.44</v>
      </c>
      <c r="I598" s="18" t="s">
        <v>164</v>
      </c>
      <c r="J598" s="18">
        <v>7685.89</v>
      </c>
      <c r="K598" s="18" t="s">
        <v>164</v>
      </c>
      <c r="L598" s="18">
        <v>8503.2999999999993</v>
      </c>
      <c r="M598" s="18" t="s">
        <v>164</v>
      </c>
      <c r="N598" s="18">
        <v>9249.91</v>
      </c>
      <c r="O598" s="18" t="s">
        <v>164</v>
      </c>
      <c r="P598" s="18">
        <v>9957.49</v>
      </c>
      <c r="Q598" s="18" t="s">
        <v>164</v>
      </c>
      <c r="R598" s="18">
        <v>10585.66</v>
      </c>
      <c r="S598" s="18" t="s">
        <v>164</v>
      </c>
      <c r="T598" s="18">
        <v>11144.31</v>
      </c>
      <c r="U598" s="18" t="s">
        <v>164</v>
      </c>
      <c r="V598" s="18">
        <v>11677.13</v>
      </c>
      <c r="W598" s="18" t="s">
        <v>164</v>
      </c>
      <c r="X598" s="18">
        <v>12193.89</v>
      </c>
      <c r="Y598" s="18" t="s">
        <v>164</v>
      </c>
      <c r="Z598" s="18">
        <v>12695.2</v>
      </c>
    </row>
    <row r="599" spans="1:26" hidden="1">
      <c r="A599" s="18" t="s">
        <v>64</v>
      </c>
      <c r="B599" s="18" t="s">
        <v>173</v>
      </c>
      <c r="C599" s="18" t="s">
        <v>139</v>
      </c>
      <c r="D599" s="18" t="s">
        <v>58</v>
      </c>
      <c r="E599" s="18" t="s">
        <v>63</v>
      </c>
      <c r="F599" s="18" t="s">
        <v>60</v>
      </c>
      <c r="G599" s="18">
        <v>463.72300000000001</v>
      </c>
      <c r="H599" s="18">
        <v>501.29</v>
      </c>
      <c r="I599" s="18" t="s">
        <v>164</v>
      </c>
      <c r="J599" s="18">
        <v>664.02499999999998</v>
      </c>
      <c r="K599" s="18" t="s">
        <v>164</v>
      </c>
      <c r="L599" s="18">
        <v>807.00199999999995</v>
      </c>
      <c r="M599" s="18" t="s">
        <v>164</v>
      </c>
      <c r="N599" s="18">
        <v>877.15800000000002</v>
      </c>
      <c r="O599" s="18" t="s">
        <v>164</v>
      </c>
      <c r="P599" s="18">
        <v>932.58799999999997</v>
      </c>
      <c r="Q599" s="18" t="s">
        <v>164</v>
      </c>
      <c r="R599" s="18">
        <v>979.93799999999999</v>
      </c>
      <c r="S599" s="18" t="s">
        <v>164</v>
      </c>
      <c r="T599" s="18">
        <v>1034.2660000000001</v>
      </c>
      <c r="U599" s="18" t="s">
        <v>164</v>
      </c>
      <c r="V599" s="18">
        <v>1113.346</v>
      </c>
      <c r="W599" s="18" t="s">
        <v>164</v>
      </c>
      <c r="X599" s="18">
        <v>1201.125</v>
      </c>
      <c r="Y599" s="18" t="s">
        <v>164</v>
      </c>
      <c r="Z599" s="18">
        <v>1302.1120000000001</v>
      </c>
    </row>
    <row r="600" spans="1:26" hidden="1">
      <c r="A600" s="18" t="s">
        <v>64</v>
      </c>
      <c r="B600" s="18" t="s">
        <v>174</v>
      </c>
      <c r="C600" s="18" t="s">
        <v>139</v>
      </c>
      <c r="D600" s="18" t="s">
        <v>58</v>
      </c>
      <c r="E600" s="18" t="s">
        <v>140</v>
      </c>
      <c r="F600" s="18" t="s">
        <v>141</v>
      </c>
      <c r="G600" s="18">
        <v>37806.245629999998</v>
      </c>
      <c r="H600" s="18">
        <v>40381.090239999998</v>
      </c>
      <c r="I600" s="18" t="s">
        <v>164</v>
      </c>
      <c r="J600" s="18">
        <v>52061.26786</v>
      </c>
      <c r="K600" s="18" t="s">
        <v>164</v>
      </c>
      <c r="L600" s="18">
        <v>62447.848729999998</v>
      </c>
      <c r="M600" s="18" t="s">
        <v>164</v>
      </c>
      <c r="N600" s="18">
        <v>70699.526589999994</v>
      </c>
      <c r="O600" s="18" t="s">
        <v>164</v>
      </c>
      <c r="P600" s="18">
        <v>77019.148449999993</v>
      </c>
      <c r="Q600" s="18" t="s">
        <v>164</v>
      </c>
      <c r="R600" s="18">
        <v>84134.697669999994</v>
      </c>
      <c r="S600" s="18" t="s">
        <v>164</v>
      </c>
      <c r="T600" s="18">
        <v>91323.809380000006</v>
      </c>
      <c r="U600" s="18" t="s">
        <v>164</v>
      </c>
      <c r="V600" s="18">
        <v>102842.7249</v>
      </c>
      <c r="W600" s="18" t="s">
        <v>164</v>
      </c>
      <c r="X600" s="18">
        <v>115680.9258</v>
      </c>
      <c r="Y600" s="18" t="s">
        <v>164</v>
      </c>
      <c r="Z600" s="18">
        <v>129720.56020000001</v>
      </c>
    </row>
    <row r="601" spans="1:26" hidden="1">
      <c r="A601" s="18" t="s">
        <v>64</v>
      </c>
      <c r="B601" s="18" t="s">
        <v>174</v>
      </c>
      <c r="C601" s="18" t="s">
        <v>139</v>
      </c>
      <c r="D601" s="18" t="s">
        <v>58</v>
      </c>
      <c r="E601" s="18" t="s">
        <v>59</v>
      </c>
      <c r="F601" s="18" t="s">
        <v>60</v>
      </c>
      <c r="G601" s="18">
        <v>323.053</v>
      </c>
      <c r="H601" s="18">
        <v>362.76499999999999</v>
      </c>
      <c r="I601" s="18" t="s">
        <v>164</v>
      </c>
      <c r="J601" s="18">
        <v>504.93</v>
      </c>
      <c r="K601" s="18" t="s">
        <v>164</v>
      </c>
      <c r="L601" s="18">
        <v>629.61500000000001</v>
      </c>
      <c r="M601" s="18" t="s">
        <v>164</v>
      </c>
      <c r="N601" s="18">
        <v>708.88599999999997</v>
      </c>
      <c r="O601" s="18" t="s">
        <v>164</v>
      </c>
      <c r="P601" s="18">
        <v>767.02200000000005</v>
      </c>
      <c r="Q601" s="18" t="s">
        <v>164</v>
      </c>
      <c r="R601" s="18">
        <v>831.98299999999995</v>
      </c>
      <c r="S601" s="18" t="s">
        <v>164</v>
      </c>
      <c r="T601" s="18">
        <v>905.15200000000004</v>
      </c>
      <c r="U601" s="18" t="s">
        <v>164</v>
      </c>
      <c r="V601" s="18">
        <v>984.51599999999996</v>
      </c>
      <c r="W601" s="18" t="s">
        <v>164</v>
      </c>
      <c r="X601" s="18">
        <v>1079.2149999999999</v>
      </c>
      <c r="Y601" s="18" t="s">
        <v>164</v>
      </c>
      <c r="Z601" s="18">
        <v>1183.9359999999999</v>
      </c>
    </row>
    <row r="602" spans="1:26" hidden="1">
      <c r="A602" s="18" t="s">
        <v>64</v>
      </c>
      <c r="B602" s="18" t="s">
        <v>174</v>
      </c>
      <c r="C602" s="18" t="s">
        <v>139</v>
      </c>
      <c r="D602" s="18" t="s">
        <v>58</v>
      </c>
      <c r="E602" s="18" t="s">
        <v>61</v>
      </c>
      <c r="F602" s="18" t="s">
        <v>62</v>
      </c>
      <c r="G602" s="18">
        <v>62186.080000000002</v>
      </c>
      <c r="H602" s="18">
        <v>74295.87</v>
      </c>
      <c r="I602" s="18" t="s">
        <v>164</v>
      </c>
      <c r="J602" s="18">
        <v>110489.06</v>
      </c>
      <c r="K602" s="18" t="s">
        <v>164</v>
      </c>
      <c r="L602" s="18">
        <v>147467.87</v>
      </c>
      <c r="M602" s="18" t="s">
        <v>164</v>
      </c>
      <c r="N602" s="18">
        <v>174769.32</v>
      </c>
      <c r="O602" s="18" t="s">
        <v>164</v>
      </c>
      <c r="P602" s="18">
        <v>196411.38</v>
      </c>
      <c r="Q602" s="18" t="s">
        <v>164</v>
      </c>
      <c r="R602" s="18">
        <v>215121.72</v>
      </c>
      <c r="S602" s="18" t="s">
        <v>164</v>
      </c>
      <c r="T602" s="18">
        <v>235633.97</v>
      </c>
      <c r="U602" s="18" t="s">
        <v>164</v>
      </c>
      <c r="V602" s="18">
        <v>257712.29</v>
      </c>
      <c r="W602" s="18" t="s">
        <v>164</v>
      </c>
      <c r="X602" s="18">
        <v>281388.46999999997</v>
      </c>
      <c r="Y602" s="18" t="s">
        <v>164</v>
      </c>
      <c r="Z602" s="18">
        <v>308107.8</v>
      </c>
    </row>
    <row r="603" spans="1:26" hidden="1">
      <c r="A603" s="18" t="s">
        <v>64</v>
      </c>
      <c r="B603" s="18" t="s">
        <v>174</v>
      </c>
      <c r="C603" s="18" t="s">
        <v>139</v>
      </c>
      <c r="D603" s="18" t="s">
        <v>58</v>
      </c>
      <c r="E603" s="18" t="s">
        <v>142</v>
      </c>
      <c r="F603" s="18" t="s">
        <v>143</v>
      </c>
      <c r="G603" s="18">
        <v>6503.13</v>
      </c>
      <c r="H603" s="18">
        <v>6867.44</v>
      </c>
      <c r="I603" s="18" t="s">
        <v>164</v>
      </c>
      <c r="J603" s="18">
        <v>7685.89</v>
      </c>
      <c r="K603" s="18" t="s">
        <v>164</v>
      </c>
      <c r="L603" s="18">
        <v>8503.2999999999993</v>
      </c>
      <c r="M603" s="18" t="s">
        <v>164</v>
      </c>
      <c r="N603" s="18">
        <v>9249.91</v>
      </c>
      <c r="O603" s="18" t="s">
        <v>164</v>
      </c>
      <c r="P603" s="18">
        <v>9957.49</v>
      </c>
      <c r="Q603" s="18" t="s">
        <v>164</v>
      </c>
      <c r="R603" s="18">
        <v>10585.66</v>
      </c>
      <c r="S603" s="18" t="s">
        <v>164</v>
      </c>
      <c r="T603" s="18">
        <v>11144.31</v>
      </c>
      <c r="U603" s="18" t="s">
        <v>164</v>
      </c>
      <c r="V603" s="18">
        <v>11677.13</v>
      </c>
      <c r="W603" s="18" t="s">
        <v>164</v>
      </c>
      <c r="X603" s="18">
        <v>12193.89</v>
      </c>
      <c r="Y603" s="18" t="s">
        <v>164</v>
      </c>
      <c r="Z603" s="18">
        <v>12695.2</v>
      </c>
    </row>
    <row r="604" spans="1:26" hidden="1">
      <c r="A604" s="18" t="s">
        <v>64</v>
      </c>
      <c r="B604" s="18" t="s">
        <v>174</v>
      </c>
      <c r="C604" s="18" t="s">
        <v>139</v>
      </c>
      <c r="D604" s="18" t="s">
        <v>58</v>
      </c>
      <c r="E604" s="18" t="s">
        <v>63</v>
      </c>
      <c r="F604" s="18" t="s">
        <v>60</v>
      </c>
      <c r="G604" s="18">
        <v>464.64100000000002</v>
      </c>
      <c r="H604" s="18">
        <v>501.29399999999998</v>
      </c>
      <c r="I604" s="18" t="s">
        <v>164</v>
      </c>
      <c r="J604" s="18">
        <v>678.97699999999998</v>
      </c>
      <c r="K604" s="18" t="s">
        <v>164</v>
      </c>
      <c r="L604" s="18">
        <v>829.91499999999996</v>
      </c>
      <c r="M604" s="18" t="s">
        <v>164</v>
      </c>
      <c r="N604" s="18">
        <v>941.49400000000003</v>
      </c>
      <c r="O604" s="18" t="s">
        <v>164</v>
      </c>
      <c r="P604" s="18">
        <v>1030.7860000000001</v>
      </c>
      <c r="Q604" s="18" t="s">
        <v>164</v>
      </c>
      <c r="R604" s="18">
        <v>1134.02</v>
      </c>
      <c r="S604" s="18" t="s">
        <v>164</v>
      </c>
      <c r="T604" s="18">
        <v>1244.645</v>
      </c>
      <c r="U604" s="18" t="s">
        <v>164</v>
      </c>
      <c r="V604" s="18">
        <v>1392.8820000000001</v>
      </c>
      <c r="W604" s="18" t="s">
        <v>164</v>
      </c>
      <c r="X604" s="18">
        <v>1549.2249999999999</v>
      </c>
      <c r="Y604" s="18" t="s">
        <v>164</v>
      </c>
      <c r="Z604" s="18">
        <v>1717.4</v>
      </c>
    </row>
    <row r="605" spans="1:26" hidden="1">
      <c r="A605" s="18" t="s">
        <v>211</v>
      </c>
      <c r="B605" s="18" t="s">
        <v>183</v>
      </c>
      <c r="C605" s="18" t="s">
        <v>139</v>
      </c>
      <c r="D605" s="18" t="s">
        <v>58</v>
      </c>
      <c r="E605" s="18" t="s">
        <v>140</v>
      </c>
      <c r="F605" s="18" t="s">
        <v>141</v>
      </c>
      <c r="G605" s="18">
        <v>35933.0697</v>
      </c>
      <c r="H605" s="18">
        <v>38542.01816</v>
      </c>
      <c r="I605" s="18" t="s">
        <v>164</v>
      </c>
      <c r="J605" s="18">
        <v>39615.222549999999</v>
      </c>
      <c r="K605" s="18" t="s">
        <v>164</v>
      </c>
      <c r="L605" s="18">
        <v>40671.280650000001</v>
      </c>
      <c r="M605" s="18" t="s">
        <v>164</v>
      </c>
      <c r="N605" s="18">
        <v>44642.916689999998</v>
      </c>
      <c r="O605" s="18" t="s">
        <v>164</v>
      </c>
      <c r="P605" s="18">
        <v>49784.94281</v>
      </c>
      <c r="Q605" s="18" t="s">
        <v>164</v>
      </c>
      <c r="R605" s="18">
        <v>54100.575320000004</v>
      </c>
      <c r="S605" s="18" t="s">
        <v>164</v>
      </c>
      <c r="T605" s="18">
        <v>58755.170010000002</v>
      </c>
      <c r="U605" s="18" t="s">
        <v>164</v>
      </c>
      <c r="V605" s="18">
        <v>66549.841520000002</v>
      </c>
      <c r="W605" s="18" t="s">
        <v>164</v>
      </c>
      <c r="X605" s="18">
        <v>74871.555319999999</v>
      </c>
      <c r="Y605" s="18" t="s">
        <v>164</v>
      </c>
      <c r="Z605" s="18">
        <v>82357.309880000001</v>
      </c>
    </row>
    <row r="606" spans="1:26" hidden="1">
      <c r="A606" s="18" t="s">
        <v>211</v>
      </c>
      <c r="B606" s="18" t="s">
        <v>183</v>
      </c>
      <c r="C606" s="18" t="s">
        <v>139</v>
      </c>
      <c r="D606" s="18" t="s">
        <v>58</v>
      </c>
      <c r="E606" s="18" t="s">
        <v>59</v>
      </c>
      <c r="F606" s="18" t="s">
        <v>60</v>
      </c>
      <c r="G606" s="18">
        <v>323.04154369999998</v>
      </c>
      <c r="H606" s="18">
        <v>361.84435259999998</v>
      </c>
      <c r="I606" s="18" t="s">
        <v>164</v>
      </c>
      <c r="J606" s="18">
        <v>417.63004860000001</v>
      </c>
      <c r="K606" s="18" t="s">
        <v>164</v>
      </c>
      <c r="L606" s="18">
        <v>481.16033069999997</v>
      </c>
      <c r="M606" s="18" t="s">
        <v>164</v>
      </c>
      <c r="N606" s="18">
        <v>556.00579760000005</v>
      </c>
      <c r="O606" s="18" t="s">
        <v>164</v>
      </c>
      <c r="P606" s="18">
        <v>623.85603479999997</v>
      </c>
      <c r="Q606" s="18" t="s">
        <v>164</v>
      </c>
      <c r="R606" s="18">
        <v>668.87396760000001</v>
      </c>
      <c r="S606" s="18" t="s">
        <v>164</v>
      </c>
      <c r="T606" s="18">
        <v>721.76768479999998</v>
      </c>
      <c r="U606" s="18" t="s">
        <v>164</v>
      </c>
      <c r="V606" s="18">
        <v>793.4045026</v>
      </c>
      <c r="W606" s="18" t="s">
        <v>164</v>
      </c>
      <c r="X606" s="18">
        <v>869.17624799999999</v>
      </c>
      <c r="Y606" s="18" t="s">
        <v>164</v>
      </c>
      <c r="Z606" s="18">
        <v>950.26049899999998</v>
      </c>
    </row>
    <row r="607" spans="1:26" hidden="1">
      <c r="A607" s="18" t="s">
        <v>211</v>
      </c>
      <c r="B607" s="18" t="s">
        <v>183</v>
      </c>
      <c r="C607" s="18" t="s">
        <v>139</v>
      </c>
      <c r="D607" s="18" t="s">
        <v>58</v>
      </c>
      <c r="E607" s="18" t="s">
        <v>61</v>
      </c>
      <c r="F607" s="18" t="s">
        <v>62</v>
      </c>
      <c r="G607" s="18">
        <v>0</v>
      </c>
      <c r="H607" s="18">
        <v>74825.65625</v>
      </c>
      <c r="I607" s="18" t="s">
        <v>164</v>
      </c>
      <c r="J607" s="18">
        <v>112044.1406</v>
      </c>
      <c r="K607" s="18" t="s">
        <v>164</v>
      </c>
      <c r="L607" s="18">
        <v>158208.51560000001</v>
      </c>
      <c r="M607" s="18" t="s">
        <v>164</v>
      </c>
      <c r="N607" s="18">
        <v>205741.7188</v>
      </c>
      <c r="O607" s="18" t="s">
        <v>164</v>
      </c>
      <c r="P607" s="18">
        <v>256086.0938</v>
      </c>
      <c r="Q607" s="18" t="s">
        <v>164</v>
      </c>
      <c r="R607" s="18">
        <v>310680.59379999997</v>
      </c>
      <c r="S607" s="18" t="s">
        <v>164</v>
      </c>
      <c r="T607" s="18">
        <v>373172.75</v>
      </c>
      <c r="U607" s="18" t="s">
        <v>164</v>
      </c>
      <c r="V607" s="18">
        <v>441477.96879999997</v>
      </c>
      <c r="W607" s="18" t="s">
        <v>164</v>
      </c>
      <c r="X607" s="18">
        <v>516018.28129999997</v>
      </c>
      <c r="Y607" s="18" t="s">
        <v>164</v>
      </c>
      <c r="Z607" s="18">
        <v>597424.875</v>
      </c>
    </row>
    <row r="608" spans="1:26" hidden="1">
      <c r="A608" s="18" t="s">
        <v>211</v>
      </c>
      <c r="B608" s="18" t="s">
        <v>183</v>
      </c>
      <c r="C608" s="18" t="s">
        <v>139</v>
      </c>
      <c r="D608" s="18" t="s">
        <v>58</v>
      </c>
      <c r="E608" s="18" t="s">
        <v>142</v>
      </c>
      <c r="F608" s="18" t="s">
        <v>143</v>
      </c>
      <c r="G608" s="18">
        <v>6503.1298829999996</v>
      </c>
      <c r="H608" s="18">
        <v>6867.3901370000003</v>
      </c>
      <c r="I608" s="18" t="s">
        <v>164</v>
      </c>
      <c r="J608" s="18">
        <v>7611.25</v>
      </c>
      <c r="K608" s="18" t="s">
        <v>164</v>
      </c>
      <c r="L608" s="18">
        <v>8261.9902340000008</v>
      </c>
      <c r="M608" s="18" t="s">
        <v>164</v>
      </c>
      <c r="N608" s="18">
        <v>8787.1201170000004</v>
      </c>
      <c r="O608" s="18" t="s">
        <v>164</v>
      </c>
      <c r="P608" s="18">
        <v>9169.1103519999997</v>
      </c>
      <c r="Q608" s="18" t="s">
        <v>164</v>
      </c>
      <c r="R608" s="18">
        <v>9384.7001949999994</v>
      </c>
      <c r="S608" s="18" t="s">
        <v>164</v>
      </c>
      <c r="T608" s="18">
        <v>9456.8798829999996</v>
      </c>
      <c r="U608" s="18" t="s">
        <v>164</v>
      </c>
      <c r="V608" s="18">
        <v>9407.2597659999992</v>
      </c>
      <c r="W608" s="18" t="s">
        <v>164</v>
      </c>
      <c r="X608" s="18">
        <v>9253.9501949999994</v>
      </c>
      <c r="Y608" s="18" t="s">
        <v>164</v>
      </c>
      <c r="Z608" s="18">
        <v>9032.4199219999991</v>
      </c>
    </row>
    <row r="609" spans="1:26" hidden="1">
      <c r="A609" s="18" t="s">
        <v>211</v>
      </c>
      <c r="B609" s="18" t="s">
        <v>183</v>
      </c>
      <c r="C609" s="18" t="s">
        <v>139</v>
      </c>
      <c r="D609" s="18" t="s">
        <v>58</v>
      </c>
      <c r="E609" s="18" t="s">
        <v>63</v>
      </c>
      <c r="F609" s="18" t="s">
        <v>60</v>
      </c>
      <c r="G609" s="18">
        <v>462.50748490000001</v>
      </c>
      <c r="H609" s="18">
        <v>500.73999500000002</v>
      </c>
      <c r="I609" s="18" t="s">
        <v>164</v>
      </c>
      <c r="J609" s="18">
        <v>550.75189850000004</v>
      </c>
      <c r="K609" s="18" t="s">
        <v>164</v>
      </c>
      <c r="L609" s="18">
        <v>613.01670430000001</v>
      </c>
      <c r="M609" s="18" t="s">
        <v>164</v>
      </c>
      <c r="N609" s="18">
        <v>699.46745050000004</v>
      </c>
      <c r="O609" s="18" t="s">
        <v>164</v>
      </c>
      <c r="P609" s="18">
        <v>787.90284050000002</v>
      </c>
      <c r="Q609" s="18" t="s">
        <v>164</v>
      </c>
      <c r="R609" s="18">
        <v>864.19344109999997</v>
      </c>
      <c r="S609" s="18" t="s">
        <v>164</v>
      </c>
      <c r="T609" s="18">
        <v>941.50568659999999</v>
      </c>
      <c r="U609" s="18" t="s">
        <v>164</v>
      </c>
      <c r="V609" s="18">
        <v>1042.1788839999999</v>
      </c>
      <c r="W609" s="18" t="s">
        <v>164</v>
      </c>
      <c r="X609" s="18">
        <v>1147.4851900000001</v>
      </c>
      <c r="Y609" s="18" t="s">
        <v>164</v>
      </c>
      <c r="Z609" s="18">
        <v>1260.198089</v>
      </c>
    </row>
    <row r="610" spans="1:26" hidden="1">
      <c r="A610" s="18" t="s">
        <v>211</v>
      </c>
      <c r="B610" s="18" t="s">
        <v>184</v>
      </c>
      <c r="C610" s="18" t="s">
        <v>139</v>
      </c>
      <c r="D610" s="18" t="s">
        <v>58</v>
      </c>
      <c r="E610" s="18" t="s">
        <v>140</v>
      </c>
      <c r="F610" s="18" t="s">
        <v>141</v>
      </c>
      <c r="G610" s="18">
        <v>35933.0697</v>
      </c>
      <c r="H610" s="18">
        <v>38542.01816</v>
      </c>
      <c r="I610" s="18" t="s">
        <v>164</v>
      </c>
      <c r="J610" s="18">
        <v>39615.222549999999</v>
      </c>
      <c r="K610" s="18" t="s">
        <v>164</v>
      </c>
      <c r="L610" s="18">
        <v>44490.08064</v>
      </c>
      <c r="M610" s="18" t="s">
        <v>164</v>
      </c>
      <c r="N610" s="18">
        <v>48326.742120000003</v>
      </c>
      <c r="O610" s="18" t="s">
        <v>164</v>
      </c>
      <c r="P610" s="18">
        <v>53595.164790000003</v>
      </c>
      <c r="Q610" s="18" t="s">
        <v>164</v>
      </c>
      <c r="R610" s="18">
        <v>57741.630440000001</v>
      </c>
      <c r="S610" s="18" t="s">
        <v>164</v>
      </c>
      <c r="T610" s="18">
        <v>63446.616979999999</v>
      </c>
      <c r="U610" s="18" t="s">
        <v>164</v>
      </c>
      <c r="V610" s="18">
        <v>71076.870710000003</v>
      </c>
      <c r="W610" s="18" t="s">
        <v>164</v>
      </c>
      <c r="X610" s="18">
        <v>80021.929669999998</v>
      </c>
      <c r="Y610" s="18" t="s">
        <v>164</v>
      </c>
      <c r="Z610" s="18">
        <v>86705.026719999994</v>
      </c>
    </row>
    <row r="611" spans="1:26" hidden="1">
      <c r="A611" s="18" t="s">
        <v>211</v>
      </c>
      <c r="B611" s="18" t="s">
        <v>184</v>
      </c>
      <c r="C611" s="18" t="s">
        <v>139</v>
      </c>
      <c r="D611" s="18" t="s">
        <v>58</v>
      </c>
      <c r="E611" s="18" t="s">
        <v>59</v>
      </c>
      <c r="F611" s="18" t="s">
        <v>60</v>
      </c>
      <c r="G611" s="18">
        <v>323.04154369999998</v>
      </c>
      <c r="H611" s="18">
        <v>361.84435259999998</v>
      </c>
      <c r="I611" s="18" t="s">
        <v>164</v>
      </c>
      <c r="J611" s="18">
        <v>417.63004860000001</v>
      </c>
      <c r="K611" s="18" t="s">
        <v>164</v>
      </c>
      <c r="L611" s="18">
        <v>492.75183759999999</v>
      </c>
      <c r="M611" s="18" t="s">
        <v>164</v>
      </c>
      <c r="N611" s="18">
        <v>565.79394219999995</v>
      </c>
      <c r="O611" s="18" t="s">
        <v>164</v>
      </c>
      <c r="P611" s="18">
        <v>633.06192009999995</v>
      </c>
      <c r="Q611" s="18" t="s">
        <v>164</v>
      </c>
      <c r="R611" s="18">
        <v>674.10217090000003</v>
      </c>
      <c r="S611" s="18" t="s">
        <v>164</v>
      </c>
      <c r="T611" s="18">
        <v>728.38038630000005</v>
      </c>
      <c r="U611" s="18" t="s">
        <v>164</v>
      </c>
      <c r="V611" s="18">
        <v>799.45893100000001</v>
      </c>
      <c r="W611" s="18" t="s">
        <v>164</v>
      </c>
      <c r="X611" s="18">
        <v>876.48421670000005</v>
      </c>
      <c r="Y611" s="18" t="s">
        <v>164</v>
      </c>
      <c r="Z611" s="18">
        <v>957.29252529999997</v>
      </c>
    </row>
    <row r="612" spans="1:26" hidden="1">
      <c r="A612" s="18" t="s">
        <v>211</v>
      </c>
      <c r="B612" s="18" t="s">
        <v>184</v>
      </c>
      <c r="C612" s="18" t="s">
        <v>139</v>
      </c>
      <c r="D612" s="18" t="s">
        <v>58</v>
      </c>
      <c r="E612" s="18" t="s">
        <v>61</v>
      </c>
      <c r="F612" s="18" t="s">
        <v>62</v>
      </c>
      <c r="G612" s="18">
        <v>0</v>
      </c>
      <c r="H612" s="18">
        <v>74825.65625</v>
      </c>
      <c r="I612" s="18" t="s">
        <v>164</v>
      </c>
      <c r="J612" s="18">
        <v>112044.1406</v>
      </c>
      <c r="K612" s="18" t="s">
        <v>164</v>
      </c>
      <c r="L612" s="18">
        <v>158504.07810000001</v>
      </c>
      <c r="M612" s="18" t="s">
        <v>164</v>
      </c>
      <c r="N612" s="18">
        <v>206056.125</v>
      </c>
      <c r="O612" s="18" t="s">
        <v>164</v>
      </c>
      <c r="P612" s="18">
        <v>256343.7813</v>
      </c>
      <c r="Q612" s="18" t="s">
        <v>164</v>
      </c>
      <c r="R612" s="18">
        <v>310895.84379999997</v>
      </c>
      <c r="S612" s="18" t="s">
        <v>164</v>
      </c>
      <c r="T612" s="18">
        <v>373372.78129999997</v>
      </c>
      <c r="U612" s="18" t="s">
        <v>164</v>
      </c>
      <c r="V612" s="18">
        <v>441672</v>
      </c>
      <c r="W612" s="18" t="s">
        <v>164</v>
      </c>
      <c r="X612" s="18">
        <v>516262.875</v>
      </c>
      <c r="Y612" s="18" t="s">
        <v>164</v>
      </c>
      <c r="Z612" s="18">
        <v>597676.25</v>
      </c>
    </row>
    <row r="613" spans="1:26" hidden="1">
      <c r="A613" s="18" t="s">
        <v>211</v>
      </c>
      <c r="B613" s="18" t="s">
        <v>184</v>
      </c>
      <c r="C613" s="18" t="s">
        <v>139</v>
      </c>
      <c r="D613" s="18" t="s">
        <v>58</v>
      </c>
      <c r="E613" s="18" t="s">
        <v>142</v>
      </c>
      <c r="F613" s="18" t="s">
        <v>143</v>
      </c>
      <c r="G613" s="18">
        <v>6503.1298829999996</v>
      </c>
      <c r="H613" s="18">
        <v>6867.3901370000003</v>
      </c>
      <c r="I613" s="18" t="s">
        <v>164</v>
      </c>
      <c r="J613" s="18">
        <v>7611.25</v>
      </c>
      <c r="K613" s="18" t="s">
        <v>164</v>
      </c>
      <c r="L613" s="18">
        <v>8261.9902340000008</v>
      </c>
      <c r="M613" s="18" t="s">
        <v>164</v>
      </c>
      <c r="N613" s="18">
        <v>8787.1201170000004</v>
      </c>
      <c r="O613" s="18" t="s">
        <v>164</v>
      </c>
      <c r="P613" s="18">
        <v>9169.1103519999997</v>
      </c>
      <c r="Q613" s="18" t="s">
        <v>164</v>
      </c>
      <c r="R613" s="18">
        <v>9384.7001949999994</v>
      </c>
      <c r="S613" s="18" t="s">
        <v>164</v>
      </c>
      <c r="T613" s="18">
        <v>9456.8798829999996</v>
      </c>
      <c r="U613" s="18" t="s">
        <v>164</v>
      </c>
      <c r="V613" s="18">
        <v>9407.2597659999992</v>
      </c>
      <c r="W613" s="18" t="s">
        <v>164</v>
      </c>
      <c r="X613" s="18">
        <v>9253.9501949999994</v>
      </c>
      <c r="Y613" s="18" t="s">
        <v>164</v>
      </c>
      <c r="Z613" s="18">
        <v>9032.4199219999991</v>
      </c>
    </row>
    <row r="614" spans="1:26" hidden="1">
      <c r="A614" s="18" t="s">
        <v>211</v>
      </c>
      <c r="B614" s="18" t="s">
        <v>184</v>
      </c>
      <c r="C614" s="18" t="s">
        <v>139</v>
      </c>
      <c r="D614" s="18" t="s">
        <v>58</v>
      </c>
      <c r="E614" s="18" t="s">
        <v>63</v>
      </c>
      <c r="F614" s="18" t="s">
        <v>60</v>
      </c>
      <c r="G614" s="18">
        <v>462.50748490000001</v>
      </c>
      <c r="H614" s="18">
        <v>500.73999500000002</v>
      </c>
      <c r="I614" s="18" t="s">
        <v>164</v>
      </c>
      <c r="J614" s="18">
        <v>550.75189850000004</v>
      </c>
      <c r="K614" s="18" t="s">
        <v>164</v>
      </c>
      <c r="L614" s="18">
        <v>636.78921620000006</v>
      </c>
      <c r="M614" s="18" t="s">
        <v>164</v>
      </c>
      <c r="N614" s="18">
        <v>719.26886909999996</v>
      </c>
      <c r="O614" s="18" t="s">
        <v>164</v>
      </c>
      <c r="P614" s="18">
        <v>809.82670080000003</v>
      </c>
      <c r="Q614" s="18" t="s">
        <v>164</v>
      </c>
      <c r="R614" s="18">
        <v>883.52012649999995</v>
      </c>
      <c r="S614" s="18" t="s">
        <v>164</v>
      </c>
      <c r="T614" s="18">
        <v>968.54711650000002</v>
      </c>
      <c r="U614" s="18" t="s">
        <v>164</v>
      </c>
      <c r="V614" s="18">
        <v>1068.1289979999999</v>
      </c>
      <c r="W614" s="18" t="s">
        <v>164</v>
      </c>
      <c r="X614" s="18">
        <v>1177.9477119999999</v>
      </c>
      <c r="Y614" s="18" t="s">
        <v>164</v>
      </c>
      <c r="Z614" s="18">
        <v>1284.7825969999999</v>
      </c>
    </row>
    <row r="615" spans="1:26" hidden="1">
      <c r="A615" s="18" t="s">
        <v>211</v>
      </c>
      <c r="B615" s="18" t="s">
        <v>186</v>
      </c>
      <c r="C615" s="18" t="s">
        <v>139</v>
      </c>
      <c r="D615" s="18" t="s">
        <v>58</v>
      </c>
      <c r="E615" s="18" t="s">
        <v>140</v>
      </c>
      <c r="F615" s="18" t="s">
        <v>141</v>
      </c>
      <c r="G615" s="18">
        <v>35933.0697</v>
      </c>
      <c r="H615" s="18">
        <v>38542.01816</v>
      </c>
      <c r="I615" s="18" t="s">
        <v>164</v>
      </c>
      <c r="J615" s="18">
        <v>42471.736199999999</v>
      </c>
      <c r="K615" s="18" t="s">
        <v>164</v>
      </c>
      <c r="L615" s="18">
        <v>46689.433830000002</v>
      </c>
      <c r="M615" s="18" t="s">
        <v>164</v>
      </c>
      <c r="N615" s="18">
        <v>50476.053939999998</v>
      </c>
      <c r="O615" s="18" t="s">
        <v>164</v>
      </c>
      <c r="P615" s="18">
        <v>55919.642</v>
      </c>
      <c r="Q615" s="18" t="s">
        <v>164</v>
      </c>
      <c r="R615" s="18">
        <v>60177.673199999997</v>
      </c>
      <c r="S615" s="18" t="s">
        <v>164</v>
      </c>
      <c r="T615" s="18">
        <v>65983.178400000004</v>
      </c>
      <c r="U615" s="18" t="s">
        <v>164</v>
      </c>
      <c r="V615" s="18">
        <v>74060.472689999995</v>
      </c>
      <c r="W615" s="18" t="s">
        <v>164</v>
      </c>
      <c r="X615" s="18">
        <v>83010.450240000006</v>
      </c>
      <c r="Y615" s="18" t="s">
        <v>164</v>
      </c>
      <c r="Z615" s="18">
        <v>89455.10514</v>
      </c>
    </row>
    <row r="616" spans="1:26" hidden="1">
      <c r="A616" s="18" t="s">
        <v>211</v>
      </c>
      <c r="B616" s="18" t="s">
        <v>186</v>
      </c>
      <c r="C616" s="18" t="s">
        <v>139</v>
      </c>
      <c r="D616" s="18" t="s">
        <v>58</v>
      </c>
      <c r="E616" s="18" t="s">
        <v>59</v>
      </c>
      <c r="F616" s="18" t="s">
        <v>60</v>
      </c>
      <c r="G616" s="18">
        <v>323.04154369999998</v>
      </c>
      <c r="H616" s="18">
        <v>361.84435259999998</v>
      </c>
      <c r="I616" s="18" t="s">
        <v>164</v>
      </c>
      <c r="J616" s="18">
        <v>433.49364120000001</v>
      </c>
      <c r="K616" s="18" t="s">
        <v>164</v>
      </c>
      <c r="L616" s="18">
        <v>504.66196159999998</v>
      </c>
      <c r="M616" s="18" t="s">
        <v>164</v>
      </c>
      <c r="N616" s="18">
        <v>576.6492399</v>
      </c>
      <c r="O616" s="18" t="s">
        <v>164</v>
      </c>
      <c r="P616" s="18">
        <v>645.29364220000002</v>
      </c>
      <c r="Q616" s="18" t="s">
        <v>164</v>
      </c>
      <c r="R616" s="18">
        <v>687.11605269999995</v>
      </c>
      <c r="S616" s="18" t="s">
        <v>164</v>
      </c>
      <c r="T616" s="18">
        <v>734.28565819999994</v>
      </c>
      <c r="U616" s="18" t="s">
        <v>164</v>
      </c>
      <c r="V616" s="18">
        <v>811.90288050000004</v>
      </c>
      <c r="W616" s="18" t="s">
        <v>164</v>
      </c>
      <c r="X616" s="18">
        <v>891.12512500000003</v>
      </c>
      <c r="Y616" s="18" t="s">
        <v>164</v>
      </c>
      <c r="Z616" s="18">
        <v>972.85743500000001</v>
      </c>
    </row>
    <row r="617" spans="1:26" hidden="1">
      <c r="A617" s="18" t="s">
        <v>211</v>
      </c>
      <c r="B617" s="18" t="s">
        <v>186</v>
      </c>
      <c r="C617" s="18" t="s">
        <v>139</v>
      </c>
      <c r="D617" s="18" t="s">
        <v>58</v>
      </c>
      <c r="E617" s="18" t="s">
        <v>61</v>
      </c>
      <c r="F617" s="18" t="s">
        <v>62</v>
      </c>
      <c r="G617" s="18">
        <v>0</v>
      </c>
      <c r="H617" s="18">
        <v>74825.65625</v>
      </c>
      <c r="I617" s="18" t="s">
        <v>164</v>
      </c>
      <c r="J617" s="18">
        <v>112186.82030000001</v>
      </c>
      <c r="K617" s="18" t="s">
        <v>164</v>
      </c>
      <c r="L617" s="18">
        <v>158514.76560000001</v>
      </c>
      <c r="M617" s="18" t="s">
        <v>164</v>
      </c>
      <c r="N617" s="18">
        <v>206032.42189999999</v>
      </c>
      <c r="O617" s="18" t="s">
        <v>164</v>
      </c>
      <c r="P617" s="18">
        <v>256274.89060000001</v>
      </c>
      <c r="Q617" s="18" t="s">
        <v>164</v>
      </c>
      <c r="R617" s="18">
        <v>310789.96879999997</v>
      </c>
      <c r="S617" s="18" t="s">
        <v>164</v>
      </c>
      <c r="T617" s="18">
        <v>373197.40629999997</v>
      </c>
      <c r="U617" s="18" t="s">
        <v>164</v>
      </c>
      <c r="V617" s="18">
        <v>441497.21879999997</v>
      </c>
      <c r="W617" s="18" t="s">
        <v>164</v>
      </c>
      <c r="X617" s="18">
        <v>516083.125</v>
      </c>
      <c r="Y617" s="18" t="s">
        <v>164</v>
      </c>
      <c r="Z617" s="18">
        <v>597473.8125</v>
      </c>
    </row>
    <row r="618" spans="1:26" hidden="1">
      <c r="A618" s="18" t="s">
        <v>211</v>
      </c>
      <c r="B618" s="18" t="s">
        <v>186</v>
      </c>
      <c r="C618" s="18" t="s">
        <v>139</v>
      </c>
      <c r="D618" s="18" t="s">
        <v>58</v>
      </c>
      <c r="E618" s="18" t="s">
        <v>142</v>
      </c>
      <c r="F618" s="18" t="s">
        <v>143</v>
      </c>
      <c r="G618" s="18">
        <v>6503.1298829999996</v>
      </c>
      <c r="H618" s="18">
        <v>6867.3901370000003</v>
      </c>
      <c r="I618" s="18" t="s">
        <v>164</v>
      </c>
      <c r="J618" s="18">
        <v>7611.25</v>
      </c>
      <c r="K618" s="18" t="s">
        <v>164</v>
      </c>
      <c r="L618" s="18">
        <v>8261.9902340000008</v>
      </c>
      <c r="M618" s="18" t="s">
        <v>164</v>
      </c>
      <c r="N618" s="18">
        <v>8787.1201170000004</v>
      </c>
      <c r="O618" s="18" t="s">
        <v>164</v>
      </c>
      <c r="P618" s="18">
        <v>9169.1103519999997</v>
      </c>
      <c r="Q618" s="18" t="s">
        <v>164</v>
      </c>
      <c r="R618" s="18">
        <v>9384.7001949999994</v>
      </c>
      <c r="S618" s="18" t="s">
        <v>164</v>
      </c>
      <c r="T618" s="18">
        <v>9456.8798829999996</v>
      </c>
      <c r="U618" s="18" t="s">
        <v>164</v>
      </c>
      <c r="V618" s="18">
        <v>9407.2597659999992</v>
      </c>
      <c r="W618" s="18" t="s">
        <v>164</v>
      </c>
      <c r="X618" s="18">
        <v>9253.9501949999994</v>
      </c>
      <c r="Y618" s="18" t="s">
        <v>164</v>
      </c>
      <c r="Z618" s="18">
        <v>9032.4199219999991</v>
      </c>
    </row>
    <row r="619" spans="1:26" hidden="1">
      <c r="A619" s="18" t="s">
        <v>211</v>
      </c>
      <c r="B619" s="18" t="s">
        <v>186</v>
      </c>
      <c r="C619" s="18" t="s">
        <v>139</v>
      </c>
      <c r="D619" s="18" t="s">
        <v>58</v>
      </c>
      <c r="E619" s="18" t="s">
        <v>63</v>
      </c>
      <c r="F619" s="18" t="s">
        <v>60</v>
      </c>
      <c r="G619" s="18">
        <v>462.50748490000001</v>
      </c>
      <c r="H619" s="18">
        <v>500.73999500000002</v>
      </c>
      <c r="I619" s="18" t="s">
        <v>164</v>
      </c>
      <c r="J619" s="18">
        <v>571.73604130000001</v>
      </c>
      <c r="K619" s="18" t="s">
        <v>164</v>
      </c>
      <c r="L619" s="18">
        <v>651.55438609999999</v>
      </c>
      <c r="M619" s="18" t="s">
        <v>164</v>
      </c>
      <c r="N619" s="18">
        <v>733.47446869999999</v>
      </c>
      <c r="O619" s="18" t="s">
        <v>164</v>
      </c>
      <c r="P619" s="18">
        <v>828.47661640000001</v>
      </c>
      <c r="Q619" s="18" t="s">
        <v>164</v>
      </c>
      <c r="R619" s="18">
        <v>904.46123290000003</v>
      </c>
      <c r="S619" s="18" t="s">
        <v>164</v>
      </c>
      <c r="T619" s="18">
        <v>986.67907700000001</v>
      </c>
      <c r="U619" s="18" t="s">
        <v>164</v>
      </c>
      <c r="V619" s="18">
        <v>1089.8240290000001</v>
      </c>
      <c r="W619" s="18" t="s">
        <v>164</v>
      </c>
      <c r="X619" s="18">
        <v>1201.2546139999999</v>
      </c>
      <c r="Y619" s="18" t="s">
        <v>164</v>
      </c>
      <c r="Z619" s="18">
        <v>1306.794566</v>
      </c>
    </row>
    <row r="620" spans="1:26" hidden="1">
      <c r="A620" s="18" t="s">
        <v>212</v>
      </c>
      <c r="B620" s="18" t="s">
        <v>144</v>
      </c>
      <c r="C620" s="18" t="s">
        <v>139</v>
      </c>
      <c r="D620" s="18" t="s">
        <v>58</v>
      </c>
      <c r="E620" s="18" t="s">
        <v>140</v>
      </c>
      <c r="F620" s="18" t="s">
        <v>141</v>
      </c>
      <c r="G620" s="18">
        <v>31803.054250000001</v>
      </c>
      <c r="H620" s="18">
        <v>34853.411379999998</v>
      </c>
      <c r="I620" s="18">
        <v>37830.031130000003</v>
      </c>
      <c r="J620" s="18">
        <v>41831.40438</v>
      </c>
      <c r="K620" s="18">
        <v>42762.768250000001</v>
      </c>
      <c r="L620" s="18">
        <v>39602.054499999998</v>
      </c>
      <c r="M620" s="18">
        <v>37992.678249999997</v>
      </c>
      <c r="N620" s="18">
        <v>35591.12775</v>
      </c>
      <c r="O620" s="18">
        <v>32696.391749999999</v>
      </c>
      <c r="P620" s="18">
        <v>29471.268749999999</v>
      </c>
      <c r="Q620" s="18">
        <v>26081.66475</v>
      </c>
      <c r="R620" s="18">
        <v>23141.97825</v>
      </c>
      <c r="S620" s="18">
        <v>21825.665000000001</v>
      </c>
      <c r="T620" s="18">
        <v>20435.294249999999</v>
      </c>
      <c r="U620" s="18">
        <v>19160.11075</v>
      </c>
      <c r="V620" s="18">
        <v>18196.2585</v>
      </c>
      <c r="W620" s="18">
        <v>17731.83725</v>
      </c>
      <c r="X620" s="18">
        <v>17762.119500000001</v>
      </c>
      <c r="Y620" s="18">
        <v>17273.370500000001</v>
      </c>
      <c r="Z620" s="18">
        <v>16566.279500000001</v>
      </c>
    </row>
    <row r="621" spans="1:26" hidden="1">
      <c r="A621" s="18" t="s">
        <v>212</v>
      </c>
      <c r="B621" s="18" t="s">
        <v>144</v>
      </c>
      <c r="C621" s="18" t="s">
        <v>139</v>
      </c>
      <c r="D621" s="18" t="s">
        <v>58</v>
      </c>
      <c r="E621" s="18" t="s">
        <v>59</v>
      </c>
      <c r="F621" s="18" t="s">
        <v>60</v>
      </c>
      <c r="G621" s="18">
        <v>342.23629019999998</v>
      </c>
      <c r="H621" s="18">
        <v>378.37511039999998</v>
      </c>
      <c r="I621" s="18">
        <v>406.7592593</v>
      </c>
      <c r="J621" s="18">
        <v>447.25934410000002</v>
      </c>
      <c r="K621" s="18">
        <v>471.71222319999998</v>
      </c>
      <c r="L621" s="18">
        <v>486.58554830000003</v>
      </c>
      <c r="M621" s="18">
        <v>503.30021420000003</v>
      </c>
      <c r="N621" s="18">
        <v>521.06124</v>
      </c>
      <c r="O621" s="18">
        <v>535.68720429999996</v>
      </c>
      <c r="P621" s="18">
        <v>550.16948030000003</v>
      </c>
      <c r="Q621" s="18">
        <v>562.75609750000001</v>
      </c>
      <c r="R621" s="18">
        <v>577.26037770000005</v>
      </c>
      <c r="S621" s="18">
        <v>593.58866479999995</v>
      </c>
      <c r="T621" s="18">
        <v>606.31360340000003</v>
      </c>
      <c r="U621" s="18">
        <v>618.27623040000003</v>
      </c>
      <c r="V621" s="18">
        <v>633.31623920000004</v>
      </c>
      <c r="W621" s="18">
        <v>651.63365139999996</v>
      </c>
      <c r="X621" s="18">
        <v>668.70341819999999</v>
      </c>
      <c r="Y621" s="18">
        <v>683.84504319999996</v>
      </c>
      <c r="Z621" s="18">
        <v>702.92198550000001</v>
      </c>
    </row>
    <row r="622" spans="1:26" hidden="1">
      <c r="A622" s="18" t="s">
        <v>212</v>
      </c>
      <c r="B622" s="18" t="s">
        <v>144</v>
      </c>
      <c r="C622" s="18" t="s">
        <v>139</v>
      </c>
      <c r="D622" s="18" t="s">
        <v>58</v>
      </c>
      <c r="E622" s="18" t="s">
        <v>61</v>
      </c>
      <c r="F622" s="18" t="s">
        <v>62</v>
      </c>
      <c r="G622" s="18">
        <v>62786.002399999998</v>
      </c>
      <c r="H622" s="18">
        <v>74100.364799999996</v>
      </c>
      <c r="I622" s="18">
        <v>86801.545599999998</v>
      </c>
      <c r="J622" s="18">
        <v>103492.7696</v>
      </c>
      <c r="K622" s="18">
        <v>123839.3112</v>
      </c>
      <c r="L622" s="18">
        <v>147011.90239999999</v>
      </c>
      <c r="M622" s="18">
        <v>172528.59359999999</v>
      </c>
      <c r="N622" s="18">
        <v>199747.76800000001</v>
      </c>
      <c r="O622" s="18">
        <v>227718.33919999999</v>
      </c>
      <c r="P622" s="18">
        <v>256744.136</v>
      </c>
      <c r="Q622" s="18">
        <v>287931.88160000002</v>
      </c>
      <c r="R622" s="18">
        <v>321975.31520000001</v>
      </c>
      <c r="S622" s="18">
        <v>359786.94400000002</v>
      </c>
      <c r="T622" s="18">
        <v>402591.0944</v>
      </c>
      <c r="U622" s="18">
        <v>451226.93440000003</v>
      </c>
      <c r="V622" s="18">
        <v>506638.52799999999</v>
      </c>
      <c r="W622" s="18">
        <v>569985.36320000002</v>
      </c>
      <c r="X622" s="18">
        <v>642789.73439999996</v>
      </c>
      <c r="Y622" s="18">
        <v>726705.40800000005</v>
      </c>
      <c r="Z622" s="18">
        <v>823375.87199999997</v>
      </c>
    </row>
    <row r="623" spans="1:26" hidden="1">
      <c r="A623" s="18" t="s">
        <v>212</v>
      </c>
      <c r="B623" s="18" t="s">
        <v>144</v>
      </c>
      <c r="C623" s="18" t="s">
        <v>139</v>
      </c>
      <c r="D623" s="18" t="s">
        <v>58</v>
      </c>
      <c r="E623" s="18" t="s">
        <v>142</v>
      </c>
      <c r="F623" s="18" t="s">
        <v>143</v>
      </c>
      <c r="G623" s="18">
        <v>6519.6170000000002</v>
      </c>
      <c r="H623" s="18">
        <v>6930.1139999999996</v>
      </c>
      <c r="I623" s="18">
        <v>7352.1629999999996</v>
      </c>
      <c r="J623" s="18">
        <v>7762.174</v>
      </c>
      <c r="K623" s="18">
        <v>8147.5870000000004</v>
      </c>
      <c r="L623" s="18">
        <v>8509.4449999999997</v>
      </c>
      <c r="M623" s="18">
        <v>8851.2870000000003</v>
      </c>
      <c r="N623" s="18">
        <v>9173.93</v>
      </c>
      <c r="O623" s="18">
        <v>9474.89</v>
      </c>
      <c r="P623" s="18">
        <v>9750.0419999999995</v>
      </c>
      <c r="Q623" s="18">
        <v>9997.3940000000002</v>
      </c>
      <c r="R623" s="18">
        <v>10216.471</v>
      </c>
      <c r="S623" s="18">
        <v>10407.837</v>
      </c>
      <c r="T623" s="18">
        <v>10580.054</v>
      </c>
      <c r="U623" s="18">
        <v>10733.665000000001</v>
      </c>
      <c r="V623" s="18">
        <v>10868.609</v>
      </c>
      <c r="W623" s="18">
        <v>10985.482</v>
      </c>
      <c r="X623" s="18">
        <v>11087.241</v>
      </c>
      <c r="Y623" s="18">
        <v>11174.48</v>
      </c>
      <c r="Z623" s="18">
        <v>11245.415000000001</v>
      </c>
    </row>
    <row r="624" spans="1:26" hidden="1">
      <c r="A624" s="18" t="s">
        <v>212</v>
      </c>
      <c r="B624" s="18" t="s">
        <v>144</v>
      </c>
      <c r="C624" s="18" t="s">
        <v>139</v>
      </c>
      <c r="D624" s="18" t="s">
        <v>58</v>
      </c>
      <c r="E624" s="18" t="s">
        <v>63</v>
      </c>
      <c r="F624" s="18" t="s">
        <v>60</v>
      </c>
      <c r="G624" s="18">
        <v>465.94610310000002</v>
      </c>
      <c r="H624" s="18">
        <v>521.18835799999999</v>
      </c>
      <c r="I624" s="18">
        <v>561.50638630000003</v>
      </c>
      <c r="J624" s="18">
        <v>619.69697329999997</v>
      </c>
      <c r="K624" s="18">
        <v>658.49351549999994</v>
      </c>
      <c r="L624" s="18">
        <v>671.07222179999997</v>
      </c>
      <c r="M624" s="18">
        <v>692.61362680000002</v>
      </c>
      <c r="N624" s="18">
        <v>717.54185229999996</v>
      </c>
      <c r="O624" s="18">
        <v>735.09531030000005</v>
      </c>
      <c r="P624" s="18">
        <v>758.06614060000004</v>
      </c>
      <c r="Q624" s="18">
        <v>769.36633180000001</v>
      </c>
      <c r="R624" s="18">
        <v>779.75595050000004</v>
      </c>
      <c r="S624" s="18">
        <v>798.38077769999995</v>
      </c>
      <c r="T624" s="18">
        <v>813.02417839999998</v>
      </c>
      <c r="U624" s="18">
        <v>827.30349960000001</v>
      </c>
      <c r="V624" s="18">
        <v>853.01581229999999</v>
      </c>
      <c r="W624" s="18">
        <v>888.52150359999996</v>
      </c>
      <c r="X624" s="18">
        <v>920.94386299999996</v>
      </c>
      <c r="Y624" s="18">
        <v>944.33573030000002</v>
      </c>
      <c r="Z624" s="18">
        <v>992.05337640000005</v>
      </c>
    </row>
    <row r="625" spans="1:26" hidden="1">
      <c r="A625" s="18" t="s">
        <v>212</v>
      </c>
      <c r="B625" s="18" t="s">
        <v>145</v>
      </c>
      <c r="C625" s="18" t="s">
        <v>139</v>
      </c>
      <c r="D625" s="18" t="s">
        <v>58</v>
      </c>
      <c r="E625" s="18" t="s">
        <v>140</v>
      </c>
      <c r="F625" s="18" t="s">
        <v>141</v>
      </c>
      <c r="G625" s="18">
        <v>31782.702249999998</v>
      </c>
      <c r="H625" s="18">
        <v>34815.10338</v>
      </c>
      <c r="I625" s="18">
        <v>37856.910380000001</v>
      </c>
      <c r="J625" s="18">
        <v>42395.881249999999</v>
      </c>
      <c r="K625" s="18">
        <v>46123.436379999999</v>
      </c>
      <c r="L625" s="18">
        <v>49078.053749999999</v>
      </c>
      <c r="M625" s="18">
        <v>52125.647250000002</v>
      </c>
      <c r="N625" s="18">
        <v>54581.222000000002</v>
      </c>
      <c r="O625" s="18">
        <v>55474.366000000002</v>
      </c>
      <c r="P625" s="18">
        <v>55482.076249999998</v>
      </c>
      <c r="Q625" s="18">
        <v>55262.627249999998</v>
      </c>
      <c r="R625" s="18">
        <v>54841.357750000003</v>
      </c>
      <c r="S625" s="18">
        <v>54744.324500000002</v>
      </c>
      <c r="T625" s="18">
        <v>54789.99725</v>
      </c>
      <c r="U625" s="18">
        <v>54873.291499999999</v>
      </c>
      <c r="V625" s="18">
        <v>55739.919249999999</v>
      </c>
      <c r="W625" s="18">
        <v>57484.694499999998</v>
      </c>
      <c r="X625" s="18">
        <v>59034.6895</v>
      </c>
      <c r="Y625" s="18">
        <v>60015.093000000001</v>
      </c>
      <c r="Z625" s="18">
        <v>61329.125</v>
      </c>
    </row>
    <row r="626" spans="1:26" hidden="1">
      <c r="A626" s="18" t="s">
        <v>212</v>
      </c>
      <c r="B626" s="18" t="s">
        <v>145</v>
      </c>
      <c r="C626" s="18" t="s">
        <v>139</v>
      </c>
      <c r="D626" s="18" t="s">
        <v>58</v>
      </c>
      <c r="E626" s="18" t="s">
        <v>59</v>
      </c>
      <c r="F626" s="18" t="s">
        <v>60</v>
      </c>
      <c r="G626" s="18">
        <v>342.23629019999998</v>
      </c>
      <c r="H626" s="18">
        <v>378.37511039999998</v>
      </c>
      <c r="I626" s="18">
        <v>406.7758632</v>
      </c>
      <c r="J626" s="18">
        <v>448.25176160000001</v>
      </c>
      <c r="K626" s="18">
        <v>479.69914540000002</v>
      </c>
      <c r="L626" s="18">
        <v>510.46929610000001</v>
      </c>
      <c r="M626" s="18">
        <v>540.51354319999996</v>
      </c>
      <c r="N626" s="18">
        <v>565.72244660000001</v>
      </c>
      <c r="O626" s="18">
        <v>584.80771270000002</v>
      </c>
      <c r="P626" s="18">
        <v>602.11272269999995</v>
      </c>
      <c r="Q626" s="18">
        <v>619.28278169999999</v>
      </c>
      <c r="R626" s="18">
        <v>638.00631610000005</v>
      </c>
      <c r="S626" s="18">
        <v>658.79545810000002</v>
      </c>
      <c r="T626" s="18">
        <v>675.61554760000001</v>
      </c>
      <c r="U626" s="18">
        <v>690.32759650000003</v>
      </c>
      <c r="V626" s="18">
        <v>711.70907120000004</v>
      </c>
      <c r="W626" s="18">
        <v>740.03624820000005</v>
      </c>
      <c r="X626" s="18">
        <v>765.95022700000004</v>
      </c>
      <c r="Y626" s="18">
        <v>793.17219090000003</v>
      </c>
      <c r="Z626" s="18">
        <v>825.57150979999994</v>
      </c>
    </row>
    <row r="627" spans="1:26" hidden="1">
      <c r="A627" s="18" t="s">
        <v>212</v>
      </c>
      <c r="B627" s="18" t="s">
        <v>145</v>
      </c>
      <c r="C627" s="18" t="s">
        <v>139</v>
      </c>
      <c r="D627" s="18" t="s">
        <v>58</v>
      </c>
      <c r="E627" s="18" t="s">
        <v>61</v>
      </c>
      <c r="F627" s="18" t="s">
        <v>62</v>
      </c>
      <c r="G627" s="18">
        <v>62786.002399999998</v>
      </c>
      <c r="H627" s="18">
        <v>74100.364799999996</v>
      </c>
      <c r="I627" s="18">
        <v>86801.545599999998</v>
      </c>
      <c r="J627" s="18">
        <v>103492.7696</v>
      </c>
      <c r="K627" s="18">
        <v>123839.3112</v>
      </c>
      <c r="L627" s="18">
        <v>147011.90239999999</v>
      </c>
      <c r="M627" s="18">
        <v>172528.59359999999</v>
      </c>
      <c r="N627" s="18">
        <v>199747.76800000001</v>
      </c>
      <c r="O627" s="18">
        <v>227718.33919999999</v>
      </c>
      <c r="P627" s="18">
        <v>256744.136</v>
      </c>
      <c r="Q627" s="18">
        <v>287931.88160000002</v>
      </c>
      <c r="R627" s="18">
        <v>321975.31520000001</v>
      </c>
      <c r="S627" s="18">
        <v>359786.94400000002</v>
      </c>
      <c r="T627" s="18">
        <v>402591.0944</v>
      </c>
      <c r="U627" s="18">
        <v>451226.93440000003</v>
      </c>
      <c r="V627" s="18">
        <v>506638.52799999999</v>
      </c>
      <c r="W627" s="18">
        <v>569985.36320000002</v>
      </c>
      <c r="X627" s="18">
        <v>642789.73439999996</v>
      </c>
      <c r="Y627" s="18">
        <v>726705.40800000005</v>
      </c>
      <c r="Z627" s="18">
        <v>823375.87199999997</v>
      </c>
    </row>
    <row r="628" spans="1:26" hidden="1">
      <c r="A628" s="18" t="s">
        <v>212</v>
      </c>
      <c r="B628" s="18" t="s">
        <v>145</v>
      </c>
      <c r="C628" s="18" t="s">
        <v>139</v>
      </c>
      <c r="D628" s="18" t="s">
        <v>58</v>
      </c>
      <c r="E628" s="18" t="s">
        <v>142</v>
      </c>
      <c r="F628" s="18" t="s">
        <v>143</v>
      </c>
      <c r="G628" s="18">
        <v>6519.6170000000002</v>
      </c>
      <c r="H628" s="18">
        <v>6930.1139999999996</v>
      </c>
      <c r="I628" s="18">
        <v>7352.1629999999996</v>
      </c>
      <c r="J628" s="18">
        <v>7762.174</v>
      </c>
      <c r="K628" s="18">
        <v>8147.5870000000004</v>
      </c>
      <c r="L628" s="18">
        <v>8509.4449999999997</v>
      </c>
      <c r="M628" s="18">
        <v>8851.2870000000003</v>
      </c>
      <c r="N628" s="18">
        <v>9173.93</v>
      </c>
      <c r="O628" s="18">
        <v>9474.89</v>
      </c>
      <c r="P628" s="18">
        <v>9750.0419999999995</v>
      </c>
      <c r="Q628" s="18">
        <v>9997.3940000000002</v>
      </c>
      <c r="R628" s="18">
        <v>10216.471</v>
      </c>
      <c r="S628" s="18">
        <v>10407.837</v>
      </c>
      <c r="T628" s="18">
        <v>10580.054</v>
      </c>
      <c r="U628" s="18">
        <v>10733.665000000001</v>
      </c>
      <c r="V628" s="18">
        <v>10868.609</v>
      </c>
      <c r="W628" s="18">
        <v>10985.482</v>
      </c>
      <c r="X628" s="18">
        <v>11087.241</v>
      </c>
      <c r="Y628" s="18">
        <v>11174.48</v>
      </c>
      <c r="Z628" s="18">
        <v>11245.415000000001</v>
      </c>
    </row>
    <row r="629" spans="1:26" hidden="1">
      <c r="A629" s="18" t="s">
        <v>212</v>
      </c>
      <c r="B629" s="18" t="s">
        <v>145</v>
      </c>
      <c r="C629" s="18" t="s">
        <v>139</v>
      </c>
      <c r="D629" s="18" t="s">
        <v>58</v>
      </c>
      <c r="E629" s="18" t="s">
        <v>63</v>
      </c>
      <c r="F629" s="18" t="s">
        <v>60</v>
      </c>
      <c r="G629" s="18">
        <v>465.94610310000002</v>
      </c>
      <c r="H629" s="18">
        <v>521.18832299999997</v>
      </c>
      <c r="I629" s="18">
        <v>561.60883060000003</v>
      </c>
      <c r="J629" s="18">
        <v>622.55566750000003</v>
      </c>
      <c r="K629" s="18">
        <v>679.03546919999997</v>
      </c>
      <c r="L629" s="18">
        <v>728.24384569999995</v>
      </c>
      <c r="M629" s="18">
        <v>779.69766619999996</v>
      </c>
      <c r="N629" s="18">
        <v>821.4714692</v>
      </c>
      <c r="O629" s="18">
        <v>850.81074100000001</v>
      </c>
      <c r="P629" s="18">
        <v>877.81056360000002</v>
      </c>
      <c r="Q629" s="18">
        <v>898.10664299999996</v>
      </c>
      <c r="R629" s="18">
        <v>920.3324963</v>
      </c>
      <c r="S629" s="18">
        <v>946.99832379999998</v>
      </c>
      <c r="T629" s="18">
        <v>972.91679099999999</v>
      </c>
      <c r="U629" s="18">
        <v>999.07636019999995</v>
      </c>
      <c r="V629" s="18">
        <v>1035.6629620000001</v>
      </c>
      <c r="W629" s="18">
        <v>1081.2849080000001</v>
      </c>
      <c r="X629" s="18">
        <v>1124.5693180000001</v>
      </c>
      <c r="Y629" s="18">
        <v>1168.2789600000001</v>
      </c>
      <c r="Z629" s="18">
        <v>1230.177596</v>
      </c>
    </row>
    <row r="630" spans="1:26" hidden="1">
      <c r="A630" s="18" t="s">
        <v>212</v>
      </c>
      <c r="B630" s="18" t="s">
        <v>146</v>
      </c>
      <c r="C630" s="18" t="s">
        <v>139</v>
      </c>
      <c r="D630" s="18" t="s">
        <v>58</v>
      </c>
      <c r="E630" s="18" t="s">
        <v>140</v>
      </c>
      <c r="F630" s="18" t="s">
        <v>141</v>
      </c>
      <c r="G630" s="18">
        <v>31782.702249999998</v>
      </c>
      <c r="H630" s="18">
        <v>34815.10338</v>
      </c>
      <c r="I630" s="18">
        <v>37829.707130000003</v>
      </c>
      <c r="J630" s="18">
        <v>41922.308129999998</v>
      </c>
      <c r="K630" s="18">
        <v>45163.369500000001</v>
      </c>
      <c r="L630" s="18">
        <v>47941.998500000002</v>
      </c>
      <c r="M630" s="18">
        <v>50878.857750000003</v>
      </c>
      <c r="N630" s="18">
        <v>53042.962749999999</v>
      </c>
      <c r="O630" s="18">
        <v>53748.250749999999</v>
      </c>
      <c r="P630" s="18">
        <v>53592.376499999998</v>
      </c>
      <c r="Q630" s="18">
        <v>53229.961000000003</v>
      </c>
      <c r="R630" s="18">
        <v>52670.125749999999</v>
      </c>
      <c r="S630" s="18">
        <v>52562.114500000003</v>
      </c>
      <c r="T630" s="18">
        <v>52451.328500000003</v>
      </c>
      <c r="U630" s="18">
        <v>52497.546499999997</v>
      </c>
      <c r="V630" s="18">
        <v>53267.671750000001</v>
      </c>
      <c r="W630" s="18">
        <v>54957.751499999998</v>
      </c>
      <c r="X630" s="18">
        <v>56435.571000000004</v>
      </c>
      <c r="Y630" s="18">
        <v>57163.334999999999</v>
      </c>
      <c r="Z630" s="18">
        <v>58391.7745</v>
      </c>
    </row>
    <row r="631" spans="1:26" hidden="1">
      <c r="A631" s="18" t="s">
        <v>212</v>
      </c>
      <c r="B631" s="18" t="s">
        <v>146</v>
      </c>
      <c r="C631" s="18" t="s">
        <v>139</v>
      </c>
      <c r="D631" s="18" t="s">
        <v>58</v>
      </c>
      <c r="E631" s="18" t="s">
        <v>59</v>
      </c>
      <c r="F631" s="18" t="s">
        <v>60</v>
      </c>
      <c r="G631" s="18">
        <v>342.23629019999998</v>
      </c>
      <c r="H631" s="18">
        <v>378.37511039999998</v>
      </c>
      <c r="I631" s="18">
        <v>406.76018040000002</v>
      </c>
      <c r="J631" s="18">
        <v>447.29846839999999</v>
      </c>
      <c r="K631" s="18">
        <v>477.79676289999998</v>
      </c>
      <c r="L631" s="18">
        <v>508.61001010000001</v>
      </c>
      <c r="M631" s="18">
        <v>538.62284850000003</v>
      </c>
      <c r="N631" s="18">
        <v>563.27769169999999</v>
      </c>
      <c r="O631" s="18">
        <v>581.86573989999999</v>
      </c>
      <c r="P631" s="18">
        <v>598.71196039999995</v>
      </c>
      <c r="Q631" s="18">
        <v>615.44089020000001</v>
      </c>
      <c r="R631" s="18">
        <v>633.83720270000003</v>
      </c>
      <c r="S631" s="18">
        <v>654.17269969999995</v>
      </c>
      <c r="T631" s="18">
        <v>670.43695749999995</v>
      </c>
      <c r="U631" s="18">
        <v>684.82638459999998</v>
      </c>
      <c r="V631" s="18">
        <v>705.99482190000003</v>
      </c>
      <c r="W631" s="18">
        <v>733.97662720000005</v>
      </c>
      <c r="X631" s="18">
        <v>760.30928340000003</v>
      </c>
      <c r="Y631" s="18">
        <v>785.82904880000001</v>
      </c>
      <c r="Z631" s="18">
        <v>816.48918930000002</v>
      </c>
    </row>
    <row r="632" spans="1:26" hidden="1">
      <c r="A632" s="18" t="s">
        <v>212</v>
      </c>
      <c r="B632" s="18" t="s">
        <v>146</v>
      </c>
      <c r="C632" s="18" t="s">
        <v>139</v>
      </c>
      <c r="D632" s="18" t="s">
        <v>58</v>
      </c>
      <c r="E632" s="18" t="s">
        <v>61</v>
      </c>
      <c r="F632" s="18" t="s">
        <v>62</v>
      </c>
      <c r="G632" s="18">
        <v>62786.002399999998</v>
      </c>
      <c r="H632" s="18">
        <v>74100.364799999996</v>
      </c>
      <c r="I632" s="18">
        <v>86801.545599999998</v>
      </c>
      <c r="J632" s="18">
        <v>103492.7696</v>
      </c>
      <c r="K632" s="18">
        <v>123839.3112</v>
      </c>
      <c r="L632" s="18">
        <v>147011.90239999999</v>
      </c>
      <c r="M632" s="18">
        <v>172528.59359999999</v>
      </c>
      <c r="N632" s="18">
        <v>199747.76800000001</v>
      </c>
      <c r="O632" s="18">
        <v>227718.33919999999</v>
      </c>
      <c r="P632" s="18">
        <v>256744.136</v>
      </c>
      <c r="Q632" s="18">
        <v>287931.88160000002</v>
      </c>
      <c r="R632" s="18">
        <v>321975.31520000001</v>
      </c>
      <c r="S632" s="18">
        <v>359786.94400000002</v>
      </c>
      <c r="T632" s="18">
        <v>402591.0944</v>
      </c>
      <c r="U632" s="18">
        <v>451226.93440000003</v>
      </c>
      <c r="V632" s="18">
        <v>506638.52799999999</v>
      </c>
      <c r="W632" s="18">
        <v>569985.36320000002</v>
      </c>
      <c r="X632" s="18">
        <v>642789.73439999996</v>
      </c>
      <c r="Y632" s="18">
        <v>726705.40800000005</v>
      </c>
      <c r="Z632" s="18">
        <v>823375.87199999997</v>
      </c>
    </row>
    <row r="633" spans="1:26" hidden="1">
      <c r="A633" s="18" t="s">
        <v>212</v>
      </c>
      <c r="B633" s="18" t="s">
        <v>146</v>
      </c>
      <c r="C633" s="18" t="s">
        <v>139</v>
      </c>
      <c r="D633" s="18" t="s">
        <v>58</v>
      </c>
      <c r="E633" s="18" t="s">
        <v>142</v>
      </c>
      <c r="F633" s="18" t="s">
        <v>143</v>
      </c>
      <c r="G633" s="18">
        <v>6519.6170000000002</v>
      </c>
      <c r="H633" s="18">
        <v>6930.1139999999996</v>
      </c>
      <c r="I633" s="18">
        <v>7352.1629999999996</v>
      </c>
      <c r="J633" s="18">
        <v>7762.174</v>
      </c>
      <c r="K633" s="18">
        <v>8147.5870000000004</v>
      </c>
      <c r="L633" s="18">
        <v>8509.4449999999997</v>
      </c>
      <c r="M633" s="18">
        <v>8851.2870000000003</v>
      </c>
      <c r="N633" s="18">
        <v>9173.93</v>
      </c>
      <c r="O633" s="18">
        <v>9474.89</v>
      </c>
      <c r="P633" s="18">
        <v>9750.0419999999995</v>
      </c>
      <c r="Q633" s="18">
        <v>9997.3940000000002</v>
      </c>
      <c r="R633" s="18">
        <v>10216.471</v>
      </c>
      <c r="S633" s="18">
        <v>10407.837</v>
      </c>
      <c r="T633" s="18">
        <v>10580.054</v>
      </c>
      <c r="U633" s="18">
        <v>10733.665000000001</v>
      </c>
      <c r="V633" s="18">
        <v>10868.609</v>
      </c>
      <c r="W633" s="18">
        <v>10985.482</v>
      </c>
      <c r="X633" s="18">
        <v>11087.241</v>
      </c>
      <c r="Y633" s="18">
        <v>11174.48</v>
      </c>
      <c r="Z633" s="18">
        <v>11245.415000000001</v>
      </c>
    </row>
    <row r="634" spans="1:26" hidden="1">
      <c r="A634" s="18" t="s">
        <v>212</v>
      </c>
      <c r="B634" s="18" t="s">
        <v>146</v>
      </c>
      <c r="C634" s="18" t="s">
        <v>139</v>
      </c>
      <c r="D634" s="18" t="s">
        <v>58</v>
      </c>
      <c r="E634" s="18" t="s">
        <v>63</v>
      </c>
      <c r="F634" s="18" t="s">
        <v>60</v>
      </c>
      <c r="G634" s="18">
        <v>465.94610310000002</v>
      </c>
      <c r="H634" s="18">
        <v>521.18835799999999</v>
      </c>
      <c r="I634" s="18">
        <v>561.50739080000005</v>
      </c>
      <c r="J634" s="18">
        <v>619.79634850000002</v>
      </c>
      <c r="K634" s="18">
        <v>672.85958440000002</v>
      </c>
      <c r="L634" s="18">
        <v>721.47745650000002</v>
      </c>
      <c r="M634" s="18">
        <v>772.43821170000001</v>
      </c>
      <c r="N634" s="18">
        <v>812.60010350000005</v>
      </c>
      <c r="O634" s="18">
        <v>841.24587589999999</v>
      </c>
      <c r="P634" s="18">
        <v>867.80879949999996</v>
      </c>
      <c r="Q634" s="18">
        <v>887.49116389999995</v>
      </c>
      <c r="R634" s="18">
        <v>909.2933544</v>
      </c>
      <c r="S634" s="18">
        <v>936.3561436</v>
      </c>
      <c r="T634" s="18">
        <v>961.24021970000001</v>
      </c>
      <c r="U634" s="18">
        <v>987.16145470000004</v>
      </c>
      <c r="V634" s="18">
        <v>1023.312272</v>
      </c>
      <c r="W634" s="18">
        <v>1069.3831889999999</v>
      </c>
      <c r="X634" s="18">
        <v>1113.224651</v>
      </c>
      <c r="Y634" s="18">
        <v>1153.987779</v>
      </c>
      <c r="Z634" s="18">
        <v>1214.5932769999999</v>
      </c>
    </row>
    <row r="635" spans="1:26" hidden="1">
      <c r="A635" s="18" t="s">
        <v>213</v>
      </c>
      <c r="B635" s="18" t="s">
        <v>183</v>
      </c>
      <c r="C635" s="18" t="s">
        <v>139</v>
      </c>
      <c r="D635" s="18" t="s">
        <v>58</v>
      </c>
      <c r="E635" s="18" t="s">
        <v>140</v>
      </c>
      <c r="F635" s="18" t="s">
        <v>141</v>
      </c>
      <c r="G635" s="18">
        <v>30273.933590000001</v>
      </c>
      <c r="H635" s="18">
        <v>33410.289060000003</v>
      </c>
      <c r="I635" s="18">
        <v>35821.378909999999</v>
      </c>
      <c r="J635" s="18">
        <v>38084.535159999999</v>
      </c>
      <c r="K635" s="18">
        <v>38544.402340000001</v>
      </c>
      <c r="L635" s="18">
        <v>38458.460939999997</v>
      </c>
      <c r="M635" s="18">
        <v>38594.46875</v>
      </c>
      <c r="N635" s="18">
        <v>39698.019529999998</v>
      </c>
      <c r="O635" s="18">
        <v>40995.339840000001</v>
      </c>
      <c r="P635" s="18">
        <v>41799.378909999999</v>
      </c>
      <c r="Q635" s="18" t="s">
        <v>164</v>
      </c>
      <c r="R635" s="18">
        <v>42771.679689999997</v>
      </c>
      <c r="S635" s="18" t="s">
        <v>164</v>
      </c>
      <c r="T635" s="18">
        <v>44792.007810000003</v>
      </c>
      <c r="U635" s="18" t="s">
        <v>164</v>
      </c>
      <c r="V635" s="18">
        <v>47305.523439999997</v>
      </c>
      <c r="W635" s="18" t="s">
        <v>164</v>
      </c>
      <c r="X635" s="18">
        <v>49844.074220000002</v>
      </c>
      <c r="Y635" s="18" t="s">
        <v>164</v>
      </c>
      <c r="Z635" s="18">
        <v>54239.398439999997</v>
      </c>
    </row>
    <row r="636" spans="1:26" hidden="1">
      <c r="A636" s="18" t="s">
        <v>213</v>
      </c>
      <c r="B636" s="18" t="s">
        <v>183</v>
      </c>
      <c r="C636" s="18" t="s">
        <v>139</v>
      </c>
      <c r="D636" s="18" t="s">
        <v>58</v>
      </c>
      <c r="E636" s="18" t="s">
        <v>59</v>
      </c>
      <c r="F636" s="18" t="s">
        <v>60</v>
      </c>
      <c r="G636" s="18">
        <v>334.77905270000002</v>
      </c>
      <c r="H636" s="18">
        <v>373.12377930000002</v>
      </c>
      <c r="I636" s="18">
        <v>401.48135380000002</v>
      </c>
      <c r="J636" s="18">
        <v>432.44323730000002</v>
      </c>
      <c r="K636" s="18">
        <v>453.17800899999997</v>
      </c>
      <c r="L636" s="18">
        <v>475.1966248</v>
      </c>
      <c r="M636" s="18">
        <v>497.57217409999998</v>
      </c>
      <c r="N636" s="18">
        <v>523.13916019999999</v>
      </c>
      <c r="O636" s="18">
        <v>549.18890380000005</v>
      </c>
      <c r="P636" s="18">
        <v>570.55657959999996</v>
      </c>
      <c r="Q636" s="18" t="s">
        <v>164</v>
      </c>
      <c r="R636" s="18">
        <v>613.3319702</v>
      </c>
      <c r="S636" s="18" t="s">
        <v>164</v>
      </c>
      <c r="T636" s="18">
        <v>666.43560790000004</v>
      </c>
      <c r="U636" s="18" t="s">
        <v>164</v>
      </c>
      <c r="V636" s="18">
        <v>713.84674070000005</v>
      </c>
      <c r="W636" s="18" t="s">
        <v>164</v>
      </c>
      <c r="X636" s="18">
        <v>750.23657230000003</v>
      </c>
      <c r="Y636" s="18" t="s">
        <v>164</v>
      </c>
      <c r="Z636" s="18">
        <v>805.01263429999995</v>
      </c>
    </row>
    <row r="637" spans="1:26" hidden="1">
      <c r="A637" s="18" t="s">
        <v>213</v>
      </c>
      <c r="B637" s="18" t="s">
        <v>183</v>
      </c>
      <c r="C637" s="18" t="s">
        <v>139</v>
      </c>
      <c r="D637" s="18" t="s">
        <v>58</v>
      </c>
      <c r="E637" s="18" t="s">
        <v>61</v>
      </c>
      <c r="F637" s="18" t="s">
        <v>62</v>
      </c>
      <c r="G637" s="18">
        <v>63296.414060000003</v>
      </c>
      <c r="H637" s="18">
        <v>74575.242190000004</v>
      </c>
      <c r="I637" s="18">
        <v>87042.78125</v>
      </c>
      <c r="J637" s="18">
        <v>102743.9219</v>
      </c>
      <c r="K637" s="18">
        <v>122534.91409999999</v>
      </c>
      <c r="L637" s="18">
        <v>145359.79689999999</v>
      </c>
      <c r="M637" s="18">
        <v>170630.07810000001</v>
      </c>
      <c r="N637" s="18">
        <v>197652.39060000001</v>
      </c>
      <c r="O637" s="18">
        <v>225480.9688</v>
      </c>
      <c r="P637" s="18">
        <v>254439.2188</v>
      </c>
      <c r="Q637" s="18" t="s">
        <v>164</v>
      </c>
      <c r="R637" s="18">
        <v>319722.28129999997</v>
      </c>
      <c r="S637" s="18" t="s">
        <v>164</v>
      </c>
      <c r="T637" s="18">
        <v>400574.15629999997</v>
      </c>
      <c r="U637" s="18" t="s">
        <v>164</v>
      </c>
      <c r="V637" s="18">
        <v>505269.46879999997</v>
      </c>
      <c r="W637" s="18" t="s">
        <v>164</v>
      </c>
      <c r="X637" s="18">
        <v>642773.5625</v>
      </c>
      <c r="Y637" s="18" t="s">
        <v>164</v>
      </c>
      <c r="Z637" s="18">
        <v>825763.625</v>
      </c>
    </row>
    <row r="638" spans="1:26" hidden="1">
      <c r="A638" s="18" t="s">
        <v>213</v>
      </c>
      <c r="B638" s="18" t="s">
        <v>183</v>
      </c>
      <c r="C638" s="18" t="s">
        <v>139</v>
      </c>
      <c r="D638" s="18" t="s">
        <v>58</v>
      </c>
      <c r="E638" s="18" t="s">
        <v>142</v>
      </c>
      <c r="F638" s="18" t="s">
        <v>143</v>
      </c>
      <c r="G638" s="18">
        <v>6435.2939450000003</v>
      </c>
      <c r="H638" s="18">
        <v>6841.7978519999997</v>
      </c>
      <c r="I638" s="18">
        <v>7258.3051759999998</v>
      </c>
      <c r="J638" s="18">
        <v>7663.5341799999997</v>
      </c>
      <c r="K638" s="18">
        <v>8045.1362300000001</v>
      </c>
      <c r="L638" s="18">
        <v>8404.0703130000002</v>
      </c>
      <c r="M638" s="18">
        <v>8743.4511719999991</v>
      </c>
      <c r="N638" s="18">
        <v>9063.8271480000003</v>
      </c>
      <c r="O638" s="18">
        <v>9362.8046880000002</v>
      </c>
      <c r="P638" s="18">
        <v>9636.5234380000002</v>
      </c>
      <c r="Q638" s="18" t="s">
        <v>164</v>
      </c>
      <c r="R638" s="18">
        <v>10101.837890000001</v>
      </c>
      <c r="S638" s="18" t="s">
        <v>164</v>
      </c>
      <c r="T638" s="18">
        <v>10465.808590000001</v>
      </c>
      <c r="U638" s="18" t="s">
        <v>164</v>
      </c>
      <c r="V638" s="18">
        <v>10755.29688</v>
      </c>
      <c r="W638" s="18" t="s">
        <v>164</v>
      </c>
      <c r="X638" s="18">
        <v>10975.282230000001</v>
      </c>
      <c r="Y638" s="18" t="s">
        <v>164</v>
      </c>
      <c r="Z638" s="18">
        <v>11135.320309999999</v>
      </c>
    </row>
    <row r="639" spans="1:26" hidden="1">
      <c r="A639" s="18" t="s">
        <v>213</v>
      </c>
      <c r="B639" s="18" t="s">
        <v>183</v>
      </c>
      <c r="C639" s="18" t="s">
        <v>139</v>
      </c>
      <c r="D639" s="18" t="s">
        <v>58</v>
      </c>
      <c r="E639" s="18" t="s">
        <v>63</v>
      </c>
      <c r="F639" s="18" t="s">
        <v>60</v>
      </c>
      <c r="G639" s="18">
        <v>452.40414429999998</v>
      </c>
      <c r="H639" s="18">
        <v>511.5497742</v>
      </c>
      <c r="I639" s="18">
        <v>548.68530269999997</v>
      </c>
      <c r="J639" s="18">
        <v>591.45867920000001</v>
      </c>
      <c r="K639" s="18">
        <v>624.42999269999996</v>
      </c>
      <c r="L639" s="18">
        <v>656.69653319999998</v>
      </c>
      <c r="M639" s="18">
        <v>687.4275513</v>
      </c>
      <c r="N639" s="18">
        <v>725.60632320000002</v>
      </c>
      <c r="O639" s="18">
        <v>767.37420650000001</v>
      </c>
      <c r="P639" s="18">
        <v>801.98339840000006</v>
      </c>
      <c r="Q639" s="18" t="s">
        <v>164</v>
      </c>
      <c r="R639" s="18">
        <v>867.17938230000004</v>
      </c>
      <c r="S639" s="18" t="s">
        <v>164</v>
      </c>
      <c r="T639" s="18">
        <v>939.93090819999998</v>
      </c>
      <c r="U639" s="18" t="s">
        <v>164</v>
      </c>
      <c r="V639" s="18">
        <v>1023.587952</v>
      </c>
      <c r="W639" s="18" t="s">
        <v>164</v>
      </c>
      <c r="X639" s="18">
        <v>1114.031616</v>
      </c>
      <c r="Y639" s="18" t="s">
        <v>164</v>
      </c>
      <c r="Z639" s="18">
        <v>1230.045044</v>
      </c>
    </row>
    <row r="640" spans="1:26" hidden="1">
      <c r="A640" s="18" t="s">
        <v>213</v>
      </c>
      <c r="B640" s="18" t="s">
        <v>184</v>
      </c>
      <c r="C640" s="18" t="s">
        <v>139</v>
      </c>
      <c r="D640" s="18" t="s">
        <v>58</v>
      </c>
      <c r="E640" s="18" t="s">
        <v>140</v>
      </c>
      <c r="F640" s="18" t="s">
        <v>141</v>
      </c>
      <c r="G640" s="18">
        <v>30273.933590000001</v>
      </c>
      <c r="H640" s="18">
        <v>33410.289060000003</v>
      </c>
      <c r="I640" s="18">
        <v>35824.425779999998</v>
      </c>
      <c r="J640" s="18">
        <v>38548.382810000003</v>
      </c>
      <c r="K640" s="18">
        <v>41153.402340000001</v>
      </c>
      <c r="L640" s="18">
        <v>44502.109380000002</v>
      </c>
      <c r="M640" s="18">
        <v>47806.027340000001</v>
      </c>
      <c r="N640" s="18">
        <v>50206.667970000002</v>
      </c>
      <c r="O640" s="18">
        <v>52072.777340000001</v>
      </c>
      <c r="P640" s="18">
        <v>53557.992189999997</v>
      </c>
      <c r="Q640" s="18" t="s">
        <v>164</v>
      </c>
      <c r="R640" s="18">
        <v>56460.476560000003</v>
      </c>
      <c r="S640" s="18" t="s">
        <v>164</v>
      </c>
      <c r="T640" s="18">
        <v>60029.511720000002</v>
      </c>
      <c r="U640" s="18" t="s">
        <v>164</v>
      </c>
      <c r="V640" s="18">
        <v>63593.078130000002</v>
      </c>
      <c r="W640" s="18" t="s">
        <v>164</v>
      </c>
      <c r="X640" s="18">
        <v>65330.617189999997</v>
      </c>
      <c r="Y640" s="18" t="s">
        <v>164</v>
      </c>
      <c r="Z640" s="18">
        <v>65952.882809999996</v>
      </c>
    </row>
    <row r="641" spans="1:26" hidden="1">
      <c r="A641" s="18" t="s">
        <v>213</v>
      </c>
      <c r="B641" s="18" t="s">
        <v>184</v>
      </c>
      <c r="C641" s="18" t="s">
        <v>139</v>
      </c>
      <c r="D641" s="18" t="s">
        <v>58</v>
      </c>
      <c r="E641" s="18" t="s">
        <v>59</v>
      </c>
      <c r="F641" s="18" t="s">
        <v>60</v>
      </c>
      <c r="G641" s="18">
        <v>334.77905270000002</v>
      </c>
      <c r="H641" s="18">
        <v>373.12377930000002</v>
      </c>
      <c r="I641" s="18">
        <v>401.49154659999999</v>
      </c>
      <c r="J641" s="18">
        <v>433.6349487</v>
      </c>
      <c r="K641" s="18">
        <v>460.01882929999999</v>
      </c>
      <c r="L641" s="18">
        <v>491.43222050000003</v>
      </c>
      <c r="M641" s="18">
        <v>524.82666019999999</v>
      </c>
      <c r="N641" s="18">
        <v>553.26983640000003</v>
      </c>
      <c r="O641" s="18">
        <v>578.22241210000004</v>
      </c>
      <c r="P641" s="18">
        <v>598.48168950000002</v>
      </c>
      <c r="Q641" s="18" t="s">
        <v>164</v>
      </c>
      <c r="R641" s="18">
        <v>639.34838869999999</v>
      </c>
      <c r="S641" s="18" t="s">
        <v>164</v>
      </c>
      <c r="T641" s="18">
        <v>684.80560300000002</v>
      </c>
      <c r="U641" s="18" t="s">
        <v>164</v>
      </c>
      <c r="V641" s="18">
        <v>722.50848389999999</v>
      </c>
      <c r="W641" s="18" t="s">
        <v>164</v>
      </c>
      <c r="X641" s="18">
        <v>758.13433840000005</v>
      </c>
      <c r="Y641" s="18" t="s">
        <v>164</v>
      </c>
      <c r="Z641" s="18">
        <v>804.65515140000002</v>
      </c>
    </row>
    <row r="642" spans="1:26" hidden="1">
      <c r="A642" s="18" t="s">
        <v>213</v>
      </c>
      <c r="B642" s="18" t="s">
        <v>184</v>
      </c>
      <c r="C642" s="18" t="s">
        <v>139</v>
      </c>
      <c r="D642" s="18" t="s">
        <v>58</v>
      </c>
      <c r="E642" s="18" t="s">
        <v>61</v>
      </c>
      <c r="F642" s="18" t="s">
        <v>62</v>
      </c>
      <c r="G642" s="18">
        <v>63296.414060000003</v>
      </c>
      <c r="H642" s="18">
        <v>74575.242190000004</v>
      </c>
      <c r="I642" s="18">
        <v>87042.78125</v>
      </c>
      <c r="J642" s="18">
        <v>102743.9219</v>
      </c>
      <c r="K642" s="18">
        <v>122534.91409999999</v>
      </c>
      <c r="L642" s="18">
        <v>145359.79689999999</v>
      </c>
      <c r="M642" s="18">
        <v>170630.07810000001</v>
      </c>
      <c r="N642" s="18">
        <v>197652.39060000001</v>
      </c>
      <c r="O642" s="18">
        <v>225480.9688</v>
      </c>
      <c r="P642" s="18">
        <v>254439.2188</v>
      </c>
      <c r="Q642" s="18" t="s">
        <v>164</v>
      </c>
      <c r="R642" s="18">
        <v>319722.28129999997</v>
      </c>
      <c r="S642" s="18" t="s">
        <v>164</v>
      </c>
      <c r="T642" s="18">
        <v>400574.15629999997</v>
      </c>
      <c r="U642" s="18" t="s">
        <v>164</v>
      </c>
      <c r="V642" s="18">
        <v>505269.46879999997</v>
      </c>
      <c r="W642" s="18" t="s">
        <v>164</v>
      </c>
      <c r="X642" s="18">
        <v>642773.5625</v>
      </c>
      <c r="Y642" s="18" t="s">
        <v>164</v>
      </c>
      <c r="Z642" s="18">
        <v>825763.625</v>
      </c>
    </row>
    <row r="643" spans="1:26" hidden="1">
      <c r="A643" s="18" t="s">
        <v>213</v>
      </c>
      <c r="B643" s="18" t="s">
        <v>184</v>
      </c>
      <c r="C643" s="18" t="s">
        <v>139</v>
      </c>
      <c r="D643" s="18" t="s">
        <v>58</v>
      </c>
      <c r="E643" s="18" t="s">
        <v>142</v>
      </c>
      <c r="F643" s="18" t="s">
        <v>143</v>
      </c>
      <c r="G643" s="18">
        <v>6435.2939450000003</v>
      </c>
      <c r="H643" s="18">
        <v>6841.7978519999997</v>
      </c>
      <c r="I643" s="18">
        <v>7258.3051759999998</v>
      </c>
      <c r="J643" s="18">
        <v>7663.5341799999997</v>
      </c>
      <c r="K643" s="18">
        <v>8045.1362300000001</v>
      </c>
      <c r="L643" s="18">
        <v>8404.0703130000002</v>
      </c>
      <c r="M643" s="18">
        <v>8743.4511719999991</v>
      </c>
      <c r="N643" s="18">
        <v>9063.8271480000003</v>
      </c>
      <c r="O643" s="18">
        <v>9362.8046880000002</v>
      </c>
      <c r="P643" s="18">
        <v>9636.5234380000002</v>
      </c>
      <c r="Q643" s="18" t="s">
        <v>164</v>
      </c>
      <c r="R643" s="18">
        <v>10101.837890000001</v>
      </c>
      <c r="S643" s="18" t="s">
        <v>164</v>
      </c>
      <c r="T643" s="18">
        <v>10465.808590000001</v>
      </c>
      <c r="U643" s="18" t="s">
        <v>164</v>
      </c>
      <c r="V643" s="18">
        <v>10755.29688</v>
      </c>
      <c r="W643" s="18" t="s">
        <v>164</v>
      </c>
      <c r="X643" s="18">
        <v>10975.282230000001</v>
      </c>
      <c r="Y643" s="18" t="s">
        <v>164</v>
      </c>
      <c r="Z643" s="18">
        <v>11135.320309999999</v>
      </c>
    </row>
    <row r="644" spans="1:26" hidden="1">
      <c r="A644" s="18" t="s">
        <v>213</v>
      </c>
      <c r="B644" s="18" t="s">
        <v>184</v>
      </c>
      <c r="C644" s="18" t="s">
        <v>139</v>
      </c>
      <c r="D644" s="18" t="s">
        <v>58</v>
      </c>
      <c r="E644" s="18" t="s">
        <v>63</v>
      </c>
      <c r="F644" s="18" t="s">
        <v>60</v>
      </c>
      <c r="G644" s="18">
        <v>452.40414429999998</v>
      </c>
      <c r="H644" s="18">
        <v>511.5497742</v>
      </c>
      <c r="I644" s="18">
        <v>548.6934814</v>
      </c>
      <c r="J644" s="18">
        <v>594.97229000000004</v>
      </c>
      <c r="K644" s="18">
        <v>639.82568360000005</v>
      </c>
      <c r="L644" s="18">
        <v>694.73864749999996</v>
      </c>
      <c r="M644" s="18">
        <v>751.64996340000005</v>
      </c>
      <c r="N644" s="18">
        <v>798.80267330000004</v>
      </c>
      <c r="O644" s="18">
        <v>840.03833010000005</v>
      </c>
      <c r="P644" s="18">
        <v>874.60040279999998</v>
      </c>
      <c r="Q644" s="18" t="s">
        <v>164</v>
      </c>
      <c r="R644" s="18">
        <v>943.46142580000003</v>
      </c>
      <c r="S644" s="18" t="s">
        <v>164</v>
      </c>
      <c r="T644" s="18">
        <v>1022.091248</v>
      </c>
      <c r="U644" s="18" t="s">
        <v>164</v>
      </c>
      <c r="V644" s="18">
        <v>1106.119385</v>
      </c>
      <c r="W644" s="18" t="s">
        <v>164</v>
      </c>
      <c r="X644" s="18">
        <v>1189.9681399999999</v>
      </c>
      <c r="Y644" s="18" t="s">
        <v>164</v>
      </c>
      <c r="Z644" s="18">
        <v>1282.3294679999999</v>
      </c>
    </row>
    <row r="645" spans="1:26" hidden="1">
      <c r="A645" s="18" t="s">
        <v>213</v>
      </c>
      <c r="B645" s="18" t="s">
        <v>186</v>
      </c>
      <c r="C645" s="18" t="s">
        <v>139</v>
      </c>
      <c r="D645" s="18" t="s">
        <v>58</v>
      </c>
      <c r="E645" s="18" t="s">
        <v>140</v>
      </c>
      <c r="F645" s="18" t="s">
        <v>141</v>
      </c>
      <c r="G645" s="18">
        <v>30273.933590000001</v>
      </c>
      <c r="H645" s="18">
        <v>33410.289060000003</v>
      </c>
      <c r="I645" s="18">
        <v>35824.730470000002</v>
      </c>
      <c r="J645" s="18">
        <v>39914.550779999998</v>
      </c>
      <c r="K645" s="18">
        <v>44264.058590000001</v>
      </c>
      <c r="L645" s="18">
        <v>47383.4375</v>
      </c>
      <c r="M645" s="18">
        <v>49951.414060000003</v>
      </c>
      <c r="N645" s="18">
        <v>52321.164060000003</v>
      </c>
      <c r="O645" s="18">
        <v>54382.832029999998</v>
      </c>
      <c r="P645" s="18">
        <v>55972.652340000001</v>
      </c>
      <c r="Q645" s="18" t="s">
        <v>164</v>
      </c>
      <c r="R645" s="18">
        <v>59632.300779999998</v>
      </c>
      <c r="S645" s="18" t="s">
        <v>164</v>
      </c>
      <c r="T645" s="18">
        <v>63904.792970000002</v>
      </c>
      <c r="U645" s="18" t="s">
        <v>164</v>
      </c>
      <c r="V645" s="18">
        <v>67613.203129999994</v>
      </c>
      <c r="W645" s="18" t="s">
        <v>164</v>
      </c>
      <c r="X645" s="18">
        <v>67885.289059999996</v>
      </c>
      <c r="Y645" s="18" t="s">
        <v>164</v>
      </c>
      <c r="Z645" s="18">
        <v>68130.304690000004</v>
      </c>
    </row>
    <row r="646" spans="1:26" hidden="1">
      <c r="A646" s="18" t="s">
        <v>213</v>
      </c>
      <c r="B646" s="18" t="s">
        <v>186</v>
      </c>
      <c r="C646" s="18" t="s">
        <v>139</v>
      </c>
      <c r="D646" s="18" t="s">
        <v>58</v>
      </c>
      <c r="E646" s="18" t="s">
        <v>59</v>
      </c>
      <c r="F646" s="18" t="s">
        <v>60</v>
      </c>
      <c r="G646" s="18">
        <v>334.77905270000002</v>
      </c>
      <c r="H646" s="18">
        <v>373.12377930000002</v>
      </c>
      <c r="I646" s="18">
        <v>401.48971560000001</v>
      </c>
      <c r="J646" s="18">
        <v>440.17037959999999</v>
      </c>
      <c r="K646" s="18">
        <v>477.42279050000002</v>
      </c>
      <c r="L646" s="18">
        <v>506.15570070000001</v>
      </c>
      <c r="M646" s="18">
        <v>533.94256589999998</v>
      </c>
      <c r="N646" s="18">
        <v>561.83062740000003</v>
      </c>
      <c r="O646" s="18">
        <v>587.50836179999999</v>
      </c>
      <c r="P646" s="18">
        <v>608.20281980000004</v>
      </c>
      <c r="Q646" s="18" t="s">
        <v>164</v>
      </c>
      <c r="R646" s="18">
        <v>649.12902829999996</v>
      </c>
      <c r="S646" s="18" t="s">
        <v>164</v>
      </c>
      <c r="T646" s="18">
        <v>694.87164310000003</v>
      </c>
      <c r="U646" s="18" t="s">
        <v>164</v>
      </c>
      <c r="V646" s="18">
        <v>728.29083249999996</v>
      </c>
      <c r="W646" s="18" t="s">
        <v>164</v>
      </c>
      <c r="X646" s="18">
        <v>761.2521362</v>
      </c>
      <c r="Y646" s="18" t="s">
        <v>164</v>
      </c>
      <c r="Z646" s="18">
        <v>806.50280759999998</v>
      </c>
    </row>
    <row r="647" spans="1:26" hidden="1">
      <c r="A647" s="18" t="s">
        <v>213</v>
      </c>
      <c r="B647" s="18" t="s">
        <v>186</v>
      </c>
      <c r="C647" s="18" t="s">
        <v>139</v>
      </c>
      <c r="D647" s="18" t="s">
        <v>58</v>
      </c>
      <c r="E647" s="18" t="s">
        <v>61</v>
      </c>
      <c r="F647" s="18" t="s">
        <v>62</v>
      </c>
      <c r="G647" s="18">
        <v>63296.414060000003</v>
      </c>
      <c r="H647" s="18">
        <v>74575.242190000004</v>
      </c>
      <c r="I647" s="18">
        <v>87042.78125</v>
      </c>
      <c r="J647" s="18">
        <v>102743.9219</v>
      </c>
      <c r="K647" s="18">
        <v>122534.91409999999</v>
      </c>
      <c r="L647" s="18">
        <v>145359.79689999999</v>
      </c>
      <c r="M647" s="18">
        <v>170630.07810000001</v>
      </c>
      <c r="N647" s="18">
        <v>197652.39060000001</v>
      </c>
      <c r="O647" s="18">
        <v>225480.9688</v>
      </c>
      <c r="P647" s="18">
        <v>254439.2188</v>
      </c>
      <c r="Q647" s="18" t="s">
        <v>164</v>
      </c>
      <c r="R647" s="18">
        <v>319722.28129999997</v>
      </c>
      <c r="S647" s="18" t="s">
        <v>164</v>
      </c>
      <c r="T647" s="18">
        <v>400574.15629999997</v>
      </c>
      <c r="U647" s="18" t="s">
        <v>164</v>
      </c>
      <c r="V647" s="18">
        <v>505269.46879999997</v>
      </c>
      <c r="W647" s="18" t="s">
        <v>164</v>
      </c>
      <c r="X647" s="18">
        <v>642773.5625</v>
      </c>
      <c r="Y647" s="18" t="s">
        <v>164</v>
      </c>
      <c r="Z647" s="18">
        <v>825763.625</v>
      </c>
    </row>
    <row r="648" spans="1:26" hidden="1">
      <c r="A648" s="18" t="s">
        <v>213</v>
      </c>
      <c r="B648" s="18" t="s">
        <v>186</v>
      </c>
      <c r="C648" s="18" t="s">
        <v>139</v>
      </c>
      <c r="D648" s="18" t="s">
        <v>58</v>
      </c>
      <c r="E648" s="18" t="s">
        <v>142</v>
      </c>
      <c r="F648" s="18" t="s">
        <v>143</v>
      </c>
      <c r="G648" s="18">
        <v>6435.2939450000003</v>
      </c>
      <c r="H648" s="18">
        <v>6841.7978519999997</v>
      </c>
      <c r="I648" s="18">
        <v>7258.3051759999998</v>
      </c>
      <c r="J648" s="18">
        <v>7663.5341799999997</v>
      </c>
      <c r="K648" s="18">
        <v>8045.1362300000001</v>
      </c>
      <c r="L648" s="18">
        <v>8404.0703130000002</v>
      </c>
      <c r="M648" s="18">
        <v>8743.4511719999991</v>
      </c>
      <c r="N648" s="18">
        <v>9063.8271480000003</v>
      </c>
      <c r="O648" s="18">
        <v>9362.8046880000002</v>
      </c>
      <c r="P648" s="18">
        <v>9636.5234380000002</v>
      </c>
      <c r="Q648" s="18" t="s">
        <v>164</v>
      </c>
      <c r="R648" s="18">
        <v>10101.837890000001</v>
      </c>
      <c r="S648" s="18" t="s">
        <v>164</v>
      </c>
      <c r="T648" s="18">
        <v>10465.808590000001</v>
      </c>
      <c r="U648" s="18" t="s">
        <v>164</v>
      </c>
      <c r="V648" s="18">
        <v>10755.29688</v>
      </c>
      <c r="W648" s="18" t="s">
        <v>164</v>
      </c>
      <c r="X648" s="18">
        <v>10975.282230000001</v>
      </c>
      <c r="Y648" s="18" t="s">
        <v>164</v>
      </c>
      <c r="Z648" s="18">
        <v>11135.320309999999</v>
      </c>
    </row>
    <row r="649" spans="1:26" hidden="1">
      <c r="A649" s="18" t="s">
        <v>213</v>
      </c>
      <c r="B649" s="18" t="s">
        <v>186</v>
      </c>
      <c r="C649" s="18" t="s">
        <v>139</v>
      </c>
      <c r="D649" s="18" t="s">
        <v>58</v>
      </c>
      <c r="E649" s="18" t="s">
        <v>63</v>
      </c>
      <c r="F649" s="18" t="s">
        <v>60</v>
      </c>
      <c r="G649" s="18">
        <v>452.40414429999998</v>
      </c>
      <c r="H649" s="18">
        <v>511.54980469999998</v>
      </c>
      <c r="I649" s="18">
        <v>548.69238280000002</v>
      </c>
      <c r="J649" s="18">
        <v>604.22399900000005</v>
      </c>
      <c r="K649" s="18">
        <v>666.72857669999996</v>
      </c>
      <c r="L649" s="18">
        <v>718.92901610000001</v>
      </c>
      <c r="M649" s="18">
        <v>768.09179689999996</v>
      </c>
      <c r="N649" s="18">
        <v>815.22314449999999</v>
      </c>
      <c r="O649" s="18">
        <v>858.10131839999997</v>
      </c>
      <c r="P649" s="18">
        <v>893.85198969999999</v>
      </c>
      <c r="Q649" s="18" t="s">
        <v>164</v>
      </c>
      <c r="R649" s="18">
        <v>965.28161620000003</v>
      </c>
      <c r="S649" s="18" t="s">
        <v>164</v>
      </c>
      <c r="T649" s="18">
        <v>1045.9562989999999</v>
      </c>
      <c r="U649" s="18" t="s">
        <v>164</v>
      </c>
      <c r="V649" s="18">
        <v>1127.2425539999999</v>
      </c>
      <c r="W649" s="18" t="s">
        <v>164</v>
      </c>
      <c r="X649" s="18">
        <v>1200.848755</v>
      </c>
      <c r="Y649" s="18" t="s">
        <v>164</v>
      </c>
      <c r="Z649" s="18">
        <v>1291.5379640000001</v>
      </c>
    </row>
    <row r="650" spans="1:26" hidden="1">
      <c r="A650" s="18" t="s">
        <v>214</v>
      </c>
      <c r="B650" s="18" t="s">
        <v>187</v>
      </c>
      <c r="C650" s="18" t="s">
        <v>139</v>
      </c>
      <c r="D650" s="18" t="s">
        <v>58</v>
      </c>
      <c r="E650" s="18" t="s">
        <v>140</v>
      </c>
      <c r="F650" s="18" t="s">
        <v>141</v>
      </c>
      <c r="G650" s="18">
        <v>30911.814450000002</v>
      </c>
      <c r="H650" s="18">
        <v>34045.15625</v>
      </c>
      <c r="I650" s="18" t="s">
        <v>164</v>
      </c>
      <c r="J650" s="18">
        <v>38512.960939999997</v>
      </c>
      <c r="K650" s="18" t="s">
        <v>164</v>
      </c>
      <c r="L650" s="18">
        <v>42342.03125</v>
      </c>
      <c r="M650" s="18" t="s">
        <v>164</v>
      </c>
      <c r="N650" s="18">
        <v>46041.257810000003</v>
      </c>
      <c r="O650" s="18" t="s">
        <v>164</v>
      </c>
      <c r="P650" s="18">
        <v>48112.648439999997</v>
      </c>
      <c r="Q650" s="18" t="s">
        <v>164</v>
      </c>
      <c r="R650" s="18">
        <v>48297.222659999999</v>
      </c>
      <c r="S650" s="18" t="s">
        <v>164</v>
      </c>
      <c r="T650" s="18">
        <v>49263.496090000001</v>
      </c>
      <c r="U650" s="18" t="s">
        <v>164</v>
      </c>
      <c r="V650" s="18">
        <v>48492.074220000002</v>
      </c>
      <c r="W650" s="18" t="s">
        <v>164</v>
      </c>
      <c r="X650" s="18">
        <v>47435.421880000002</v>
      </c>
      <c r="Y650" s="18" t="s">
        <v>164</v>
      </c>
      <c r="Z650" s="18">
        <v>47317.105470000002</v>
      </c>
    </row>
    <row r="651" spans="1:26" hidden="1">
      <c r="A651" s="18" t="s">
        <v>214</v>
      </c>
      <c r="B651" s="18" t="s">
        <v>187</v>
      </c>
      <c r="C651" s="18" t="s">
        <v>139</v>
      </c>
      <c r="D651" s="18" t="s">
        <v>58</v>
      </c>
      <c r="E651" s="18" t="s">
        <v>59</v>
      </c>
      <c r="F651" s="18" t="s">
        <v>60</v>
      </c>
      <c r="G651" s="18">
        <v>338.79208369999998</v>
      </c>
      <c r="H651" s="18">
        <v>376.53201289999998</v>
      </c>
      <c r="I651" s="18" t="s">
        <v>164</v>
      </c>
      <c r="J651" s="18">
        <v>446.4708862</v>
      </c>
      <c r="K651" s="18" t="s">
        <v>164</v>
      </c>
      <c r="L651" s="18">
        <v>497.22158810000002</v>
      </c>
      <c r="M651" s="18" t="s">
        <v>164</v>
      </c>
      <c r="N651" s="18">
        <v>549.9570923</v>
      </c>
      <c r="O651" s="18" t="s">
        <v>164</v>
      </c>
      <c r="P651" s="18">
        <v>596.80395510000005</v>
      </c>
      <c r="Q651" s="18" t="s">
        <v>164</v>
      </c>
      <c r="R651" s="18">
        <v>622.96173099999999</v>
      </c>
      <c r="S651" s="18" t="s">
        <v>164</v>
      </c>
      <c r="T651" s="18">
        <v>651.0665894</v>
      </c>
      <c r="U651" s="18" t="s">
        <v>164</v>
      </c>
      <c r="V651" s="18">
        <v>660.73577880000005</v>
      </c>
      <c r="W651" s="18" t="s">
        <v>164</v>
      </c>
      <c r="X651" s="18">
        <v>666.90881349999995</v>
      </c>
      <c r="Y651" s="18" t="s">
        <v>164</v>
      </c>
      <c r="Z651" s="18">
        <v>685.1287231</v>
      </c>
    </row>
    <row r="652" spans="1:26" hidden="1">
      <c r="A652" s="18" t="s">
        <v>214</v>
      </c>
      <c r="B652" s="18" t="s">
        <v>187</v>
      </c>
      <c r="C652" s="18" t="s">
        <v>139</v>
      </c>
      <c r="D652" s="18" t="s">
        <v>58</v>
      </c>
      <c r="E652" s="18" t="s">
        <v>61</v>
      </c>
      <c r="F652" s="18" t="s">
        <v>62</v>
      </c>
      <c r="G652" s="18">
        <v>62356.086719999999</v>
      </c>
      <c r="H652" s="18">
        <v>73745.71875</v>
      </c>
      <c r="I652" s="18" t="s">
        <v>164</v>
      </c>
      <c r="J652" s="18">
        <v>104696.3328</v>
      </c>
      <c r="K652" s="18" t="s">
        <v>164</v>
      </c>
      <c r="L652" s="18">
        <v>141169.46249999999</v>
      </c>
      <c r="M652" s="18" t="s">
        <v>164</v>
      </c>
      <c r="N652" s="18">
        <v>184526.90779999999</v>
      </c>
      <c r="O652" s="18" t="s">
        <v>164</v>
      </c>
      <c r="P652" s="18">
        <v>238300.1672</v>
      </c>
      <c r="Q652" s="18" t="s">
        <v>164</v>
      </c>
      <c r="R652" s="18">
        <v>283602.85940000002</v>
      </c>
      <c r="S652" s="18" t="s">
        <v>164</v>
      </c>
      <c r="T652" s="18">
        <v>334848.59379999997</v>
      </c>
      <c r="U652" s="18" t="s">
        <v>164</v>
      </c>
      <c r="V652" s="18">
        <v>391571.70939999999</v>
      </c>
      <c r="W652" s="18" t="s">
        <v>164</v>
      </c>
      <c r="X652" s="18">
        <v>455290.85940000002</v>
      </c>
      <c r="Y652" s="18" t="s">
        <v>164</v>
      </c>
      <c r="Z652" s="18">
        <v>526346.49380000005</v>
      </c>
    </row>
    <row r="653" spans="1:26" hidden="1">
      <c r="A653" s="18" t="s">
        <v>214</v>
      </c>
      <c r="B653" s="18" t="s">
        <v>187</v>
      </c>
      <c r="C653" s="18" t="s">
        <v>139</v>
      </c>
      <c r="D653" s="18" t="s">
        <v>58</v>
      </c>
      <c r="E653" s="18" t="s">
        <v>142</v>
      </c>
      <c r="F653" s="18" t="s">
        <v>143</v>
      </c>
      <c r="G653" s="18">
        <v>6514.0961909999996</v>
      </c>
      <c r="H653" s="18">
        <v>6916.1831050000001</v>
      </c>
      <c r="I653" s="18" t="s">
        <v>164</v>
      </c>
      <c r="J653" s="18">
        <v>7611.7202150000003</v>
      </c>
      <c r="K653" s="18" t="s">
        <v>164</v>
      </c>
      <c r="L653" s="18">
        <v>8261.5732420000004</v>
      </c>
      <c r="M653" s="18" t="s">
        <v>164</v>
      </c>
      <c r="N653" s="18">
        <v>8784.6894530000009</v>
      </c>
      <c r="O653" s="18" t="s">
        <v>164</v>
      </c>
      <c r="P653" s="18">
        <v>9162.8847659999992</v>
      </c>
      <c r="Q653" s="18" t="s">
        <v>164</v>
      </c>
      <c r="R653" s="18">
        <v>9373.4853519999997</v>
      </c>
      <c r="S653" s="18" t="s">
        <v>164</v>
      </c>
      <c r="T653" s="18">
        <v>9438.1474610000005</v>
      </c>
      <c r="U653" s="18" t="s">
        <v>164</v>
      </c>
      <c r="V653" s="18">
        <v>9381.6425780000009</v>
      </c>
      <c r="W653" s="18" t="s">
        <v>164</v>
      </c>
      <c r="X653" s="18">
        <v>9222.6572269999997</v>
      </c>
      <c r="Y653" s="18" t="s">
        <v>164</v>
      </c>
      <c r="Z653" s="18">
        <v>8996.4921880000002</v>
      </c>
    </row>
    <row r="654" spans="1:26" hidden="1">
      <c r="A654" s="18" t="s">
        <v>214</v>
      </c>
      <c r="B654" s="18" t="s">
        <v>187</v>
      </c>
      <c r="C654" s="18" t="s">
        <v>139</v>
      </c>
      <c r="D654" s="18" t="s">
        <v>58</v>
      </c>
      <c r="E654" s="18" t="s">
        <v>63</v>
      </c>
      <c r="F654" s="18" t="s">
        <v>60</v>
      </c>
      <c r="G654" s="18">
        <v>453.09680179999998</v>
      </c>
      <c r="H654" s="18">
        <v>510.09225459999999</v>
      </c>
      <c r="I654" s="18" t="s">
        <v>164</v>
      </c>
      <c r="J654" s="18">
        <v>603.45758060000003</v>
      </c>
      <c r="K654" s="18" t="s">
        <v>164</v>
      </c>
      <c r="L654" s="18">
        <v>690.12646480000001</v>
      </c>
      <c r="M654" s="18" t="s">
        <v>164</v>
      </c>
      <c r="N654" s="18">
        <v>777.33618160000003</v>
      </c>
      <c r="O654" s="18" t="s">
        <v>164</v>
      </c>
      <c r="P654" s="18">
        <v>849.35485840000001</v>
      </c>
      <c r="Q654" s="18" t="s">
        <v>164</v>
      </c>
      <c r="R654" s="18">
        <v>881.55493160000003</v>
      </c>
      <c r="S654" s="18" t="s">
        <v>164</v>
      </c>
      <c r="T654" s="18">
        <v>922.39776610000001</v>
      </c>
      <c r="U654" s="18" t="s">
        <v>164</v>
      </c>
      <c r="V654" s="18">
        <v>945.00897220000002</v>
      </c>
      <c r="W654" s="18" t="s">
        <v>164</v>
      </c>
      <c r="X654" s="18">
        <v>963.31555179999998</v>
      </c>
      <c r="Y654" s="18" t="s">
        <v>164</v>
      </c>
      <c r="Z654" s="18">
        <v>997.40081789999999</v>
      </c>
    </row>
    <row r="655" spans="1:26" hidden="1">
      <c r="A655" s="18" t="s">
        <v>214</v>
      </c>
      <c r="B655" s="18" t="s">
        <v>190</v>
      </c>
      <c r="C655" s="18" t="s">
        <v>139</v>
      </c>
      <c r="D655" s="18" t="s">
        <v>58</v>
      </c>
      <c r="E655" s="18" t="s">
        <v>140</v>
      </c>
      <c r="F655" s="18" t="s">
        <v>141</v>
      </c>
      <c r="G655" s="18">
        <v>30911.814450000002</v>
      </c>
      <c r="H655" s="18">
        <v>34045.15625</v>
      </c>
      <c r="I655" s="18" t="s">
        <v>164</v>
      </c>
      <c r="J655" s="18">
        <v>38599.378909999999</v>
      </c>
      <c r="K655" s="18" t="s">
        <v>164</v>
      </c>
      <c r="L655" s="18">
        <v>35831.457029999998</v>
      </c>
      <c r="M655" s="18" t="s">
        <v>164</v>
      </c>
      <c r="N655" s="18">
        <v>36124.574220000002</v>
      </c>
      <c r="O655" s="18" t="s">
        <v>164</v>
      </c>
      <c r="P655" s="18">
        <v>35380.710939999997</v>
      </c>
      <c r="Q655" s="18" t="s">
        <v>164</v>
      </c>
      <c r="R655" s="18">
        <v>30820.664059999999</v>
      </c>
      <c r="S655" s="18" t="s">
        <v>164</v>
      </c>
      <c r="T655" s="18">
        <v>26850.14258</v>
      </c>
      <c r="U655" s="18" t="s">
        <v>164</v>
      </c>
      <c r="V655" s="18">
        <v>22082.457030000001</v>
      </c>
      <c r="W655" s="18" t="s">
        <v>164</v>
      </c>
      <c r="X655" s="18">
        <v>16201.994140000001</v>
      </c>
      <c r="Y655" s="18" t="s">
        <v>164</v>
      </c>
      <c r="Z655" s="18">
        <v>9797.3330079999996</v>
      </c>
    </row>
    <row r="656" spans="1:26" hidden="1">
      <c r="A656" s="18" t="s">
        <v>214</v>
      </c>
      <c r="B656" s="18" t="s">
        <v>190</v>
      </c>
      <c r="C656" s="18" t="s">
        <v>139</v>
      </c>
      <c r="D656" s="18" t="s">
        <v>58</v>
      </c>
      <c r="E656" s="18" t="s">
        <v>59</v>
      </c>
      <c r="F656" s="18" t="s">
        <v>60</v>
      </c>
      <c r="G656" s="18">
        <v>338.79208369999998</v>
      </c>
      <c r="H656" s="18">
        <v>376.53204349999999</v>
      </c>
      <c r="I656" s="18" t="s">
        <v>164</v>
      </c>
      <c r="J656" s="18">
        <v>446.60238650000002</v>
      </c>
      <c r="K656" s="18" t="s">
        <v>164</v>
      </c>
      <c r="L656" s="18">
        <v>474.2735596</v>
      </c>
      <c r="M656" s="18" t="s">
        <v>164</v>
      </c>
      <c r="N656" s="18">
        <v>518.11468509999997</v>
      </c>
      <c r="O656" s="18" t="s">
        <v>164</v>
      </c>
      <c r="P656" s="18">
        <v>557.8399048</v>
      </c>
      <c r="Q656" s="18" t="s">
        <v>164</v>
      </c>
      <c r="R656" s="18">
        <v>579.34503170000005</v>
      </c>
      <c r="S656" s="18" t="s">
        <v>164</v>
      </c>
      <c r="T656" s="18">
        <v>599.0490112</v>
      </c>
      <c r="U656" s="18" t="s">
        <v>164</v>
      </c>
      <c r="V656" s="18">
        <v>606.31860349999999</v>
      </c>
      <c r="W656" s="18" t="s">
        <v>164</v>
      </c>
      <c r="X656" s="18">
        <v>605.73126219999995</v>
      </c>
      <c r="Y656" s="18" t="s">
        <v>164</v>
      </c>
      <c r="Z656" s="18">
        <v>598.24981690000004</v>
      </c>
    </row>
    <row r="657" spans="1:26" hidden="1">
      <c r="A657" s="18" t="s">
        <v>214</v>
      </c>
      <c r="B657" s="18" t="s">
        <v>190</v>
      </c>
      <c r="C657" s="18" t="s">
        <v>139</v>
      </c>
      <c r="D657" s="18" t="s">
        <v>58</v>
      </c>
      <c r="E657" s="18" t="s">
        <v>61</v>
      </c>
      <c r="F657" s="18" t="s">
        <v>62</v>
      </c>
      <c r="G657" s="18">
        <v>62356.086719999999</v>
      </c>
      <c r="H657" s="18">
        <v>73745.71875</v>
      </c>
      <c r="I657" s="18" t="s">
        <v>164</v>
      </c>
      <c r="J657" s="18">
        <v>104696.3328</v>
      </c>
      <c r="K657" s="18" t="s">
        <v>164</v>
      </c>
      <c r="L657" s="18">
        <v>141169.46249999999</v>
      </c>
      <c r="M657" s="18" t="s">
        <v>164</v>
      </c>
      <c r="N657" s="18">
        <v>184526.90779999999</v>
      </c>
      <c r="O657" s="18" t="s">
        <v>164</v>
      </c>
      <c r="P657" s="18">
        <v>238300.1672</v>
      </c>
      <c r="Q657" s="18" t="s">
        <v>164</v>
      </c>
      <c r="R657" s="18">
        <v>283602.85940000002</v>
      </c>
      <c r="S657" s="18" t="s">
        <v>164</v>
      </c>
      <c r="T657" s="18">
        <v>334848.59379999997</v>
      </c>
      <c r="U657" s="18" t="s">
        <v>164</v>
      </c>
      <c r="V657" s="18">
        <v>391571.70939999999</v>
      </c>
      <c r="W657" s="18" t="s">
        <v>164</v>
      </c>
      <c r="X657" s="18">
        <v>455290.85940000002</v>
      </c>
      <c r="Y657" s="18" t="s">
        <v>164</v>
      </c>
      <c r="Z657" s="18">
        <v>526346.49380000005</v>
      </c>
    </row>
    <row r="658" spans="1:26" hidden="1">
      <c r="A658" s="18" t="s">
        <v>214</v>
      </c>
      <c r="B658" s="18" t="s">
        <v>190</v>
      </c>
      <c r="C658" s="18" t="s">
        <v>139</v>
      </c>
      <c r="D658" s="18" t="s">
        <v>58</v>
      </c>
      <c r="E658" s="18" t="s">
        <v>142</v>
      </c>
      <c r="F658" s="18" t="s">
        <v>143</v>
      </c>
      <c r="G658" s="18">
        <v>6514.0961909999996</v>
      </c>
      <c r="H658" s="18">
        <v>6916.1831050000001</v>
      </c>
      <c r="I658" s="18" t="s">
        <v>164</v>
      </c>
      <c r="J658" s="18">
        <v>7611.7202150000003</v>
      </c>
      <c r="K658" s="18" t="s">
        <v>164</v>
      </c>
      <c r="L658" s="18">
        <v>8261.5732420000004</v>
      </c>
      <c r="M658" s="18" t="s">
        <v>164</v>
      </c>
      <c r="N658" s="18">
        <v>8784.6894530000009</v>
      </c>
      <c r="O658" s="18" t="s">
        <v>164</v>
      </c>
      <c r="P658" s="18">
        <v>9162.8847659999992</v>
      </c>
      <c r="Q658" s="18" t="s">
        <v>164</v>
      </c>
      <c r="R658" s="18">
        <v>9373.4853519999997</v>
      </c>
      <c r="S658" s="18" t="s">
        <v>164</v>
      </c>
      <c r="T658" s="18">
        <v>9438.1474610000005</v>
      </c>
      <c r="U658" s="18" t="s">
        <v>164</v>
      </c>
      <c r="V658" s="18">
        <v>9381.6425780000009</v>
      </c>
      <c r="W658" s="18" t="s">
        <v>164</v>
      </c>
      <c r="X658" s="18">
        <v>9222.6572269999997</v>
      </c>
      <c r="Y658" s="18" t="s">
        <v>164</v>
      </c>
      <c r="Z658" s="18">
        <v>8996.4921880000002</v>
      </c>
    </row>
    <row r="659" spans="1:26" hidden="1">
      <c r="A659" s="18" t="s">
        <v>214</v>
      </c>
      <c r="B659" s="18" t="s">
        <v>190</v>
      </c>
      <c r="C659" s="18" t="s">
        <v>139</v>
      </c>
      <c r="D659" s="18" t="s">
        <v>58</v>
      </c>
      <c r="E659" s="18" t="s">
        <v>63</v>
      </c>
      <c r="F659" s="18" t="s">
        <v>60</v>
      </c>
      <c r="G659" s="18">
        <v>453.09680179999998</v>
      </c>
      <c r="H659" s="18">
        <v>510.09222410000001</v>
      </c>
      <c r="I659" s="18" t="s">
        <v>164</v>
      </c>
      <c r="J659" s="18">
        <v>603.9083862</v>
      </c>
      <c r="K659" s="18" t="s">
        <v>164</v>
      </c>
      <c r="L659" s="18">
        <v>645.65155030000005</v>
      </c>
      <c r="M659" s="18" t="s">
        <v>164</v>
      </c>
      <c r="N659" s="18">
        <v>714.02502440000001</v>
      </c>
      <c r="O659" s="18" t="s">
        <v>164</v>
      </c>
      <c r="P659" s="18">
        <v>771.43713379999997</v>
      </c>
      <c r="Q659" s="18" t="s">
        <v>164</v>
      </c>
      <c r="R659" s="18">
        <v>791.57110599999999</v>
      </c>
      <c r="S659" s="18" t="s">
        <v>164</v>
      </c>
      <c r="T659" s="18">
        <v>814.76025389999995</v>
      </c>
      <c r="U659" s="18" t="s">
        <v>164</v>
      </c>
      <c r="V659" s="18">
        <v>826.57098389999999</v>
      </c>
      <c r="W659" s="18" t="s">
        <v>164</v>
      </c>
      <c r="X659" s="18">
        <v>830.28643799999998</v>
      </c>
      <c r="Y659" s="18" t="s">
        <v>164</v>
      </c>
      <c r="Z659" s="18">
        <v>827.92816159999995</v>
      </c>
    </row>
    <row r="660" spans="1:26" hidden="1">
      <c r="A660" s="18" t="s">
        <v>214</v>
      </c>
      <c r="B660" s="18" t="s">
        <v>191</v>
      </c>
      <c r="C660" s="18" t="s">
        <v>139</v>
      </c>
      <c r="D660" s="18" t="s">
        <v>58</v>
      </c>
      <c r="E660" s="18" t="s">
        <v>140</v>
      </c>
      <c r="F660" s="18" t="s">
        <v>141</v>
      </c>
      <c r="G660" s="18">
        <v>30911.814450000002</v>
      </c>
      <c r="H660" s="18">
        <v>34045.15625</v>
      </c>
      <c r="I660" s="18" t="s">
        <v>164</v>
      </c>
      <c r="J660" s="18">
        <v>38583.28125</v>
      </c>
      <c r="K660" s="18" t="s">
        <v>164</v>
      </c>
      <c r="L660" s="18">
        <v>35619.160159999999</v>
      </c>
      <c r="M660" s="18" t="s">
        <v>164</v>
      </c>
      <c r="N660" s="18">
        <v>35932.023439999997</v>
      </c>
      <c r="O660" s="18" t="s">
        <v>164</v>
      </c>
      <c r="P660" s="18">
        <v>35395.597659999999</v>
      </c>
      <c r="Q660" s="18" t="s">
        <v>164</v>
      </c>
      <c r="R660" s="18">
        <v>31773.10742</v>
      </c>
      <c r="S660" s="18" t="s">
        <v>164</v>
      </c>
      <c r="T660" s="18">
        <v>28687.17383</v>
      </c>
      <c r="U660" s="18" t="s">
        <v>164</v>
      </c>
      <c r="V660" s="18">
        <v>24946.09375</v>
      </c>
      <c r="W660" s="18" t="s">
        <v>164</v>
      </c>
      <c r="X660" s="18">
        <v>20804.113280000001</v>
      </c>
      <c r="Y660" s="18" t="s">
        <v>164</v>
      </c>
      <c r="Z660" s="18">
        <v>17839.248049999998</v>
      </c>
    </row>
    <row r="661" spans="1:26" hidden="1">
      <c r="A661" s="18" t="s">
        <v>214</v>
      </c>
      <c r="B661" s="18" t="s">
        <v>191</v>
      </c>
      <c r="C661" s="18" t="s">
        <v>139</v>
      </c>
      <c r="D661" s="18" t="s">
        <v>58</v>
      </c>
      <c r="E661" s="18" t="s">
        <v>59</v>
      </c>
      <c r="F661" s="18" t="s">
        <v>60</v>
      </c>
      <c r="G661" s="18">
        <v>338.79208369999998</v>
      </c>
      <c r="H661" s="18">
        <v>376.53204349999999</v>
      </c>
      <c r="I661" s="18" t="s">
        <v>164</v>
      </c>
      <c r="J661" s="18">
        <v>446.56506350000001</v>
      </c>
      <c r="K661" s="18" t="s">
        <v>164</v>
      </c>
      <c r="L661" s="18">
        <v>471.24804690000002</v>
      </c>
      <c r="M661" s="18" t="s">
        <v>164</v>
      </c>
      <c r="N661" s="18">
        <v>514.99072269999999</v>
      </c>
      <c r="O661" s="18" t="s">
        <v>164</v>
      </c>
      <c r="P661" s="18">
        <v>554.60449219999998</v>
      </c>
      <c r="Q661" s="18" t="s">
        <v>164</v>
      </c>
      <c r="R661" s="18">
        <v>580.35113530000001</v>
      </c>
      <c r="S661" s="18" t="s">
        <v>164</v>
      </c>
      <c r="T661" s="18">
        <v>600.31445310000004</v>
      </c>
      <c r="U661" s="18" t="s">
        <v>164</v>
      </c>
      <c r="V661" s="18">
        <v>604.96807860000001</v>
      </c>
      <c r="W661" s="18" t="s">
        <v>164</v>
      </c>
      <c r="X661" s="18">
        <v>602.31842040000004</v>
      </c>
      <c r="Y661" s="18" t="s">
        <v>164</v>
      </c>
      <c r="Z661" s="18">
        <v>606.14263919999996</v>
      </c>
    </row>
    <row r="662" spans="1:26" hidden="1">
      <c r="A662" s="18" t="s">
        <v>214</v>
      </c>
      <c r="B662" s="18" t="s">
        <v>191</v>
      </c>
      <c r="C662" s="18" t="s">
        <v>139</v>
      </c>
      <c r="D662" s="18" t="s">
        <v>58</v>
      </c>
      <c r="E662" s="18" t="s">
        <v>61</v>
      </c>
      <c r="F662" s="18" t="s">
        <v>62</v>
      </c>
      <c r="G662" s="18">
        <v>62356.086719999999</v>
      </c>
      <c r="H662" s="18">
        <v>73745.71875</v>
      </c>
      <c r="I662" s="18" t="s">
        <v>164</v>
      </c>
      <c r="J662" s="18">
        <v>104696.3328</v>
      </c>
      <c r="K662" s="18" t="s">
        <v>164</v>
      </c>
      <c r="L662" s="18">
        <v>141169.46249999999</v>
      </c>
      <c r="M662" s="18" t="s">
        <v>164</v>
      </c>
      <c r="N662" s="18">
        <v>184526.90779999999</v>
      </c>
      <c r="O662" s="18" t="s">
        <v>164</v>
      </c>
      <c r="P662" s="18">
        <v>238300.1672</v>
      </c>
      <c r="Q662" s="18" t="s">
        <v>164</v>
      </c>
      <c r="R662" s="18">
        <v>283602.85940000002</v>
      </c>
      <c r="S662" s="18" t="s">
        <v>164</v>
      </c>
      <c r="T662" s="18">
        <v>334848.59379999997</v>
      </c>
      <c r="U662" s="18" t="s">
        <v>164</v>
      </c>
      <c r="V662" s="18">
        <v>391571.70939999999</v>
      </c>
      <c r="W662" s="18" t="s">
        <v>164</v>
      </c>
      <c r="X662" s="18">
        <v>455290.85940000002</v>
      </c>
      <c r="Y662" s="18" t="s">
        <v>164</v>
      </c>
      <c r="Z662" s="18">
        <v>526346.49380000005</v>
      </c>
    </row>
    <row r="663" spans="1:26" hidden="1">
      <c r="A663" s="18" t="s">
        <v>214</v>
      </c>
      <c r="B663" s="18" t="s">
        <v>191</v>
      </c>
      <c r="C663" s="18" t="s">
        <v>139</v>
      </c>
      <c r="D663" s="18" t="s">
        <v>58</v>
      </c>
      <c r="E663" s="18" t="s">
        <v>142</v>
      </c>
      <c r="F663" s="18" t="s">
        <v>143</v>
      </c>
      <c r="G663" s="18">
        <v>6514.0961909999996</v>
      </c>
      <c r="H663" s="18">
        <v>6916.1831050000001</v>
      </c>
      <c r="I663" s="18" t="s">
        <v>164</v>
      </c>
      <c r="J663" s="18">
        <v>7611.7202150000003</v>
      </c>
      <c r="K663" s="18" t="s">
        <v>164</v>
      </c>
      <c r="L663" s="18">
        <v>8261.5732420000004</v>
      </c>
      <c r="M663" s="18" t="s">
        <v>164</v>
      </c>
      <c r="N663" s="18">
        <v>8784.6894530000009</v>
      </c>
      <c r="O663" s="18" t="s">
        <v>164</v>
      </c>
      <c r="P663" s="18">
        <v>9162.8847659999992</v>
      </c>
      <c r="Q663" s="18" t="s">
        <v>164</v>
      </c>
      <c r="R663" s="18">
        <v>9373.4853519999997</v>
      </c>
      <c r="S663" s="18" t="s">
        <v>164</v>
      </c>
      <c r="T663" s="18">
        <v>9438.1474610000005</v>
      </c>
      <c r="U663" s="18" t="s">
        <v>164</v>
      </c>
      <c r="V663" s="18">
        <v>9381.6425780000009</v>
      </c>
      <c r="W663" s="18" t="s">
        <v>164</v>
      </c>
      <c r="X663" s="18">
        <v>9222.6572269999997</v>
      </c>
      <c r="Y663" s="18" t="s">
        <v>164</v>
      </c>
      <c r="Z663" s="18">
        <v>8996.4921880000002</v>
      </c>
    </row>
    <row r="664" spans="1:26" hidden="1">
      <c r="A664" s="18" t="s">
        <v>214</v>
      </c>
      <c r="B664" s="18" t="s">
        <v>191</v>
      </c>
      <c r="C664" s="18" t="s">
        <v>139</v>
      </c>
      <c r="D664" s="18" t="s">
        <v>58</v>
      </c>
      <c r="E664" s="18" t="s">
        <v>63</v>
      </c>
      <c r="F664" s="18" t="s">
        <v>60</v>
      </c>
      <c r="G664" s="18">
        <v>453.09680179999998</v>
      </c>
      <c r="H664" s="18">
        <v>510.09222410000001</v>
      </c>
      <c r="I664" s="18" t="s">
        <v>164</v>
      </c>
      <c r="J664" s="18">
        <v>603.42602539999996</v>
      </c>
      <c r="K664" s="18" t="s">
        <v>164</v>
      </c>
      <c r="L664" s="18">
        <v>635.56201169999997</v>
      </c>
      <c r="M664" s="18" t="s">
        <v>164</v>
      </c>
      <c r="N664" s="18">
        <v>697.53106690000004</v>
      </c>
      <c r="O664" s="18" t="s">
        <v>164</v>
      </c>
      <c r="P664" s="18">
        <v>749.50170900000001</v>
      </c>
      <c r="Q664" s="18" t="s">
        <v>164</v>
      </c>
      <c r="R664" s="18">
        <v>770.46942139999999</v>
      </c>
      <c r="S664" s="18" t="s">
        <v>164</v>
      </c>
      <c r="T664" s="18">
        <v>789.51544190000004</v>
      </c>
      <c r="U664" s="18" t="s">
        <v>164</v>
      </c>
      <c r="V664" s="18">
        <v>791.32385250000004</v>
      </c>
      <c r="W664" s="18" t="s">
        <v>164</v>
      </c>
      <c r="X664" s="18">
        <v>783.09906009999997</v>
      </c>
      <c r="Y664" s="18" t="s">
        <v>164</v>
      </c>
      <c r="Z664" s="18">
        <v>785.53845209999997</v>
      </c>
    </row>
    <row r="665" spans="1:26" hidden="1">
      <c r="A665" s="18" t="s">
        <v>215</v>
      </c>
      <c r="B665" s="18" t="s">
        <v>216</v>
      </c>
      <c r="C665" s="18" t="s">
        <v>139</v>
      </c>
      <c r="D665" s="18" t="s">
        <v>58</v>
      </c>
      <c r="E665" s="18" t="s">
        <v>140</v>
      </c>
      <c r="F665" s="18" t="s">
        <v>141</v>
      </c>
      <c r="G665" s="18">
        <v>33845.742189999997</v>
      </c>
      <c r="H665" s="18">
        <v>37423.042970000002</v>
      </c>
      <c r="I665" s="18" t="s">
        <v>164</v>
      </c>
      <c r="J665" s="18">
        <v>38606.238279999998</v>
      </c>
      <c r="K665" s="18" t="s">
        <v>164</v>
      </c>
      <c r="L665" s="18">
        <v>33856.808590000001</v>
      </c>
      <c r="M665" s="18" t="s">
        <v>164</v>
      </c>
      <c r="N665" s="18">
        <v>27675.746090000001</v>
      </c>
      <c r="O665" s="18" t="s">
        <v>164</v>
      </c>
      <c r="P665" s="18">
        <v>21537.650389999999</v>
      </c>
      <c r="Q665" s="18" t="s">
        <v>164</v>
      </c>
      <c r="R665" s="18">
        <v>13615.782230000001</v>
      </c>
      <c r="S665" s="18" t="s">
        <v>164</v>
      </c>
      <c r="T665" s="18">
        <v>7020.1630859999996</v>
      </c>
      <c r="U665" s="18" t="s">
        <v>164</v>
      </c>
      <c r="V665" s="18">
        <v>3853.875</v>
      </c>
      <c r="W665" s="18" t="s">
        <v>164</v>
      </c>
      <c r="X665" s="18">
        <v>811.76098630000001</v>
      </c>
      <c r="Y665" s="18" t="s">
        <v>164</v>
      </c>
      <c r="Z665" s="18">
        <v>-1957.998047</v>
      </c>
    </row>
    <row r="666" spans="1:26" hidden="1">
      <c r="A666" s="18" t="s">
        <v>215</v>
      </c>
      <c r="B666" s="18" t="s">
        <v>216</v>
      </c>
      <c r="C666" s="18" t="s">
        <v>139</v>
      </c>
      <c r="D666" s="18" t="s">
        <v>58</v>
      </c>
      <c r="E666" s="18" t="s">
        <v>59</v>
      </c>
      <c r="F666" s="18" t="s">
        <v>60</v>
      </c>
      <c r="G666" s="18">
        <v>330.74798579999998</v>
      </c>
      <c r="H666" s="18">
        <v>365.05300899999997</v>
      </c>
      <c r="I666" s="18" t="s">
        <v>164</v>
      </c>
      <c r="J666" s="18">
        <v>411.17300419999998</v>
      </c>
      <c r="K666" s="18" t="s">
        <v>164</v>
      </c>
      <c r="L666" s="18">
        <v>444.90701289999998</v>
      </c>
      <c r="M666" s="18" t="s">
        <v>164</v>
      </c>
      <c r="N666" s="18">
        <v>479.47601320000001</v>
      </c>
      <c r="O666" s="18" t="s">
        <v>164</v>
      </c>
      <c r="P666" s="18">
        <v>516.59301760000005</v>
      </c>
      <c r="Q666" s="18" t="s">
        <v>164</v>
      </c>
      <c r="R666" s="18">
        <v>525.18298340000001</v>
      </c>
      <c r="S666" s="18" t="s">
        <v>164</v>
      </c>
      <c r="T666" s="18">
        <v>519.58398439999996</v>
      </c>
      <c r="U666" s="18" t="s">
        <v>164</v>
      </c>
      <c r="V666" s="18">
        <v>503.27301030000001</v>
      </c>
      <c r="W666" s="18" t="s">
        <v>164</v>
      </c>
      <c r="X666" s="18">
        <v>468.12600709999998</v>
      </c>
      <c r="Y666" s="18" t="s">
        <v>164</v>
      </c>
      <c r="Z666" s="18">
        <v>434.46398929999998</v>
      </c>
    </row>
    <row r="667" spans="1:26" hidden="1">
      <c r="A667" s="18" t="s">
        <v>215</v>
      </c>
      <c r="B667" s="18" t="s">
        <v>216</v>
      </c>
      <c r="C667" s="18" t="s">
        <v>139</v>
      </c>
      <c r="D667" s="18" t="s">
        <v>58</v>
      </c>
      <c r="E667" s="18" t="s">
        <v>142</v>
      </c>
      <c r="F667" s="18" t="s">
        <v>143</v>
      </c>
      <c r="G667" s="18">
        <v>6458.6938479999999</v>
      </c>
      <c r="H667" s="18">
        <v>6846.6748049999997</v>
      </c>
      <c r="I667" s="18" t="s">
        <v>164</v>
      </c>
      <c r="J667" s="18">
        <v>7626.876953</v>
      </c>
      <c r="K667" s="18" t="s">
        <v>164</v>
      </c>
      <c r="L667" s="18">
        <v>8290.2685550000006</v>
      </c>
      <c r="M667" s="18" t="s">
        <v>164</v>
      </c>
      <c r="N667" s="18">
        <v>8833.2646480000003</v>
      </c>
      <c r="O667" s="18" t="s">
        <v>164</v>
      </c>
      <c r="P667" s="18">
        <v>9262.6992190000001</v>
      </c>
      <c r="Q667" s="18" t="s">
        <v>164</v>
      </c>
      <c r="R667" s="18">
        <v>9549.671875</v>
      </c>
      <c r="S667" s="18" t="s">
        <v>164</v>
      </c>
      <c r="T667" s="18">
        <v>9728.0507809999999</v>
      </c>
      <c r="U667" s="18" t="s">
        <v>164</v>
      </c>
      <c r="V667" s="18">
        <v>9821.3925780000009</v>
      </c>
      <c r="W667" s="18" t="s">
        <v>164</v>
      </c>
      <c r="X667" s="18">
        <v>9841.5058590000008</v>
      </c>
      <c r="Y667" s="18" t="s">
        <v>164</v>
      </c>
      <c r="Z667" s="18">
        <v>9804.9990230000003</v>
      </c>
    </row>
    <row r="668" spans="1:26" hidden="1">
      <c r="A668" s="18" t="s">
        <v>215</v>
      </c>
      <c r="B668" s="18" t="s">
        <v>216</v>
      </c>
      <c r="C668" s="18" t="s">
        <v>139</v>
      </c>
      <c r="D668" s="18" t="s">
        <v>58</v>
      </c>
      <c r="E668" s="18" t="s">
        <v>63</v>
      </c>
      <c r="F668" s="18" t="s">
        <v>60</v>
      </c>
      <c r="G668" s="18">
        <v>464.82199100000003</v>
      </c>
      <c r="H668" s="18">
        <v>514.19799799999998</v>
      </c>
      <c r="I668" s="18" t="s">
        <v>164</v>
      </c>
      <c r="J668" s="18">
        <v>567.10198969999999</v>
      </c>
      <c r="K668" s="18" t="s">
        <v>164</v>
      </c>
      <c r="L668" s="18">
        <v>593.98797609999997</v>
      </c>
      <c r="M668" s="18" t="s">
        <v>164</v>
      </c>
      <c r="N668" s="18">
        <v>635.63897710000003</v>
      </c>
      <c r="O668" s="18" t="s">
        <v>164</v>
      </c>
      <c r="P668" s="18">
        <v>699.33099370000002</v>
      </c>
      <c r="Q668" s="18" t="s">
        <v>164</v>
      </c>
      <c r="R668" s="18">
        <v>742.19702150000001</v>
      </c>
      <c r="S668" s="18" t="s">
        <v>164</v>
      </c>
      <c r="T668" s="18">
        <v>755.56597899999997</v>
      </c>
      <c r="U668" s="18" t="s">
        <v>164</v>
      </c>
      <c r="V668" s="18">
        <v>742.0490112</v>
      </c>
      <c r="W668" s="18" t="s">
        <v>164</v>
      </c>
      <c r="X668" s="18">
        <v>699.49700929999995</v>
      </c>
      <c r="Y668" s="18" t="s">
        <v>164</v>
      </c>
      <c r="Z668" s="18">
        <v>655.12799070000005</v>
      </c>
    </row>
    <row r="669" spans="1:26" hidden="1">
      <c r="A669" s="18" t="s">
        <v>217</v>
      </c>
      <c r="B669" s="18" t="s">
        <v>138</v>
      </c>
      <c r="C669" s="18" t="s">
        <v>139</v>
      </c>
      <c r="D669" s="18" t="s">
        <v>58</v>
      </c>
      <c r="E669" s="18" t="s">
        <v>140</v>
      </c>
      <c r="F669" s="18" t="s">
        <v>141</v>
      </c>
      <c r="G669" s="18">
        <v>36193.637900000002</v>
      </c>
      <c r="H669" s="18">
        <v>38842.928</v>
      </c>
      <c r="I669" s="18">
        <v>42927.371200000001</v>
      </c>
      <c r="J669" s="18">
        <v>45171.882799999999</v>
      </c>
      <c r="K669" s="18">
        <v>43281.066899999998</v>
      </c>
      <c r="L669" s="18">
        <v>40939.562599999997</v>
      </c>
      <c r="M669" s="18">
        <v>35834.630599999997</v>
      </c>
      <c r="N669" s="18">
        <v>29473.000100000001</v>
      </c>
      <c r="O669" s="18">
        <v>22919.933099999998</v>
      </c>
      <c r="P669" s="18">
        <v>18184.694500000001</v>
      </c>
      <c r="Q669" s="18">
        <v>13968.853300000001</v>
      </c>
      <c r="R669" s="18">
        <v>9693.3174999999992</v>
      </c>
      <c r="S669" s="18" t="s">
        <v>164</v>
      </c>
      <c r="T669" s="18">
        <v>3517.5567999999998</v>
      </c>
      <c r="U669" s="18" t="s">
        <v>164</v>
      </c>
      <c r="V669" s="18">
        <v>21.231000000000002</v>
      </c>
      <c r="W669" s="18" t="s">
        <v>164</v>
      </c>
      <c r="X669" s="18">
        <v>-2454.9297999999999</v>
      </c>
      <c r="Y669" s="18" t="s">
        <v>164</v>
      </c>
      <c r="Z669" s="18">
        <v>-4463.8067000000001</v>
      </c>
    </row>
    <row r="670" spans="1:26" hidden="1">
      <c r="A670" s="18" t="s">
        <v>217</v>
      </c>
      <c r="B670" s="18" t="s">
        <v>138</v>
      </c>
      <c r="C670" s="18" t="s">
        <v>139</v>
      </c>
      <c r="D670" s="18" t="s">
        <v>58</v>
      </c>
      <c r="E670" s="18" t="s">
        <v>59</v>
      </c>
      <c r="F670" s="18" t="s">
        <v>60</v>
      </c>
      <c r="G670" s="18">
        <v>331.26330000000002</v>
      </c>
      <c r="H670" s="18">
        <v>362.13060000000002</v>
      </c>
      <c r="I670" s="18">
        <v>415.6182</v>
      </c>
      <c r="J670" s="18">
        <v>457.64150000000001</v>
      </c>
      <c r="K670" s="18">
        <v>482.21199999999999</v>
      </c>
      <c r="L670" s="18">
        <v>515.48479999999995</v>
      </c>
      <c r="M670" s="18">
        <v>538.61680000000001</v>
      </c>
      <c r="N670" s="18">
        <v>563.55830000000003</v>
      </c>
      <c r="O670" s="18">
        <v>584.75800000000004</v>
      </c>
      <c r="P670" s="18">
        <v>608.22130000000004</v>
      </c>
      <c r="Q670" s="18">
        <v>634.0992</v>
      </c>
      <c r="R670" s="18">
        <v>655.70659999999998</v>
      </c>
      <c r="S670" s="18" t="s">
        <v>164</v>
      </c>
      <c r="T670" s="18">
        <v>698.59829999999999</v>
      </c>
      <c r="U670" s="18" t="s">
        <v>164</v>
      </c>
      <c r="V670" s="18">
        <v>750.86120000000005</v>
      </c>
      <c r="W670" s="18" t="s">
        <v>164</v>
      </c>
      <c r="X670" s="18">
        <v>794.26319999999998</v>
      </c>
      <c r="Y670" s="18" t="s">
        <v>164</v>
      </c>
      <c r="Z670" s="18">
        <v>850.14819999999997</v>
      </c>
    </row>
    <row r="671" spans="1:26" hidden="1">
      <c r="A671" s="18" t="s">
        <v>217</v>
      </c>
      <c r="B671" s="18" t="s">
        <v>138</v>
      </c>
      <c r="C671" s="18" t="s">
        <v>139</v>
      </c>
      <c r="D671" s="18" t="s">
        <v>58</v>
      </c>
      <c r="E671" s="18" t="s">
        <v>61</v>
      </c>
      <c r="F671" s="18" t="s">
        <v>62</v>
      </c>
      <c r="G671" s="18">
        <v>62912.324860000001</v>
      </c>
      <c r="H671" s="18">
        <v>73767.357730000003</v>
      </c>
      <c r="I671" s="18">
        <v>93073.120909999998</v>
      </c>
      <c r="J671" s="18">
        <v>111282.2516</v>
      </c>
      <c r="K671" s="18">
        <v>132861.03169999999</v>
      </c>
      <c r="L671" s="18">
        <v>155843.55989999999</v>
      </c>
      <c r="M671" s="18">
        <v>179117.2898</v>
      </c>
      <c r="N671" s="18">
        <v>203091.7708</v>
      </c>
      <c r="O671" s="18">
        <v>227908.2267</v>
      </c>
      <c r="P671" s="18">
        <v>253022.8193</v>
      </c>
      <c r="Q671" s="18">
        <v>277644.95569999999</v>
      </c>
      <c r="R671" s="18">
        <v>302397.5649</v>
      </c>
      <c r="S671" s="18" t="s">
        <v>164</v>
      </c>
      <c r="T671" s="18">
        <v>363443.43329999998</v>
      </c>
      <c r="U671" s="18" t="s">
        <v>164</v>
      </c>
      <c r="V671" s="18">
        <v>431740.04790000001</v>
      </c>
      <c r="W671" s="18" t="s">
        <v>164</v>
      </c>
      <c r="X671" s="18">
        <v>498539.19709999999</v>
      </c>
      <c r="Y671" s="18" t="s">
        <v>164</v>
      </c>
      <c r="Z671" s="18">
        <v>580634.49490000005</v>
      </c>
    </row>
    <row r="672" spans="1:26" hidden="1">
      <c r="A672" s="18" t="s">
        <v>217</v>
      </c>
      <c r="B672" s="18" t="s">
        <v>138</v>
      </c>
      <c r="C672" s="18" t="s">
        <v>139</v>
      </c>
      <c r="D672" s="18" t="s">
        <v>58</v>
      </c>
      <c r="E672" s="18" t="s">
        <v>142</v>
      </c>
      <c r="F672" s="18" t="s">
        <v>143</v>
      </c>
      <c r="G672" s="18">
        <v>6465.5870000000004</v>
      </c>
      <c r="H672" s="18">
        <v>6858.4391999999998</v>
      </c>
      <c r="I672" s="18">
        <v>7248.0137000000004</v>
      </c>
      <c r="J672" s="18">
        <v>7637.5883000000003</v>
      </c>
      <c r="K672" s="18">
        <v>7978.3738000000003</v>
      </c>
      <c r="L672" s="18">
        <v>8287.5745000000006</v>
      </c>
      <c r="M672" s="18">
        <v>8565.3942999999999</v>
      </c>
      <c r="N672" s="18">
        <v>8809.9671999999991</v>
      </c>
      <c r="O672" s="18">
        <v>9018.4261000000006</v>
      </c>
      <c r="P672" s="18">
        <v>9186.5607999999993</v>
      </c>
      <c r="Q672" s="18">
        <v>9311.6738999999998</v>
      </c>
      <c r="R672" s="18">
        <v>9395.1232</v>
      </c>
      <c r="S672" s="18" t="s">
        <v>164</v>
      </c>
      <c r="T672" s="18">
        <v>9457.9447999999993</v>
      </c>
      <c r="U672" s="18" t="s">
        <v>164</v>
      </c>
      <c r="V672" s="18">
        <v>9399.8698000000004</v>
      </c>
      <c r="W672" s="18" t="s">
        <v>164</v>
      </c>
      <c r="X672" s="18">
        <v>9239.5293000000001</v>
      </c>
      <c r="Y672" s="18" t="s">
        <v>164</v>
      </c>
      <c r="Z672" s="18">
        <v>9012.2116000000005</v>
      </c>
    </row>
    <row r="673" spans="1:26" hidden="1">
      <c r="A673" s="18" t="s">
        <v>217</v>
      </c>
      <c r="B673" s="18" t="s">
        <v>138</v>
      </c>
      <c r="C673" s="18" t="s">
        <v>139</v>
      </c>
      <c r="D673" s="18" t="s">
        <v>58</v>
      </c>
      <c r="E673" s="18" t="s">
        <v>63</v>
      </c>
      <c r="F673" s="18" t="s">
        <v>60</v>
      </c>
      <c r="G673" s="18">
        <v>445.9341</v>
      </c>
      <c r="H673" s="18">
        <v>486.98169999999999</v>
      </c>
      <c r="I673" s="18">
        <v>552.25549999999998</v>
      </c>
      <c r="J673" s="18">
        <v>602.36919999999998</v>
      </c>
      <c r="K673" s="18">
        <v>626.50620000000004</v>
      </c>
      <c r="L673" s="18">
        <v>661.78949999999998</v>
      </c>
      <c r="M673" s="18">
        <v>668.7124</v>
      </c>
      <c r="N673" s="18">
        <v>681.08389999999997</v>
      </c>
      <c r="O673" s="18">
        <v>698.9008</v>
      </c>
      <c r="P673" s="18">
        <v>735.48009999999999</v>
      </c>
      <c r="Q673" s="18">
        <v>785.46910000000003</v>
      </c>
      <c r="R673" s="18">
        <v>834.70280000000002</v>
      </c>
      <c r="S673" s="18" t="s">
        <v>164</v>
      </c>
      <c r="T673" s="18">
        <v>925.93359999999996</v>
      </c>
      <c r="U673" s="18" t="s">
        <v>164</v>
      </c>
      <c r="V673" s="18">
        <v>1018.4826</v>
      </c>
      <c r="W673" s="18" t="s">
        <v>164</v>
      </c>
      <c r="X673" s="18">
        <v>1095.7835</v>
      </c>
      <c r="Y673" s="18" t="s">
        <v>164</v>
      </c>
      <c r="Z673" s="18">
        <v>1184.8704</v>
      </c>
    </row>
    <row r="674" spans="1:26" hidden="1">
      <c r="A674" s="18" t="s">
        <v>217</v>
      </c>
      <c r="B674" s="18" t="s">
        <v>144</v>
      </c>
      <c r="C674" s="18" t="s">
        <v>139</v>
      </c>
      <c r="D674" s="18" t="s">
        <v>58</v>
      </c>
      <c r="E674" s="18" t="s">
        <v>140</v>
      </c>
      <c r="F674" s="18" t="s">
        <v>141</v>
      </c>
      <c r="G674" s="18">
        <v>36193.637900000002</v>
      </c>
      <c r="H674" s="18">
        <v>38842.928</v>
      </c>
      <c r="I674" s="18">
        <v>42927.371200000001</v>
      </c>
      <c r="J674" s="18">
        <v>45171.882799999999</v>
      </c>
      <c r="K674" s="18">
        <v>43281.066899999998</v>
      </c>
      <c r="L674" s="18">
        <v>40939.562599999997</v>
      </c>
      <c r="M674" s="18">
        <v>42360.1011</v>
      </c>
      <c r="N674" s="18">
        <v>42029.464800000002</v>
      </c>
      <c r="O674" s="18">
        <v>42642.879399999998</v>
      </c>
      <c r="P674" s="18">
        <v>44038.764300000003</v>
      </c>
      <c r="Q674" s="18">
        <v>45605.642</v>
      </c>
      <c r="R674" s="18">
        <v>46524.337399999997</v>
      </c>
      <c r="S674" s="18" t="s">
        <v>164</v>
      </c>
      <c r="T674" s="18">
        <v>47413.001600000003</v>
      </c>
      <c r="U674" s="18" t="s">
        <v>164</v>
      </c>
      <c r="V674" s="18">
        <v>48050.2811</v>
      </c>
      <c r="W674" s="18" t="s">
        <v>164</v>
      </c>
      <c r="X674" s="18">
        <v>45808.862999999998</v>
      </c>
      <c r="Y674" s="18" t="s">
        <v>164</v>
      </c>
      <c r="Z674" s="18">
        <v>43903.876199999999</v>
      </c>
    </row>
    <row r="675" spans="1:26" hidden="1">
      <c r="A675" s="18" t="s">
        <v>217</v>
      </c>
      <c r="B675" s="18" t="s">
        <v>144</v>
      </c>
      <c r="C675" s="18" t="s">
        <v>139</v>
      </c>
      <c r="D675" s="18" t="s">
        <v>58</v>
      </c>
      <c r="E675" s="18" t="s">
        <v>59</v>
      </c>
      <c r="F675" s="18" t="s">
        <v>60</v>
      </c>
      <c r="G675" s="18">
        <v>331.26330000000002</v>
      </c>
      <c r="H675" s="18">
        <v>362.13060000000002</v>
      </c>
      <c r="I675" s="18">
        <v>415.6182</v>
      </c>
      <c r="J675" s="18">
        <v>457.64150000000001</v>
      </c>
      <c r="K675" s="18">
        <v>482.21199999999999</v>
      </c>
      <c r="L675" s="18">
        <v>515.48479999999995</v>
      </c>
      <c r="M675" s="18">
        <v>559.48779999999999</v>
      </c>
      <c r="N675" s="18">
        <v>601.55780000000004</v>
      </c>
      <c r="O675" s="18">
        <v>637.38369999999998</v>
      </c>
      <c r="P675" s="18">
        <v>672.03949999999998</v>
      </c>
      <c r="Q675" s="18">
        <v>705.43050000000005</v>
      </c>
      <c r="R675" s="18">
        <v>732.06420000000003</v>
      </c>
      <c r="S675" s="18" t="s">
        <v>164</v>
      </c>
      <c r="T675" s="18">
        <v>784.07560000000001</v>
      </c>
      <c r="U675" s="18" t="s">
        <v>164</v>
      </c>
      <c r="V675" s="18">
        <v>852.26469999999995</v>
      </c>
      <c r="W675" s="18" t="s">
        <v>164</v>
      </c>
      <c r="X675" s="18">
        <v>892.74339999999995</v>
      </c>
      <c r="Y675" s="18" t="s">
        <v>164</v>
      </c>
      <c r="Z675" s="18">
        <v>938.25760000000002</v>
      </c>
    </row>
    <row r="676" spans="1:26" hidden="1">
      <c r="A676" s="18" t="s">
        <v>217</v>
      </c>
      <c r="B676" s="18" t="s">
        <v>144</v>
      </c>
      <c r="C676" s="18" t="s">
        <v>139</v>
      </c>
      <c r="D676" s="18" t="s">
        <v>58</v>
      </c>
      <c r="E676" s="18" t="s">
        <v>61</v>
      </c>
      <c r="F676" s="18" t="s">
        <v>62</v>
      </c>
      <c r="G676" s="18">
        <v>62912.324860000001</v>
      </c>
      <c r="H676" s="18">
        <v>73767.357730000003</v>
      </c>
      <c r="I676" s="18">
        <v>93073.120909999998</v>
      </c>
      <c r="J676" s="18">
        <v>111282.2516</v>
      </c>
      <c r="K676" s="18">
        <v>132861.03169999999</v>
      </c>
      <c r="L676" s="18">
        <v>155843.55989999999</v>
      </c>
      <c r="M676" s="18">
        <v>179852.99770000001</v>
      </c>
      <c r="N676" s="18">
        <v>204494.62419999999</v>
      </c>
      <c r="O676" s="18">
        <v>230063.1482</v>
      </c>
      <c r="P676" s="18">
        <v>255892.17689999999</v>
      </c>
      <c r="Q676" s="18">
        <v>281146.46659999999</v>
      </c>
      <c r="R676" s="18">
        <v>306754.43780000001</v>
      </c>
      <c r="S676" s="18" t="s">
        <v>164</v>
      </c>
      <c r="T676" s="18">
        <v>370172.79060000001</v>
      </c>
      <c r="U676" s="18" t="s">
        <v>164</v>
      </c>
      <c r="V676" s="18">
        <v>442189.99329999997</v>
      </c>
      <c r="W676" s="18" t="s">
        <v>164</v>
      </c>
      <c r="X676" s="18">
        <v>511720.033</v>
      </c>
      <c r="Y676" s="18" t="s">
        <v>164</v>
      </c>
      <c r="Z676" s="18">
        <v>595106.49309999996</v>
      </c>
    </row>
    <row r="677" spans="1:26" hidden="1">
      <c r="A677" s="18" t="s">
        <v>217</v>
      </c>
      <c r="B677" s="18" t="s">
        <v>144</v>
      </c>
      <c r="C677" s="18" t="s">
        <v>139</v>
      </c>
      <c r="D677" s="18" t="s">
        <v>58</v>
      </c>
      <c r="E677" s="18" t="s">
        <v>142</v>
      </c>
      <c r="F677" s="18" t="s">
        <v>143</v>
      </c>
      <c r="G677" s="18">
        <v>6465.5870000000004</v>
      </c>
      <c r="H677" s="18">
        <v>6858.4391999999998</v>
      </c>
      <c r="I677" s="18">
        <v>7248.0137000000004</v>
      </c>
      <c r="J677" s="18">
        <v>7637.5883000000003</v>
      </c>
      <c r="K677" s="18">
        <v>7978.3738000000003</v>
      </c>
      <c r="L677" s="18">
        <v>8287.5745000000006</v>
      </c>
      <c r="M677" s="18">
        <v>8565.3942999999999</v>
      </c>
      <c r="N677" s="18">
        <v>8809.9671999999991</v>
      </c>
      <c r="O677" s="18">
        <v>9018.4261000000006</v>
      </c>
      <c r="P677" s="18">
        <v>9186.5607999999993</v>
      </c>
      <c r="Q677" s="18">
        <v>9311.6738999999998</v>
      </c>
      <c r="R677" s="18">
        <v>9395.1232</v>
      </c>
      <c r="S677" s="18" t="s">
        <v>164</v>
      </c>
      <c r="T677" s="18">
        <v>9457.9447999999993</v>
      </c>
      <c r="U677" s="18" t="s">
        <v>164</v>
      </c>
      <c r="V677" s="18">
        <v>9399.8698000000004</v>
      </c>
      <c r="W677" s="18" t="s">
        <v>164</v>
      </c>
      <c r="X677" s="18">
        <v>9239.5293000000001</v>
      </c>
      <c r="Y677" s="18" t="s">
        <v>164</v>
      </c>
      <c r="Z677" s="18">
        <v>9012.2116000000005</v>
      </c>
    </row>
    <row r="678" spans="1:26" hidden="1">
      <c r="A678" s="18" t="s">
        <v>217</v>
      </c>
      <c r="B678" s="18" t="s">
        <v>144</v>
      </c>
      <c r="C678" s="18" t="s">
        <v>139</v>
      </c>
      <c r="D678" s="18" t="s">
        <v>58</v>
      </c>
      <c r="E678" s="18" t="s">
        <v>63</v>
      </c>
      <c r="F678" s="18" t="s">
        <v>60</v>
      </c>
      <c r="G678" s="18">
        <v>445.9341</v>
      </c>
      <c r="H678" s="18">
        <v>486.98169999999999</v>
      </c>
      <c r="I678" s="18">
        <v>552.25549999999998</v>
      </c>
      <c r="J678" s="18">
        <v>602.36919999999998</v>
      </c>
      <c r="K678" s="18">
        <v>626.50620000000004</v>
      </c>
      <c r="L678" s="18">
        <v>661.78949999999998</v>
      </c>
      <c r="M678" s="18">
        <v>713.76900000000001</v>
      </c>
      <c r="N678" s="18">
        <v>764.11530000000005</v>
      </c>
      <c r="O678" s="18">
        <v>816.91800000000001</v>
      </c>
      <c r="P678" s="18">
        <v>874.50099999999998</v>
      </c>
      <c r="Q678" s="18">
        <v>934.94010000000003</v>
      </c>
      <c r="R678" s="18">
        <v>989.87490000000003</v>
      </c>
      <c r="S678" s="18" t="s">
        <v>164</v>
      </c>
      <c r="T678" s="18">
        <v>1090.6005</v>
      </c>
      <c r="U678" s="18" t="s">
        <v>164</v>
      </c>
      <c r="V678" s="18">
        <v>1201.4888000000001</v>
      </c>
      <c r="W678" s="18" t="s">
        <v>164</v>
      </c>
      <c r="X678" s="18">
        <v>1263.009</v>
      </c>
      <c r="Y678" s="18" t="s">
        <v>164</v>
      </c>
      <c r="Z678" s="18">
        <v>1323.3004000000001</v>
      </c>
    </row>
    <row r="679" spans="1:26" hidden="1">
      <c r="A679" s="18" t="s">
        <v>217</v>
      </c>
      <c r="B679" s="18" t="s">
        <v>145</v>
      </c>
      <c r="C679" s="18" t="s">
        <v>139</v>
      </c>
      <c r="D679" s="18" t="s">
        <v>58</v>
      </c>
      <c r="E679" s="18" t="s">
        <v>140</v>
      </c>
      <c r="F679" s="18" t="s">
        <v>141</v>
      </c>
      <c r="G679" s="18">
        <v>36193.637900000002</v>
      </c>
      <c r="H679" s="18">
        <v>38842.928</v>
      </c>
      <c r="I679" s="18">
        <v>43189.845000000001</v>
      </c>
      <c r="J679" s="18">
        <v>47213.486100000002</v>
      </c>
      <c r="K679" s="18">
        <v>49942.575799999999</v>
      </c>
      <c r="L679" s="18">
        <v>52728.9571</v>
      </c>
      <c r="M679" s="18">
        <v>55709.868199999997</v>
      </c>
      <c r="N679" s="18">
        <v>58828.152600000001</v>
      </c>
      <c r="O679" s="18">
        <v>61927.530200000001</v>
      </c>
      <c r="P679" s="18">
        <v>65254.748399999997</v>
      </c>
      <c r="Q679" s="18">
        <v>68405.438800000004</v>
      </c>
      <c r="R679" s="18">
        <v>69321.430099999998</v>
      </c>
      <c r="S679" s="18" t="s">
        <v>164</v>
      </c>
      <c r="T679" s="18">
        <v>68868.363100000002</v>
      </c>
      <c r="U679" s="18" t="s">
        <v>164</v>
      </c>
      <c r="V679" s="18">
        <v>69159.550799999997</v>
      </c>
      <c r="W679" s="18" t="s">
        <v>164</v>
      </c>
      <c r="X679" s="18">
        <v>66070.965100000001</v>
      </c>
      <c r="Y679" s="18" t="s">
        <v>164</v>
      </c>
      <c r="Z679" s="18">
        <v>65230.881699999998</v>
      </c>
    </row>
    <row r="680" spans="1:26" hidden="1">
      <c r="A680" s="18" t="s">
        <v>217</v>
      </c>
      <c r="B680" s="18" t="s">
        <v>145</v>
      </c>
      <c r="C680" s="18" t="s">
        <v>139</v>
      </c>
      <c r="D680" s="18" t="s">
        <v>58</v>
      </c>
      <c r="E680" s="18" t="s">
        <v>59</v>
      </c>
      <c r="F680" s="18" t="s">
        <v>60</v>
      </c>
      <c r="G680" s="18">
        <v>331.26330000000002</v>
      </c>
      <c r="H680" s="18">
        <v>362.13060000000002</v>
      </c>
      <c r="I680" s="18">
        <v>412.86309999999997</v>
      </c>
      <c r="J680" s="18">
        <v>460.29559999999998</v>
      </c>
      <c r="K680" s="18">
        <v>499.3109</v>
      </c>
      <c r="L680" s="18">
        <v>539.1703</v>
      </c>
      <c r="M680" s="18">
        <v>583.93209999999999</v>
      </c>
      <c r="N680" s="18">
        <v>626.30700000000002</v>
      </c>
      <c r="O680" s="18">
        <v>664.27790000000005</v>
      </c>
      <c r="P680" s="18">
        <v>700.93889999999999</v>
      </c>
      <c r="Q680" s="18">
        <v>739.0684</v>
      </c>
      <c r="R680" s="18">
        <v>765.45270000000005</v>
      </c>
      <c r="S680" s="18" t="s">
        <v>164</v>
      </c>
      <c r="T680" s="18">
        <v>820.7441</v>
      </c>
      <c r="U680" s="18" t="s">
        <v>164</v>
      </c>
      <c r="V680" s="18">
        <v>893.18259999999998</v>
      </c>
      <c r="W680" s="18" t="s">
        <v>164</v>
      </c>
      <c r="X680" s="18">
        <v>930.04340000000002</v>
      </c>
      <c r="Y680" s="18" t="s">
        <v>164</v>
      </c>
      <c r="Z680" s="18">
        <v>980.84910000000002</v>
      </c>
    </row>
    <row r="681" spans="1:26" hidden="1">
      <c r="A681" s="18" t="s">
        <v>217</v>
      </c>
      <c r="B681" s="18" t="s">
        <v>145</v>
      </c>
      <c r="C681" s="18" t="s">
        <v>139</v>
      </c>
      <c r="D681" s="18" t="s">
        <v>58</v>
      </c>
      <c r="E681" s="18" t="s">
        <v>61</v>
      </c>
      <c r="F681" s="18" t="s">
        <v>62</v>
      </c>
      <c r="G681" s="18">
        <v>62912.324860000001</v>
      </c>
      <c r="H681" s="18">
        <v>73767.357730000003</v>
      </c>
      <c r="I681" s="18">
        <v>93270.03774</v>
      </c>
      <c r="J681" s="18">
        <v>112131.334</v>
      </c>
      <c r="K681" s="18">
        <v>134239.05069999999</v>
      </c>
      <c r="L681" s="18">
        <v>157332.9179</v>
      </c>
      <c r="M681" s="18">
        <v>181026.35200000001</v>
      </c>
      <c r="N681" s="18">
        <v>205242.81529999999</v>
      </c>
      <c r="O681" s="18">
        <v>230339.15059999999</v>
      </c>
      <c r="P681" s="18">
        <v>255952.67129999999</v>
      </c>
      <c r="Q681" s="18">
        <v>281395.06189999997</v>
      </c>
      <c r="R681" s="18">
        <v>307326.77750000003</v>
      </c>
      <c r="S681" s="18" t="s">
        <v>164</v>
      </c>
      <c r="T681" s="18">
        <v>371893.92790000001</v>
      </c>
      <c r="U681" s="18" t="s">
        <v>164</v>
      </c>
      <c r="V681" s="18">
        <v>444597.18530000001</v>
      </c>
      <c r="W681" s="18" t="s">
        <v>164</v>
      </c>
      <c r="X681" s="18">
        <v>514920.77299999999</v>
      </c>
      <c r="Y681" s="18" t="s">
        <v>164</v>
      </c>
      <c r="Z681" s="18">
        <v>599164.5784</v>
      </c>
    </row>
    <row r="682" spans="1:26" hidden="1">
      <c r="A682" s="18" t="s">
        <v>217</v>
      </c>
      <c r="B682" s="18" t="s">
        <v>145</v>
      </c>
      <c r="C682" s="18" t="s">
        <v>139</v>
      </c>
      <c r="D682" s="18" t="s">
        <v>58</v>
      </c>
      <c r="E682" s="18" t="s">
        <v>142</v>
      </c>
      <c r="F682" s="18" t="s">
        <v>143</v>
      </c>
      <c r="G682" s="18">
        <v>6465.5870000000004</v>
      </c>
      <c r="H682" s="18">
        <v>6858.4391999999998</v>
      </c>
      <c r="I682" s="18">
        <v>7248.0137000000004</v>
      </c>
      <c r="J682" s="18">
        <v>7637.5883000000003</v>
      </c>
      <c r="K682" s="18">
        <v>7978.3738000000003</v>
      </c>
      <c r="L682" s="18">
        <v>8287.5745000000006</v>
      </c>
      <c r="M682" s="18">
        <v>8565.3942999999999</v>
      </c>
      <c r="N682" s="18">
        <v>8809.9671999999991</v>
      </c>
      <c r="O682" s="18">
        <v>9018.4261000000006</v>
      </c>
      <c r="P682" s="18">
        <v>9186.5607999999993</v>
      </c>
      <c r="Q682" s="18">
        <v>9311.6738999999998</v>
      </c>
      <c r="R682" s="18">
        <v>9395.1232</v>
      </c>
      <c r="S682" s="18" t="s">
        <v>164</v>
      </c>
      <c r="T682" s="18">
        <v>9457.9447999999993</v>
      </c>
      <c r="U682" s="18" t="s">
        <v>164</v>
      </c>
      <c r="V682" s="18">
        <v>9399.8698000000004</v>
      </c>
      <c r="W682" s="18" t="s">
        <v>164</v>
      </c>
      <c r="X682" s="18">
        <v>9239.5293000000001</v>
      </c>
      <c r="Y682" s="18" t="s">
        <v>164</v>
      </c>
      <c r="Z682" s="18">
        <v>9012.2116000000005</v>
      </c>
    </row>
    <row r="683" spans="1:26" hidden="1">
      <c r="A683" s="18" t="s">
        <v>217</v>
      </c>
      <c r="B683" s="18" t="s">
        <v>145</v>
      </c>
      <c r="C683" s="18" t="s">
        <v>139</v>
      </c>
      <c r="D683" s="18" t="s">
        <v>58</v>
      </c>
      <c r="E683" s="18" t="s">
        <v>63</v>
      </c>
      <c r="F683" s="18" t="s">
        <v>60</v>
      </c>
      <c r="G683" s="18">
        <v>445.9341</v>
      </c>
      <c r="H683" s="18">
        <v>486.98169999999999</v>
      </c>
      <c r="I683" s="18">
        <v>552.50109999999995</v>
      </c>
      <c r="J683" s="18">
        <v>618.06510000000003</v>
      </c>
      <c r="K683" s="18">
        <v>674.6739</v>
      </c>
      <c r="L683" s="18">
        <v>733.75930000000005</v>
      </c>
      <c r="M683" s="18">
        <v>800.49549999999999</v>
      </c>
      <c r="N683" s="18">
        <v>867.16250000000002</v>
      </c>
      <c r="O683" s="18">
        <v>931.92139999999995</v>
      </c>
      <c r="P683" s="18">
        <v>999.41729999999995</v>
      </c>
      <c r="Q683" s="18">
        <v>1071.0672999999999</v>
      </c>
      <c r="R683" s="18">
        <v>1124.0974000000001</v>
      </c>
      <c r="S683" s="18" t="s">
        <v>164</v>
      </c>
      <c r="T683" s="18">
        <v>1214.8894</v>
      </c>
      <c r="U683" s="18" t="s">
        <v>164</v>
      </c>
      <c r="V683" s="18">
        <v>1320.3407999999999</v>
      </c>
      <c r="W683" s="18" t="s">
        <v>164</v>
      </c>
      <c r="X683" s="18">
        <v>1364.5979</v>
      </c>
      <c r="Y683" s="18" t="s">
        <v>164</v>
      </c>
      <c r="Z683" s="18">
        <v>1428.1128000000001</v>
      </c>
    </row>
    <row r="684" spans="1:26" hidden="1">
      <c r="A684" s="18" t="s">
        <v>217</v>
      </c>
      <c r="B684" s="18" t="s">
        <v>146</v>
      </c>
      <c r="C684" s="18" t="s">
        <v>139</v>
      </c>
      <c r="D684" s="18" t="s">
        <v>58</v>
      </c>
      <c r="E684" s="18" t="s">
        <v>140</v>
      </c>
      <c r="F684" s="18" t="s">
        <v>141</v>
      </c>
      <c r="G684" s="18">
        <v>36193.637900000002</v>
      </c>
      <c r="H684" s="18">
        <v>38842.928</v>
      </c>
      <c r="I684" s="18">
        <v>42927.371200000001</v>
      </c>
      <c r="J684" s="18">
        <v>45171.882799999999</v>
      </c>
      <c r="K684" s="18">
        <v>45884.829700000002</v>
      </c>
      <c r="L684" s="18">
        <v>47402.940300000002</v>
      </c>
      <c r="M684" s="18">
        <v>49082.977700000003</v>
      </c>
      <c r="N684" s="18">
        <v>51125.957399999999</v>
      </c>
      <c r="O684" s="18">
        <v>53188.0386</v>
      </c>
      <c r="P684" s="18">
        <v>55913.226900000001</v>
      </c>
      <c r="Q684" s="18">
        <v>58984.224099999999</v>
      </c>
      <c r="R684" s="18">
        <v>61018.213300000003</v>
      </c>
      <c r="S684" s="18" t="s">
        <v>164</v>
      </c>
      <c r="T684" s="18">
        <v>63384.222399999999</v>
      </c>
      <c r="U684" s="18" t="s">
        <v>164</v>
      </c>
      <c r="V684" s="18">
        <v>65729.258499999996</v>
      </c>
      <c r="W684" s="18" t="s">
        <v>164</v>
      </c>
      <c r="X684" s="18">
        <v>63955.983800000002</v>
      </c>
      <c r="Y684" s="18" t="s">
        <v>164</v>
      </c>
      <c r="Z684" s="18">
        <v>62394.819100000001</v>
      </c>
    </row>
    <row r="685" spans="1:26" hidden="1">
      <c r="A685" s="18" t="s">
        <v>217</v>
      </c>
      <c r="B685" s="18" t="s">
        <v>146</v>
      </c>
      <c r="C685" s="18" t="s">
        <v>139</v>
      </c>
      <c r="D685" s="18" t="s">
        <v>58</v>
      </c>
      <c r="E685" s="18" t="s">
        <v>59</v>
      </c>
      <c r="F685" s="18" t="s">
        <v>60</v>
      </c>
      <c r="G685" s="18">
        <v>331.26330000000002</v>
      </c>
      <c r="H685" s="18">
        <v>362.13060000000002</v>
      </c>
      <c r="I685" s="18">
        <v>415.6182</v>
      </c>
      <c r="J685" s="18">
        <v>457.64150000000001</v>
      </c>
      <c r="K685" s="18">
        <v>493.26609999999999</v>
      </c>
      <c r="L685" s="18">
        <v>536.32950000000005</v>
      </c>
      <c r="M685" s="18">
        <v>581.16129999999998</v>
      </c>
      <c r="N685" s="18">
        <v>625.02739999999994</v>
      </c>
      <c r="O685" s="18">
        <v>662.61069999999995</v>
      </c>
      <c r="P685" s="18">
        <v>697.13400000000001</v>
      </c>
      <c r="Q685" s="18">
        <v>731.3614</v>
      </c>
      <c r="R685" s="18">
        <v>755.53330000000005</v>
      </c>
      <c r="S685" s="18" t="s">
        <v>164</v>
      </c>
      <c r="T685" s="18">
        <v>801.34130000000005</v>
      </c>
      <c r="U685" s="18" t="s">
        <v>164</v>
      </c>
      <c r="V685" s="18">
        <v>867.96860000000004</v>
      </c>
      <c r="W685" s="18" t="s">
        <v>164</v>
      </c>
      <c r="X685" s="18">
        <v>905.7414</v>
      </c>
      <c r="Y685" s="18" t="s">
        <v>164</v>
      </c>
      <c r="Z685" s="18">
        <v>955.28020000000004</v>
      </c>
    </row>
    <row r="686" spans="1:26" hidden="1">
      <c r="A686" s="18" t="s">
        <v>217</v>
      </c>
      <c r="B686" s="18" t="s">
        <v>146</v>
      </c>
      <c r="C686" s="18" t="s">
        <v>139</v>
      </c>
      <c r="D686" s="18" t="s">
        <v>58</v>
      </c>
      <c r="E686" s="18" t="s">
        <v>61</v>
      </c>
      <c r="F686" s="18" t="s">
        <v>62</v>
      </c>
      <c r="G686" s="18">
        <v>62912.324860000001</v>
      </c>
      <c r="H686" s="18">
        <v>73767.357730000003</v>
      </c>
      <c r="I686" s="18">
        <v>93073.120909999998</v>
      </c>
      <c r="J686" s="18">
        <v>111282.2516</v>
      </c>
      <c r="K686" s="18">
        <v>133044.41080000001</v>
      </c>
      <c r="L686" s="18">
        <v>156245.96720000001</v>
      </c>
      <c r="M686" s="18">
        <v>180308.16440000001</v>
      </c>
      <c r="N686" s="18">
        <v>205002.40229999999</v>
      </c>
      <c r="O686" s="18">
        <v>230478.67660000001</v>
      </c>
      <c r="P686" s="18">
        <v>256136.30790000001</v>
      </c>
      <c r="Q686" s="18">
        <v>281345.18300000002</v>
      </c>
      <c r="R686" s="18">
        <v>306956.82410000003</v>
      </c>
      <c r="S686" s="18" t="s">
        <v>164</v>
      </c>
      <c r="T686" s="18">
        <v>369869.15649999998</v>
      </c>
      <c r="U686" s="18" t="s">
        <v>164</v>
      </c>
      <c r="V686" s="18">
        <v>441342.49910000002</v>
      </c>
      <c r="W686" s="18" t="s">
        <v>164</v>
      </c>
      <c r="X686" s="18">
        <v>511497.24440000003</v>
      </c>
      <c r="Y686" s="18" t="s">
        <v>164</v>
      </c>
      <c r="Z686" s="18">
        <v>596115.97829999996</v>
      </c>
    </row>
    <row r="687" spans="1:26" hidden="1">
      <c r="A687" s="18" t="s">
        <v>217</v>
      </c>
      <c r="B687" s="18" t="s">
        <v>146</v>
      </c>
      <c r="C687" s="18" t="s">
        <v>139</v>
      </c>
      <c r="D687" s="18" t="s">
        <v>58</v>
      </c>
      <c r="E687" s="18" t="s">
        <v>142</v>
      </c>
      <c r="F687" s="18" t="s">
        <v>143</v>
      </c>
      <c r="G687" s="18">
        <v>6465.5870000000004</v>
      </c>
      <c r="H687" s="18">
        <v>6858.4391999999998</v>
      </c>
      <c r="I687" s="18">
        <v>7248.0137000000004</v>
      </c>
      <c r="J687" s="18">
        <v>7637.5883000000003</v>
      </c>
      <c r="K687" s="18">
        <v>7978.3738000000003</v>
      </c>
      <c r="L687" s="18">
        <v>8287.5745000000006</v>
      </c>
      <c r="M687" s="18">
        <v>8565.3942999999999</v>
      </c>
      <c r="N687" s="18">
        <v>8809.9671999999991</v>
      </c>
      <c r="O687" s="18">
        <v>9018.4261000000006</v>
      </c>
      <c r="P687" s="18">
        <v>9186.5607999999993</v>
      </c>
      <c r="Q687" s="18">
        <v>9311.6738999999998</v>
      </c>
      <c r="R687" s="18">
        <v>9395.1232</v>
      </c>
      <c r="S687" s="18" t="s">
        <v>164</v>
      </c>
      <c r="T687" s="18">
        <v>9457.9447999999993</v>
      </c>
      <c r="U687" s="18" t="s">
        <v>164</v>
      </c>
      <c r="V687" s="18">
        <v>9399.8698000000004</v>
      </c>
      <c r="W687" s="18" t="s">
        <v>164</v>
      </c>
      <c r="X687" s="18">
        <v>9239.5293000000001</v>
      </c>
      <c r="Y687" s="18" t="s">
        <v>164</v>
      </c>
      <c r="Z687" s="18">
        <v>9012.2116000000005</v>
      </c>
    </row>
    <row r="688" spans="1:26" hidden="1">
      <c r="A688" s="18" t="s">
        <v>217</v>
      </c>
      <c r="B688" s="18" t="s">
        <v>146</v>
      </c>
      <c r="C688" s="18" t="s">
        <v>139</v>
      </c>
      <c r="D688" s="18" t="s">
        <v>58</v>
      </c>
      <c r="E688" s="18" t="s">
        <v>63</v>
      </c>
      <c r="F688" s="18" t="s">
        <v>60</v>
      </c>
      <c r="G688" s="18">
        <v>445.9341</v>
      </c>
      <c r="H688" s="18">
        <v>486.98169999999999</v>
      </c>
      <c r="I688" s="18">
        <v>552.25549999999998</v>
      </c>
      <c r="J688" s="18">
        <v>602.36919999999998</v>
      </c>
      <c r="K688" s="18">
        <v>644.58460000000002</v>
      </c>
      <c r="L688" s="18">
        <v>696.87480000000005</v>
      </c>
      <c r="M688" s="18">
        <v>753.76199999999994</v>
      </c>
      <c r="N688" s="18">
        <v>813.24220000000003</v>
      </c>
      <c r="O688" s="18">
        <v>869.4547</v>
      </c>
      <c r="P688" s="18">
        <v>928.73609999999996</v>
      </c>
      <c r="Q688" s="18">
        <v>995.27539999999999</v>
      </c>
      <c r="R688" s="18">
        <v>1053.5295000000001</v>
      </c>
      <c r="S688" s="18" t="s">
        <v>164</v>
      </c>
      <c r="T688" s="18">
        <v>1159.0904</v>
      </c>
      <c r="U688" s="18" t="s">
        <v>164</v>
      </c>
      <c r="V688" s="18">
        <v>1278.2221</v>
      </c>
      <c r="W688" s="18" t="s">
        <v>164</v>
      </c>
      <c r="X688" s="18">
        <v>1335.7854</v>
      </c>
      <c r="Y688" s="18" t="s">
        <v>164</v>
      </c>
      <c r="Z688" s="18">
        <v>1397.6656</v>
      </c>
    </row>
    <row r="689" spans="1:26" hidden="1">
      <c r="A689" s="18" t="s">
        <v>217</v>
      </c>
      <c r="B689" s="18" t="s">
        <v>218</v>
      </c>
      <c r="C689" s="18" t="s">
        <v>139</v>
      </c>
      <c r="D689" s="18" t="s">
        <v>58</v>
      </c>
      <c r="E689" s="18" t="s">
        <v>140</v>
      </c>
      <c r="F689" s="18" t="s">
        <v>141</v>
      </c>
      <c r="G689" s="18">
        <v>36193.637900000002</v>
      </c>
      <c r="H689" s="18">
        <v>40127.095200000003</v>
      </c>
      <c r="I689" s="18">
        <v>45416.179400000001</v>
      </c>
      <c r="J689" s="18">
        <v>48906.952400000002</v>
      </c>
      <c r="K689" s="18">
        <v>51141.084699999999</v>
      </c>
      <c r="L689" s="18">
        <v>53477.364699999998</v>
      </c>
      <c r="M689" s="18">
        <v>55919.553399999997</v>
      </c>
      <c r="N689" s="18">
        <v>58313.495699999999</v>
      </c>
      <c r="O689" s="18">
        <v>60646.480900000002</v>
      </c>
      <c r="P689" s="18">
        <v>63334.727400000003</v>
      </c>
      <c r="Q689" s="18">
        <v>66193.7497</v>
      </c>
      <c r="R689" s="18">
        <v>66898.620500000005</v>
      </c>
      <c r="S689" s="18" t="s">
        <v>164</v>
      </c>
      <c r="T689" s="18">
        <v>66204.308900000004</v>
      </c>
      <c r="U689" s="18" t="s">
        <v>164</v>
      </c>
      <c r="V689" s="18">
        <v>66351.370999999999</v>
      </c>
      <c r="W689" s="18" t="s">
        <v>164</v>
      </c>
      <c r="X689" s="18">
        <v>63378.542500000003</v>
      </c>
      <c r="Y689" s="18" t="s">
        <v>164</v>
      </c>
      <c r="Z689" s="18">
        <v>62763.26</v>
      </c>
    </row>
    <row r="690" spans="1:26" hidden="1">
      <c r="A690" s="18" t="s">
        <v>217</v>
      </c>
      <c r="B690" s="18" t="s">
        <v>218</v>
      </c>
      <c r="C690" s="18" t="s">
        <v>139</v>
      </c>
      <c r="D690" s="18" t="s">
        <v>58</v>
      </c>
      <c r="E690" s="18" t="s">
        <v>59</v>
      </c>
      <c r="F690" s="18" t="s">
        <v>60</v>
      </c>
      <c r="G690" s="18">
        <v>331.26330000000002</v>
      </c>
      <c r="H690" s="18">
        <v>372.84109999999998</v>
      </c>
      <c r="I690" s="18">
        <v>431.48169999999999</v>
      </c>
      <c r="J690" s="18">
        <v>475.90730000000002</v>
      </c>
      <c r="K690" s="18">
        <v>513.84029999999996</v>
      </c>
      <c r="L690" s="18">
        <v>552.81029999999998</v>
      </c>
      <c r="M690" s="18">
        <v>595.31740000000002</v>
      </c>
      <c r="N690" s="18">
        <v>633.30560000000003</v>
      </c>
      <c r="O690" s="18">
        <v>665.96960000000001</v>
      </c>
      <c r="P690" s="18">
        <v>697.88400000000001</v>
      </c>
      <c r="Q690" s="18">
        <v>733.6567</v>
      </c>
      <c r="R690" s="18">
        <v>756.01990000000001</v>
      </c>
      <c r="S690" s="18" t="s">
        <v>164</v>
      </c>
      <c r="T690" s="18">
        <v>804.82090000000005</v>
      </c>
      <c r="U690" s="18" t="s">
        <v>164</v>
      </c>
      <c r="V690" s="18">
        <v>872.9606</v>
      </c>
      <c r="W690" s="18" t="s">
        <v>164</v>
      </c>
      <c r="X690" s="18">
        <v>906.42129999999997</v>
      </c>
      <c r="Y690" s="18" t="s">
        <v>164</v>
      </c>
      <c r="Z690" s="18">
        <v>952.61850000000004</v>
      </c>
    </row>
    <row r="691" spans="1:26" hidden="1">
      <c r="A691" s="18" t="s">
        <v>217</v>
      </c>
      <c r="B691" s="18" t="s">
        <v>218</v>
      </c>
      <c r="C691" s="18" t="s">
        <v>139</v>
      </c>
      <c r="D691" s="18" t="s">
        <v>58</v>
      </c>
      <c r="E691" s="18" t="s">
        <v>61</v>
      </c>
      <c r="F691" s="18" t="s">
        <v>62</v>
      </c>
      <c r="G691" s="18">
        <v>63354.998899999999</v>
      </c>
      <c r="H691" s="18">
        <v>74520.626499999998</v>
      </c>
      <c r="I691" s="18">
        <v>94421.122199999998</v>
      </c>
      <c r="J691" s="18">
        <v>113315.4892</v>
      </c>
      <c r="K691" s="18">
        <v>135428.2181</v>
      </c>
      <c r="L691" s="18">
        <v>158636.05739999999</v>
      </c>
      <c r="M691" s="18">
        <v>182395.9792</v>
      </c>
      <c r="N691" s="18">
        <v>206545.52489999999</v>
      </c>
      <c r="O691" s="18">
        <v>231469.87669999999</v>
      </c>
      <c r="P691" s="18">
        <v>256872.67060000001</v>
      </c>
      <c r="Q691" s="18">
        <v>282146.70610000001</v>
      </c>
      <c r="R691" s="18">
        <v>307864.69549999997</v>
      </c>
      <c r="S691" s="18" t="s">
        <v>164</v>
      </c>
      <c r="T691" s="18">
        <v>372193.11910000001</v>
      </c>
      <c r="U691" s="18" t="s">
        <v>164</v>
      </c>
      <c r="V691" s="18">
        <v>444960.43540000002</v>
      </c>
      <c r="W691" s="18" t="s">
        <v>164</v>
      </c>
      <c r="X691" s="18">
        <v>515618.6888</v>
      </c>
      <c r="Y691" s="18" t="s">
        <v>164</v>
      </c>
      <c r="Z691" s="18">
        <v>600200.6716</v>
      </c>
    </row>
    <row r="692" spans="1:26" hidden="1">
      <c r="A692" s="18" t="s">
        <v>217</v>
      </c>
      <c r="B692" s="18" t="s">
        <v>218</v>
      </c>
      <c r="C692" s="18" t="s">
        <v>139</v>
      </c>
      <c r="D692" s="18" t="s">
        <v>58</v>
      </c>
      <c r="E692" s="18" t="s">
        <v>142</v>
      </c>
      <c r="F692" s="18" t="s">
        <v>143</v>
      </c>
      <c r="G692" s="18">
        <v>6465.5870000000004</v>
      </c>
      <c r="H692" s="18">
        <v>6858.4391999999998</v>
      </c>
      <c r="I692" s="18">
        <v>7248.0137000000004</v>
      </c>
      <c r="J692" s="18">
        <v>7637.5883000000003</v>
      </c>
      <c r="K692" s="18">
        <v>7978.3738000000003</v>
      </c>
      <c r="L692" s="18">
        <v>8287.5745000000006</v>
      </c>
      <c r="M692" s="18">
        <v>8565.3942999999999</v>
      </c>
      <c r="N692" s="18">
        <v>8809.9671999999991</v>
      </c>
      <c r="O692" s="18">
        <v>9018.4261000000006</v>
      </c>
      <c r="P692" s="18">
        <v>9186.5607999999993</v>
      </c>
      <c r="Q692" s="18">
        <v>9311.6738999999998</v>
      </c>
      <c r="R692" s="18">
        <v>9395.1232</v>
      </c>
      <c r="S692" s="18" t="s">
        <v>164</v>
      </c>
      <c r="T692" s="18">
        <v>9457.9447999999993</v>
      </c>
      <c r="U692" s="18" t="s">
        <v>164</v>
      </c>
      <c r="V692" s="18">
        <v>9399.8698000000004</v>
      </c>
      <c r="W692" s="18" t="s">
        <v>164</v>
      </c>
      <c r="X692" s="18">
        <v>9239.5293000000001</v>
      </c>
      <c r="Y692" s="18" t="s">
        <v>164</v>
      </c>
      <c r="Z692" s="18">
        <v>9012.2119999999995</v>
      </c>
    </row>
    <row r="693" spans="1:26" hidden="1">
      <c r="A693" s="18" t="s">
        <v>217</v>
      </c>
      <c r="B693" s="18" t="s">
        <v>218</v>
      </c>
      <c r="C693" s="18" t="s">
        <v>139</v>
      </c>
      <c r="D693" s="18" t="s">
        <v>58</v>
      </c>
      <c r="E693" s="18" t="s">
        <v>63</v>
      </c>
      <c r="F693" s="18" t="s">
        <v>60</v>
      </c>
      <c r="G693" s="18">
        <v>445.9341</v>
      </c>
      <c r="H693" s="18">
        <v>500.15710000000001</v>
      </c>
      <c r="I693" s="18">
        <v>574.82989999999995</v>
      </c>
      <c r="J693" s="18">
        <v>635.13660000000004</v>
      </c>
      <c r="K693" s="18">
        <v>688.01700000000005</v>
      </c>
      <c r="L693" s="18">
        <v>743.82259999999997</v>
      </c>
      <c r="M693" s="18">
        <v>806.04499999999996</v>
      </c>
      <c r="N693" s="18">
        <v>865.74590000000001</v>
      </c>
      <c r="O693" s="18">
        <v>921.98310000000004</v>
      </c>
      <c r="P693" s="18">
        <v>981.09950000000003</v>
      </c>
      <c r="Q693" s="18">
        <v>1046.6712</v>
      </c>
      <c r="R693" s="18">
        <v>1093.1080999999999</v>
      </c>
      <c r="S693" s="18" t="s">
        <v>164</v>
      </c>
      <c r="T693" s="18">
        <v>1174.3699999999999</v>
      </c>
      <c r="U693" s="18" t="s">
        <v>164</v>
      </c>
      <c r="V693" s="18">
        <v>1273.0710999999999</v>
      </c>
      <c r="W693" s="18" t="s">
        <v>164</v>
      </c>
      <c r="X693" s="18">
        <v>1315.1105</v>
      </c>
      <c r="Y693" s="18" t="s">
        <v>164</v>
      </c>
      <c r="Z693" s="18">
        <v>1375.7619999999999</v>
      </c>
    </row>
    <row r="694" spans="1:26" hidden="1">
      <c r="A694" s="18" t="s">
        <v>66</v>
      </c>
      <c r="B694" s="18" t="s">
        <v>163</v>
      </c>
      <c r="C694" s="18" t="s">
        <v>139</v>
      </c>
      <c r="D694" s="18" t="s">
        <v>58</v>
      </c>
      <c r="E694" s="18" t="s">
        <v>140</v>
      </c>
      <c r="F694" s="18" t="s">
        <v>141</v>
      </c>
      <c r="G694" s="18">
        <v>35779.811900000001</v>
      </c>
      <c r="H694" s="18">
        <v>35914.162100000001</v>
      </c>
      <c r="I694" s="18" t="s">
        <v>164</v>
      </c>
      <c r="J694" s="18">
        <v>34948.2264</v>
      </c>
      <c r="K694" s="18" t="s">
        <v>164</v>
      </c>
      <c r="L694" s="18">
        <v>37157.728799999997</v>
      </c>
      <c r="M694" s="18" t="s">
        <v>164</v>
      </c>
      <c r="N694" s="18">
        <v>37437.973400000003</v>
      </c>
      <c r="O694" s="18" t="s">
        <v>164</v>
      </c>
      <c r="P694" s="18">
        <v>34181.223100000003</v>
      </c>
      <c r="Q694" s="18" t="s">
        <v>164</v>
      </c>
      <c r="R694" s="18">
        <v>28078.287100000001</v>
      </c>
      <c r="S694" s="18" t="s">
        <v>164</v>
      </c>
      <c r="T694" s="18">
        <v>19203.047600000002</v>
      </c>
      <c r="U694" s="18" t="s">
        <v>164</v>
      </c>
      <c r="V694" s="18">
        <v>9869.8744999999999</v>
      </c>
      <c r="W694" s="18" t="s">
        <v>164</v>
      </c>
      <c r="X694" s="18">
        <v>2476.9034999999999</v>
      </c>
      <c r="Y694" s="18" t="s">
        <v>164</v>
      </c>
      <c r="Z694" s="18">
        <v>-2827.2347</v>
      </c>
    </row>
    <row r="695" spans="1:26" hidden="1">
      <c r="A695" s="18" t="s">
        <v>66</v>
      </c>
      <c r="B695" s="18" t="s">
        <v>163</v>
      </c>
      <c r="C695" s="18" t="s">
        <v>139</v>
      </c>
      <c r="D695" s="18" t="s">
        <v>58</v>
      </c>
      <c r="E695" s="18" t="s">
        <v>59</v>
      </c>
      <c r="F695" s="18" t="s">
        <v>60</v>
      </c>
      <c r="G695" s="18">
        <v>330.7</v>
      </c>
      <c r="H695" s="18">
        <v>349.8</v>
      </c>
      <c r="I695" s="18" t="s">
        <v>164</v>
      </c>
      <c r="J695" s="18">
        <v>398</v>
      </c>
      <c r="K695" s="18" t="s">
        <v>164</v>
      </c>
      <c r="L695" s="18">
        <v>447.3</v>
      </c>
      <c r="M695" s="18" t="s">
        <v>164</v>
      </c>
      <c r="N695" s="18">
        <v>486.9</v>
      </c>
      <c r="O695" s="18" t="s">
        <v>164</v>
      </c>
      <c r="P695" s="18">
        <v>516.1</v>
      </c>
      <c r="Q695" s="18" t="s">
        <v>164</v>
      </c>
      <c r="R695" s="18">
        <v>516.6</v>
      </c>
      <c r="S695" s="18" t="s">
        <v>164</v>
      </c>
      <c r="T695" s="18">
        <v>494.7</v>
      </c>
      <c r="U695" s="18" t="s">
        <v>164</v>
      </c>
      <c r="V695" s="18">
        <v>476.6</v>
      </c>
      <c r="W695" s="18" t="s">
        <v>164</v>
      </c>
      <c r="X695" s="18">
        <v>454.7</v>
      </c>
      <c r="Y695" s="18" t="s">
        <v>164</v>
      </c>
      <c r="Z695" s="18">
        <v>428.4</v>
      </c>
    </row>
    <row r="696" spans="1:26" hidden="1">
      <c r="A696" s="18" t="s">
        <v>66</v>
      </c>
      <c r="B696" s="18" t="s">
        <v>163</v>
      </c>
      <c r="C696" s="18" t="s">
        <v>139</v>
      </c>
      <c r="D696" s="18" t="s">
        <v>58</v>
      </c>
      <c r="E696" s="18" t="s">
        <v>61</v>
      </c>
      <c r="F696" s="18" t="s">
        <v>62</v>
      </c>
      <c r="G696" s="18">
        <v>62359</v>
      </c>
      <c r="H696" s="18">
        <v>74470</v>
      </c>
      <c r="I696" s="18" t="s">
        <v>164</v>
      </c>
      <c r="J696" s="18">
        <v>111320</v>
      </c>
      <c r="K696" s="18" t="s">
        <v>164</v>
      </c>
      <c r="L696" s="18">
        <v>168080</v>
      </c>
      <c r="M696" s="18" t="s">
        <v>164</v>
      </c>
      <c r="N696" s="18">
        <v>241890</v>
      </c>
      <c r="O696" s="18" t="s">
        <v>164</v>
      </c>
      <c r="P696" s="18">
        <v>317020</v>
      </c>
      <c r="Q696" s="18" t="s">
        <v>164</v>
      </c>
      <c r="R696" s="18">
        <v>390170</v>
      </c>
      <c r="S696" s="18" t="s">
        <v>164</v>
      </c>
      <c r="T696" s="18">
        <v>461560</v>
      </c>
      <c r="U696" s="18" t="s">
        <v>164</v>
      </c>
      <c r="V696" s="18">
        <v>526020</v>
      </c>
      <c r="W696" s="18" t="s">
        <v>164</v>
      </c>
      <c r="X696" s="18">
        <v>583220</v>
      </c>
      <c r="Y696" s="18" t="s">
        <v>164</v>
      </c>
      <c r="Z696" s="18">
        <v>629640</v>
      </c>
    </row>
    <row r="697" spans="1:26" hidden="1">
      <c r="A697" s="18" t="s">
        <v>66</v>
      </c>
      <c r="B697" s="18" t="s">
        <v>163</v>
      </c>
      <c r="C697" s="18" t="s">
        <v>139</v>
      </c>
      <c r="D697" s="18" t="s">
        <v>58</v>
      </c>
      <c r="E697" s="18" t="s">
        <v>142</v>
      </c>
      <c r="F697" s="18" t="s">
        <v>143</v>
      </c>
      <c r="G697" s="18">
        <v>6505</v>
      </c>
      <c r="H697" s="18">
        <v>6894</v>
      </c>
      <c r="I697" s="18" t="s">
        <v>164</v>
      </c>
      <c r="J697" s="18">
        <v>7543</v>
      </c>
      <c r="K697" s="18" t="s">
        <v>164</v>
      </c>
      <c r="L697" s="18">
        <v>8024</v>
      </c>
      <c r="M697" s="18" t="s">
        <v>164</v>
      </c>
      <c r="N697" s="18">
        <v>8345</v>
      </c>
      <c r="O697" s="18" t="s">
        <v>164</v>
      </c>
      <c r="P697" s="18">
        <v>8481</v>
      </c>
      <c r="Q697" s="18" t="s">
        <v>164</v>
      </c>
      <c r="R697" s="18">
        <v>8436</v>
      </c>
      <c r="S697" s="18" t="s">
        <v>164</v>
      </c>
      <c r="T697" s="18">
        <v>8238</v>
      </c>
      <c r="U697" s="18" t="s">
        <v>164</v>
      </c>
      <c r="V697" s="18">
        <v>7903</v>
      </c>
      <c r="W697" s="18" t="s">
        <v>164</v>
      </c>
      <c r="X697" s="18">
        <v>7445</v>
      </c>
      <c r="Y697" s="18" t="s">
        <v>164</v>
      </c>
      <c r="Z697" s="18">
        <v>6892</v>
      </c>
    </row>
    <row r="698" spans="1:26" hidden="1">
      <c r="A698" s="18" t="s">
        <v>66</v>
      </c>
      <c r="B698" s="18" t="s">
        <v>163</v>
      </c>
      <c r="C698" s="18" t="s">
        <v>139</v>
      </c>
      <c r="D698" s="18" t="s">
        <v>58</v>
      </c>
      <c r="E698" s="18" t="s">
        <v>63</v>
      </c>
      <c r="F698" s="18" t="s">
        <v>60</v>
      </c>
      <c r="G698" s="18">
        <v>464.6</v>
      </c>
      <c r="H698" s="18">
        <v>493.7</v>
      </c>
      <c r="I698" s="18" t="s">
        <v>164</v>
      </c>
      <c r="J698" s="18">
        <v>545.1</v>
      </c>
      <c r="K698" s="18" t="s">
        <v>164</v>
      </c>
      <c r="L698" s="18">
        <v>597.4</v>
      </c>
      <c r="M698" s="18" t="s">
        <v>164</v>
      </c>
      <c r="N698" s="18">
        <v>624.6</v>
      </c>
      <c r="O698" s="18" t="s">
        <v>164</v>
      </c>
      <c r="P698" s="18">
        <v>636.29999999999995</v>
      </c>
      <c r="Q698" s="18" t="s">
        <v>164</v>
      </c>
      <c r="R698" s="18">
        <v>625.29999999999995</v>
      </c>
      <c r="S698" s="18" t="s">
        <v>164</v>
      </c>
      <c r="T698" s="18">
        <v>593.79999999999995</v>
      </c>
      <c r="U698" s="18" t="s">
        <v>164</v>
      </c>
      <c r="V698" s="18">
        <v>582.29999999999995</v>
      </c>
      <c r="W698" s="18" t="s">
        <v>164</v>
      </c>
      <c r="X698" s="18">
        <v>574.6</v>
      </c>
      <c r="Y698" s="18" t="s">
        <v>164</v>
      </c>
      <c r="Z698" s="18">
        <v>560</v>
      </c>
    </row>
    <row r="699" spans="1:26" hidden="1">
      <c r="A699" s="18" t="s">
        <v>66</v>
      </c>
      <c r="B699" s="18" t="s">
        <v>165</v>
      </c>
      <c r="C699" s="18" t="s">
        <v>139</v>
      </c>
      <c r="D699" s="18" t="s">
        <v>58</v>
      </c>
      <c r="E699" s="18" t="s">
        <v>140</v>
      </c>
      <c r="F699" s="18" t="s">
        <v>141</v>
      </c>
      <c r="G699" s="18">
        <v>35779.811900000001</v>
      </c>
      <c r="H699" s="18">
        <v>35914.162100000001</v>
      </c>
      <c r="I699" s="18" t="s">
        <v>164</v>
      </c>
      <c r="J699" s="18">
        <v>34969.315399999999</v>
      </c>
      <c r="K699" s="18" t="s">
        <v>164</v>
      </c>
      <c r="L699" s="18">
        <v>38941.593399999998</v>
      </c>
      <c r="M699" s="18" t="s">
        <v>164</v>
      </c>
      <c r="N699" s="18">
        <v>42310.888700000003</v>
      </c>
      <c r="O699" s="18" t="s">
        <v>164</v>
      </c>
      <c r="P699" s="18">
        <v>40901.044099999999</v>
      </c>
      <c r="Q699" s="18" t="s">
        <v>164</v>
      </c>
      <c r="R699" s="18">
        <v>36423.605900000002</v>
      </c>
      <c r="S699" s="18" t="s">
        <v>164</v>
      </c>
      <c r="T699" s="18">
        <v>30254.5069</v>
      </c>
      <c r="U699" s="18" t="s">
        <v>164</v>
      </c>
      <c r="V699" s="18">
        <v>23335.6443</v>
      </c>
      <c r="W699" s="18" t="s">
        <v>164</v>
      </c>
      <c r="X699" s="18">
        <v>16542.1332</v>
      </c>
      <c r="Y699" s="18" t="s">
        <v>164</v>
      </c>
      <c r="Z699" s="18">
        <v>12115.7583</v>
      </c>
    </row>
    <row r="700" spans="1:26" hidden="1">
      <c r="A700" s="18" t="s">
        <v>66</v>
      </c>
      <c r="B700" s="18" t="s">
        <v>165</v>
      </c>
      <c r="C700" s="18" t="s">
        <v>139</v>
      </c>
      <c r="D700" s="18" t="s">
        <v>58</v>
      </c>
      <c r="E700" s="18" t="s">
        <v>59</v>
      </c>
      <c r="F700" s="18" t="s">
        <v>60</v>
      </c>
      <c r="G700" s="18">
        <v>330.7</v>
      </c>
      <c r="H700" s="18">
        <v>349.8</v>
      </c>
      <c r="I700" s="18" t="s">
        <v>164</v>
      </c>
      <c r="J700" s="18">
        <v>398</v>
      </c>
      <c r="K700" s="18" t="s">
        <v>164</v>
      </c>
      <c r="L700" s="18">
        <v>455.6</v>
      </c>
      <c r="M700" s="18" t="s">
        <v>164</v>
      </c>
      <c r="N700" s="18">
        <v>502.6</v>
      </c>
      <c r="O700" s="18" t="s">
        <v>164</v>
      </c>
      <c r="P700" s="18">
        <v>536.70000000000005</v>
      </c>
      <c r="Q700" s="18" t="s">
        <v>164</v>
      </c>
      <c r="R700" s="18">
        <v>540.1</v>
      </c>
      <c r="S700" s="18" t="s">
        <v>164</v>
      </c>
      <c r="T700" s="18">
        <v>522.6</v>
      </c>
      <c r="U700" s="18" t="s">
        <v>164</v>
      </c>
      <c r="V700" s="18">
        <v>506.5</v>
      </c>
      <c r="W700" s="18" t="s">
        <v>164</v>
      </c>
      <c r="X700" s="18">
        <v>480.4</v>
      </c>
      <c r="Y700" s="18" t="s">
        <v>164</v>
      </c>
      <c r="Z700" s="18">
        <v>455.3</v>
      </c>
    </row>
    <row r="701" spans="1:26" hidden="1">
      <c r="A701" s="18" t="s">
        <v>66</v>
      </c>
      <c r="B701" s="18" t="s">
        <v>165</v>
      </c>
      <c r="C701" s="18" t="s">
        <v>139</v>
      </c>
      <c r="D701" s="18" t="s">
        <v>58</v>
      </c>
      <c r="E701" s="18" t="s">
        <v>61</v>
      </c>
      <c r="F701" s="18" t="s">
        <v>62</v>
      </c>
      <c r="G701" s="18">
        <v>62359</v>
      </c>
      <c r="H701" s="18">
        <v>74470</v>
      </c>
      <c r="I701" s="18" t="s">
        <v>164</v>
      </c>
      <c r="J701" s="18">
        <v>111320</v>
      </c>
      <c r="K701" s="18" t="s">
        <v>164</v>
      </c>
      <c r="L701" s="18">
        <v>168300</v>
      </c>
      <c r="M701" s="18" t="s">
        <v>164</v>
      </c>
      <c r="N701" s="18">
        <v>242550</v>
      </c>
      <c r="O701" s="18" t="s">
        <v>164</v>
      </c>
      <c r="P701" s="18">
        <v>318230</v>
      </c>
      <c r="Q701" s="18" t="s">
        <v>164</v>
      </c>
      <c r="R701" s="18">
        <v>391710</v>
      </c>
      <c r="S701" s="18" t="s">
        <v>164</v>
      </c>
      <c r="T701" s="18">
        <v>463540</v>
      </c>
      <c r="U701" s="18" t="s">
        <v>164</v>
      </c>
      <c r="V701" s="18">
        <v>528110</v>
      </c>
      <c r="W701" s="18" t="s">
        <v>164</v>
      </c>
      <c r="X701" s="18">
        <v>585310</v>
      </c>
      <c r="Y701" s="18" t="s">
        <v>164</v>
      </c>
      <c r="Z701" s="18">
        <v>632720</v>
      </c>
    </row>
    <row r="702" spans="1:26" hidden="1">
      <c r="A702" s="18" t="s">
        <v>66</v>
      </c>
      <c r="B702" s="18" t="s">
        <v>165</v>
      </c>
      <c r="C702" s="18" t="s">
        <v>139</v>
      </c>
      <c r="D702" s="18" t="s">
        <v>58</v>
      </c>
      <c r="E702" s="18" t="s">
        <v>142</v>
      </c>
      <c r="F702" s="18" t="s">
        <v>143</v>
      </c>
      <c r="G702" s="18">
        <v>6505</v>
      </c>
      <c r="H702" s="18">
        <v>6894</v>
      </c>
      <c r="I702" s="18" t="s">
        <v>164</v>
      </c>
      <c r="J702" s="18">
        <v>7543</v>
      </c>
      <c r="K702" s="18" t="s">
        <v>164</v>
      </c>
      <c r="L702" s="18">
        <v>8024</v>
      </c>
      <c r="M702" s="18" t="s">
        <v>164</v>
      </c>
      <c r="N702" s="18">
        <v>8345</v>
      </c>
      <c r="O702" s="18" t="s">
        <v>164</v>
      </c>
      <c r="P702" s="18">
        <v>8481</v>
      </c>
      <c r="Q702" s="18" t="s">
        <v>164</v>
      </c>
      <c r="R702" s="18">
        <v>8436</v>
      </c>
      <c r="S702" s="18" t="s">
        <v>164</v>
      </c>
      <c r="T702" s="18">
        <v>8238</v>
      </c>
      <c r="U702" s="18" t="s">
        <v>164</v>
      </c>
      <c r="V702" s="18">
        <v>7903</v>
      </c>
      <c r="W702" s="18" t="s">
        <v>164</v>
      </c>
      <c r="X702" s="18">
        <v>7445</v>
      </c>
      <c r="Y702" s="18" t="s">
        <v>164</v>
      </c>
      <c r="Z702" s="18">
        <v>6892</v>
      </c>
    </row>
    <row r="703" spans="1:26" hidden="1">
      <c r="A703" s="18" t="s">
        <v>66</v>
      </c>
      <c r="B703" s="18" t="s">
        <v>165</v>
      </c>
      <c r="C703" s="18" t="s">
        <v>139</v>
      </c>
      <c r="D703" s="18" t="s">
        <v>58</v>
      </c>
      <c r="E703" s="18" t="s">
        <v>63</v>
      </c>
      <c r="F703" s="18" t="s">
        <v>60</v>
      </c>
      <c r="G703" s="18">
        <v>464.6</v>
      </c>
      <c r="H703" s="18">
        <v>493.7</v>
      </c>
      <c r="I703" s="18" t="s">
        <v>164</v>
      </c>
      <c r="J703" s="18">
        <v>545.1</v>
      </c>
      <c r="K703" s="18" t="s">
        <v>164</v>
      </c>
      <c r="L703" s="18">
        <v>613</v>
      </c>
      <c r="M703" s="18" t="s">
        <v>164</v>
      </c>
      <c r="N703" s="18">
        <v>662.3</v>
      </c>
      <c r="O703" s="18" t="s">
        <v>164</v>
      </c>
      <c r="P703" s="18">
        <v>695.6</v>
      </c>
      <c r="Q703" s="18" t="s">
        <v>164</v>
      </c>
      <c r="R703" s="18">
        <v>698</v>
      </c>
      <c r="S703" s="18" t="s">
        <v>164</v>
      </c>
      <c r="T703" s="18">
        <v>667.3</v>
      </c>
      <c r="U703" s="18" t="s">
        <v>164</v>
      </c>
      <c r="V703" s="18">
        <v>636.5</v>
      </c>
      <c r="W703" s="18" t="s">
        <v>164</v>
      </c>
      <c r="X703" s="18">
        <v>598.29999999999995</v>
      </c>
      <c r="Y703" s="18" t="s">
        <v>164</v>
      </c>
      <c r="Z703" s="18">
        <v>567.4</v>
      </c>
    </row>
    <row r="704" spans="1:26" hidden="1">
      <c r="A704" s="18" t="s">
        <v>66</v>
      </c>
      <c r="B704" s="18" t="s">
        <v>166</v>
      </c>
      <c r="C704" s="18" t="s">
        <v>139</v>
      </c>
      <c r="D704" s="18" t="s">
        <v>58</v>
      </c>
      <c r="E704" s="18" t="s">
        <v>140</v>
      </c>
      <c r="F704" s="18" t="s">
        <v>141</v>
      </c>
      <c r="G704" s="18">
        <v>35249.877200000003</v>
      </c>
      <c r="H704" s="18">
        <v>36250.886299999998</v>
      </c>
      <c r="I704" s="18" t="s">
        <v>164</v>
      </c>
      <c r="J704" s="18">
        <v>38204.822999999997</v>
      </c>
      <c r="K704" s="18" t="s">
        <v>164</v>
      </c>
      <c r="L704" s="18">
        <v>40669.059699999998</v>
      </c>
      <c r="M704" s="18" t="s">
        <v>164</v>
      </c>
      <c r="N704" s="18">
        <v>44564.102700000003</v>
      </c>
      <c r="O704" s="18" t="s">
        <v>164</v>
      </c>
      <c r="P704" s="18">
        <v>46353.083599999998</v>
      </c>
      <c r="Q704" s="18" t="s">
        <v>164</v>
      </c>
      <c r="R704" s="18">
        <v>43187.751600000003</v>
      </c>
      <c r="S704" s="18" t="s">
        <v>164</v>
      </c>
      <c r="T704" s="18">
        <v>39057.806799999998</v>
      </c>
      <c r="U704" s="18" t="s">
        <v>164</v>
      </c>
      <c r="V704" s="18">
        <v>33053.173300000002</v>
      </c>
      <c r="W704" s="18" t="s">
        <v>164</v>
      </c>
      <c r="X704" s="18">
        <v>26623.629000000001</v>
      </c>
      <c r="Y704" s="18" t="s">
        <v>164</v>
      </c>
      <c r="Z704" s="18">
        <v>21771.688900000001</v>
      </c>
    </row>
    <row r="705" spans="1:26" hidden="1">
      <c r="A705" s="18" t="s">
        <v>66</v>
      </c>
      <c r="B705" s="18" t="s">
        <v>166</v>
      </c>
      <c r="C705" s="18" t="s">
        <v>139</v>
      </c>
      <c r="D705" s="18" t="s">
        <v>58</v>
      </c>
      <c r="E705" s="18" t="s">
        <v>59</v>
      </c>
      <c r="F705" s="18" t="s">
        <v>60</v>
      </c>
      <c r="G705" s="18">
        <v>330.7</v>
      </c>
      <c r="H705" s="18">
        <v>349.8</v>
      </c>
      <c r="I705" s="18" t="s">
        <v>164</v>
      </c>
      <c r="J705" s="18">
        <v>397.5</v>
      </c>
      <c r="K705" s="18" t="s">
        <v>164</v>
      </c>
      <c r="L705" s="18">
        <v>454.6</v>
      </c>
      <c r="M705" s="18" t="s">
        <v>164</v>
      </c>
      <c r="N705" s="18">
        <v>511.3</v>
      </c>
      <c r="O705" s="18" t="s">
        <v>164</v>
      </c>
      <c r="P705" s="18">
        <v>550.6</v>
      </c>
      <c r="Q705" s="18" t="s">
        <v>164</v>
      </c>
      <c r="R705" s="18">
        <v>557.29999999999995</v>
      </c>
      <c r="S705" s="18" t="s">
        <v>164</v>
      </c>
      <c r="T705" s="18">
        <v>542.79999999999995</v>
      </c>
      <c r="U705" s="18" t="s">
        <v>164</v>
      </c>
      <c r="V705" s="18">
        <v>522.5</v>
      </c>
      <c r="W705" s="18" t="s">
        <v>164</v>
      </c>
      <c r="X705" s="18">
        <v>495.3</v>
      </c>
      <c r="Y705" s="18" t="s">
        <v>164</v>
      </c>
      <c r="Z705" s="18">
        <v>470.4</v>
      </c>
    </row>
    <row r="706" spans="1:26" hidden="1">
      <c r="A706" s="18" t="s">
        <v>66</v>
      </c>
      <c r="B706" s="18" t="s">
        <v>166</v>
      </c>
      <c r="C706" s="18" t="s">
        <v>139</v>
      </c>
      <c r="D706" s="18" t="s">
        <v>58</v>
      </c>
      <c r="E706" s="18" t="s">
        <v>61</v>
      </c>
      <c r="F706" s="18" t="s">
        <v>62</v>
      </c>
      <c r="G706" s="18">
        <v>62359</v>
      </c>
      <c r="H706" s="18">
        <v>74470</v>
      </c>
      <c r="I706" s="18" t="s">
        <v>164</v>
      </c>
      <c r="J706" s="18">
        <v>111320</v>
      </c>
      <c r="K706" s="18" t="s">
        <v>164</v>
      </c>
      <c r="L706" s="18">
        <v>168410</v>
      </c>
      <c r="M706" s="18" t="s">
        <v>164</v>
      </c>
      <c r="N706" s="18">
        <v>242770</v>
      </c>
      <c r="O706" s="18" t="s">
        <v>164</v>
      </c>
      <c r="P706" s="18">
        <v>318670</v>
      </c>
      <c r="Q706" s="18" t="s">
        <v>164</v>
      </c>
      <c r="R706" s="18">
        <v>392480</v>
      </c>
      <c r="S706" s="18" t="s">
        <v>164</v>
      </c>
      <c r="T706" s="18">
        <v>464640</v>
      </c>
      <c r="U706" s="18" t="s">
        <v>164</v>
      </c>
      <c r="V706" s="18">
        <v>529100</v>
      </c>
      <c r="W706" s="18" t="s">
        <v>164</v>
      </c>
      <c r="X706" s="18">
        <v>586300</v>
      </c>
      <c r="Y706" s="18" t="s">
        <v>164</v>
      </c>
      <c r="Z706" s="18">
        <v>633820</v>
      </c>
    </row>
    <row r="707" spans="1:26" hidden="1">
      <c r="A707" s="18" t="s">
        <v>66</v>
      </c>
      <c r="B707" s="18" t="s">
        <v>166</v>
      </c>
      <c r="C707" s="18" t="s">
        <v>139</v>
      </c>
      <c r="D707" s="18" t="s">
        <v>58</v>
      </c>
      <c r="E707" s="18" t="s">
        <v>142</v>
      </c>
      <c r="F707" s="18" t="s">
        <v>143</v>
      </c>
      <c r="G707" s="18">
        <v>6505</v>
      </c>
      <c r="H707" s="18">
        <v>6894</v>
      </c>
      <c r="I707" s="18" t="s">
        <v>164</v>
      </c>
      <c r="J707" s="18">
        <v>7543</v>
      </c>
      <c r="K707" s="18" t="s">
        <v>164</v>
      </c>
      <c r="L707" s="18">
        <v>8024</v>
      </c>
      <c r="M707" s="18" t="s">
        <v>164</v>
      </c>
      <c r="N707" s="18">
        <v>8345</v>
      </c>
      <c r="O707" s="18" t="s">
        <v>164</v>
      </c>
      <c r="P707" s="18">
        <v>8481</v>
      </c>
      <c r="Q707" s="18" t="s">
        <v>164</v>
      </c>
      <c r="R707" s="18">
        <v>8436</v>
      </c>
      <c r="S707" s="18" t="s">
        <v>164</v>
      </c>
      <c r="T707" s="18">
        <v>8238</v>
      </c>
      <c r="U707" s="18" t="s">
        <v>164</v>
      </c>
      <c r="V707" s="18">
        <v>7903</v>
      </c>
      <c r="W707" s="18" t="s">
        <v>164</v>
      </c>
      <c r="X707" s="18">
        <v>7445</v>
      </c>
      <c r="Y707" s="18" t="s">
        <v>164</v>
      </c>
      <c r="Z707" s="18">
        <v>6892</v>
      </c>
    </row>
    <row r="708" spans="1:26" hidden="1">
      <c r="A708" s="18" t="s">
        <v>66</v>
      </c>
      <c r="B708" s="18" t="s">
        <v>166</v>
      </c>
      <c r="C708" s="18" t="s">
        <v>139</v>
      </c>
      <c r="D708" s="18" t="s">
        <v>58</v>
      </c>
      <c r="E708" s="18" t="s">
        <v>63</v>
      </c>
      <c r="F708" s="18" t="s">
        <v>60</v>
      </c>
      <c r="G708" s="18">
        <v>464.6</v>
      </c>
      <c r="H708" s="18">
        <v>493.7</v>
      </c>
      <c r="I708" s="18" t="s">
        <v>164</v>
      </c>
      <c r="J708" s="18">
        <v>551</v>
      </c>
      <c r="K708" s="18" t="s">
        <v>164</v>
      </c>
      <c r="L708" s="18">
        <v>620.29999999999995</v>
      </c>
      <c r="M708" s="18" t="s">
        <v>164</v>
      </c>
      <c r="N708" s="18">
        <v>681.4</v>
      </c>
      <c r="O708" s="18" t="s">
        <v>164</v>
      </c>
      <c r="P708" s="18">
        <v>723.8</v>
      </c>
      <c r="Q708" s="18" t="s">
        <v>164</v>
      </c>
      <c r="R708" s="18">
        <v>735.6</v>
      </c>
      <c r="S708" s="18" t="s">
        <v>164</v>
      </c>
      <c r="T708" s="18">
        <v>718.4</v>
      </c>
      <c r="U708" s="18" t="s">
        <v>164</v>
      </c>
      <c r="V708" s="18">
        <v>691.5</v>
      </c>
      <c r="W708" s="18" t="s">
        <v>164</v>
      </c>
      <c r="X708" s="18">
        <v>655.8</v>
      </c>
      <c r="Y708" s="18" t="s">
        <v>164</v>
      </c>
      <c r="Z708" s="18">
        <v>622.4</v>
      </c>
    </row>
    <row r="709" spans="1:26" hidden="1">
      <c r="A709" s="18" t="s">
        <v>66</v>
      </c>
      <c r="B709" s="18" t="s">
        <v>167</v>
      </c>
      <c r="C709" s="18" t="s">
        <v>139</v>
      </c>
      <c r="D709" s="18" t="s">
        <v>58</v>
      </c>
      <c r="E709" s="18" t="s">
        <v>140</v>
      </c>
      <c r="F709" s="18" t="s">
        <v>141</v>
      </c>
      <c r="G709" s="18">
        <v>35075.488299999997</v>
      </c>
      <c r="H709" s="18">
        <v>35595.945299999999</v>
      </c>
      <c r="I709" s="18" t="s">
        <v>164</v>
      </c>
      <c r="J709" s="18">
        <v>43269.097800000003</v>
      </c>
      <c r="K709" s="18" t="s">
        <v>164</v>
      </c>
      <c r="L709" s="18">
        <v>40887.770299999996</v>
      </c>
      <c r="M709" s="18" t="s">
        <v>164</v>
      </c>
      <c r="N709" s="18">
        <v>34330.4211</v>
      </c>
      <c r="O709" s="18" t="s">
        <v>164</v>
      </c>
      <c r="P709" s="18">
        <v>29421.4529</v>
      </c>
      <c r="Q709" s="18" t="s">
        <v>164</v>
      </c>
      <c r="R709" s="18">
        <v>24096.904200000001</v>
      </c>
      <c r="S709" s="18" t="s">
        <v>164</v>
      </c>
      <c r="T709" s="18">
        <v>17296.798699999999</v>
      </c>
      <c r="U709" s="18" t="s">
        <v>164</v>
      </c>
      <c r="V709" s="18">
        <v>9211.8035</v>
      </c>
      <c r="W709" s="18" t="s">
        <v>164</v>
      </c>
      <c r="X709" s="18">
        <v>355.36020000000002</v>
      </c>
      <c r="Y709" s="18" t="s">
        <v>164</v>
      </c>
      <c r="Z709" s="18">
        <v>-5228.2263999999996</v>
      </c>
    </row>
    <row r="710" spans="1:26" hidden="1">
      <c r="A710" s="18" t="s">
        <v>66</v>
      </c>
      <c r="B710" s="18" t="s">
        <v>167</v>
      </c>
      <c r="C710" s="18" t="s">
        <v>139</v>
      </c>
      <c r="D710" s="18" t="s">
        <v>58</v>
      </c>
      <c r="E710" s="18" t="s">
        <v>59</v>
      </c>
      <c r="F710" s="18" t="s">
        <v>60</v>
      </c>
      <c r="G710" s="18">
        <v>330.7</v>
      </c>
      <c r="H710" s="18">
        <v>351.4</v>
      </c>
      <c r="I710" s="18" t="s">
        <v>164</v>
      </c>
      <c r="J710" s="18">
        <v>437.7</v>
      </c>
      <c r="K710" s="18" t="s">
        <v>164</v>
      </c>
      <c r="L710" s="18">
        <v>493.2</v>
      </c>
      <c r="M710" s="18" t="s">
        <v>164</v>
      </c>
      <c r="N710" s="18">
        <v>526.79999999999995</v>
      </c>
      <c r="O710" s="18" t="s">
        <v>164</v>
      </c>
      <c r="P710" s="18">
        <v>565.20000000000005</v>
      </c>
      <c r="Q710" s="18" t="s">
        <v>164</v>
      </c>
      <c r="R710" s="18">
        <v>581.9</v>
      </c>
      <c r="S710" s="18" t="s">
        <v>164</v>
      </c>
      <c r="T710" s="18">
        <v>594.6</v>
      </c>
      <c r="U710" s="18" t="s">
        <v>164</v>
      </c>
      <c r="V710" s="18">
        <v>620.6</v>
      </c>
      <c r="W710" s="18" t="s">
        <v>164</v>
      </c>
      <c r="X710" s="18">
        <v>655.1</v>
      </c>
      <c r="Y710" s="18" t="s">
        <v>164</v>
      </c>
      <c r="Z710" s="18">
        <v>698.4</v>
      </c>
    </row>
    <row r="711" spans="1:26" hidden="1">
      <c r="A711" s="18" t="s">
        <v>66</v>
      </c>
      <c r="B711" s="18" t="s">
        <v>167</v>
      </c>
      <c r="C711" s="18" t="s">
        <v>139</v>
      </c>
      <c r="D711" s="18" t="s">
        <v>58</v>
      </c>
      <c r="E711" s="18" t="s">
        <v>61</v>
      </c>
      <c r="F711" s="18" t="s">
        <v>62</v>
      </c>
      <c r="G711" s="18">
        <v>62359</v>
      </c>
      <c r="H711" s="18">
        <v>74426</v>
      </c>
      <c r="I711" s="18" t="s">
        <v>164</v>
      </c>
      <c r="J711" s="18">
        <v>111320</v>
      </c>
      <c r="K711" s="18" t="s">
        <v>164</v>
      </c>
      <c r="L711" s="18">
        <v>156310</v>
      </c>
      <c r="M711" s="18" t="s">
        <v>164</v>
      </c>
      <c r="N711" s="18">
        <v>203720</v>
      </c>
      <c r="O711" s="18" t="s">
        <v>164</v>
      </c>
      <c r="P711" s="18">
        <v>253220</v>
      </c>
      <c r="Q711" s="18" t="s">
        <v>164</v>
      </c>
      <c r="R711" s="18">
        <v>306900</v>
      </c>
      <c r="S711" s="18" t="s">
        <v>164</v>
      </c>
      <c r="T711" s="18">
        <v>367730</v>
      </c>
      <c r="U711" s="18" t="s">
        <v>164</v>
      </c>
      <c r="V711" s="18">
        <v>434280</v>
      </c>
      <c r="W711" s="18" t="s">
        <v>164</v>
      </c>
      <c r="X711" s="18">
        <v>506660</v>
      </c>
      <c r="Y711" s="18" t="s">
        <v>164</v>
      </c>
      <c r="Z711" s="18">
        <v>585310</v>
      </c>
    </row>
    <row r="712" spans="1:26" hidden="1">
      <c r="A712" s="18" t="s">
        <v>66</v>
      </c>
      <c r="B712" s="18" t="s">
        <v>167</v>
      </c>
      <c r="C712" s="18" t="s">
        <v>139</v>
      </c>
      <c r="D712" s="18" t="s">
        <v>58</v>
      </c>
      <c r="E712" s="18" t="s">
        <v>142</v>
      </c>
      <c r="F712" s="18" t="s">
        <v>143</v>
      </c>
      <c r="G712" s="18">
        <v>6505</v>
      </c>
      <c r="H712" s="18">
        <v>6894</v>
      </c>
      <c r="I712" s="18" t="s">
        <v>164</v>
      </c>
      <c r="J712" s="18">
        <v>7638</v>
      </c>
      <c r="K712" s="18" t="s">
        <v>164</v>
      </c>
      <c r="L712" s="18">
        <v>8288</v>
      </c>
      <c r="M712" s="18" t="s">
        <v>164</v>
      </c>
      <c r="N712" s="18">
        <v>8810</v>
      </c>
      <c r="O712" s="18" t="s">
        <v>164</v>
      </c>
      <c r="P712" s="18">
        <v>9187</v>
      </c>
      <c r="Q712" s="18" t="s">
        <v>164</v>
      </c>
      <c r="R712" s="18">
        <v>9395</v>
      </c>
      <c r="S712" s="18" t="s">
        <v>164</v>
      </c>
      <c r="T712" s="18">
        <v>9458</v>
      </c>
      <c r="U712" s="18" t="s">
        <v>164</v>
      </c>
      <c r="V712" s="18">
        <v>9400</v>
      </c>
      <c r="W712" s="18" t="s">
        <v>164</v>
      </c>
      <c r="X712" s="18">
        <v>9240</v>
      </c>
      <c r="Y712" s="18" t="s">
        <v>164</v>
      </c>
      <c r="Z712" s="18">
        <v>9012</v>
      </c>
    </row>
    <row r="713" spans="1:26" hidden="1">
      <c r="A713" s="18" t="s">
        <v>66</v>
      </c>
      <c r="B713" s="18" t="s">
        <v>167</v>
      </c>
      <c r="C713" s="18" t="s">
        <v>139</v>
      </c>
      <c r="D713" s="18" t="s">
        <v>58</v>
      </c>
      <c r="E713" s="18" t="s">
        <v>63</v>
      </c>
      <c r="F713" s="18" t="s">
        <v>60</v>
      </c>
      <c r="G713" s="18">
        <v>464.6</v>
      </c>
      <c r="H713" s="18">
        <v>497.9</v>
      </c>
      <c r="I713" s="18" t="s">
        <v>164</v>
      </c>
      <c r="J713" s="18">
        <v>600.79999999999995</v>
      </c>
      <c r="K713" s="18" t="s">
        <v>164</v>
      </c>
      <c r="L713" s="18">
        <v>646.5</v>
      </c>
      <c r="M713" s="18" t="s">
        <v>164</v>
      </c>
      <c r="N713" s="18">
        <v>659.5</v>
      </c>
      <c r="O713" s="18" t="s">
        <v>164</v>
      </c>
      <c r="P713" s="18">
        <v>706.2</v>
      </c>
      <c r="Q713" s="18" t="s">
        <v>164</v>
      </c>
      <c r="R713" s="18">
        <v>751</v>
      </c>
      <c r="S713" s="18" t="s">
        <v>164</v>
      </c>
      <c r="T713" s="18">
        <v>779.6</v>
      </c>
      <c r="U713" s="18" t="s">
        <v>164</v>
      </c>
      <c r="V713" s="18">
        <v>813.4</v>
      </c>
      <c r="W713" s="18" t="s">
        <v>164</v>
      </c>
      <c r="X713" s="18">
        <v>854</v>
      </c>
      <c r="Y713" s="18" t="s">
        <v>164</v>
      </c>
      <c r="Z713" s="18">
        <v>905.1</v>
      </c>
    </row>
    <row r="714" spans="1:26" hidden="1">
      <c r="A714" s="18" t="s">
        <v>66</v>
      </c>
      <c r="B714" s="18" t="s">
        <v>168</v>
      </c>
      <c r="C714" s="18" t="s">
        <v>139</v>
      </c>
      <c r="D714" s="18" t="s">
        <v>58</v>
      </c>
      <c r="E714" s="18" t="s">
        <v>140</v>
      </c>
      <c r="F714" s="18" t="s">
        <v>141</v>
      </c>
      <c r="G714" s="18">
        <v>35075.488299999997</v>
      </c>
      <c r="H714" s="18">
        <v>35595.945299999999</v>
      </c>
      <c r="I714" s="18" t="s">
        <v>164</v>
      </c>
      <c r="J714" s="18">
        <v>43265.965499999998</v>
      </c>
      <c r="K714" s="18" t="s">
        <v>164</v>
      </c>
      <c r="L714" s="18">
        <v>42840.123299999999</v>
      </c>
      <c r="M714" s="18" t="s">
        <v>164</v>
      </c>
      <c r="N714" s="18">
        <v>40752.412100000001</v>
      </c>
      <c r="O714" s="18" t="s">
        <v>164</v>
      </c>
      <c r="P714" s="18">
        <v>36916.332600000002</v>
      </c>
      <c r="Q714" s="18" t="s">
        <v>164</v>
      </c>
      <c r="R714" s="18">
        <v>33042.012199999997</v>
      </c>
      <c r="S714" s="18" t="s">
        <v>164</v>
      </c>
      <c r="T714" s="18">
        <v>29443.8243</v>
      </c>
      <c r="U714" s="18" t="s">
        <v>164</v>
      </c>
      <c r="V714" s="18">
        <v>26252.690600000002</v>
      </c>
      <c r="W714" s="18" t="s">
        <v>164</v>
      </c>
      <c r="X714" s="18">
        <v>22494.315699999999</v>
      </c>
      <c r="Y714" s="18" t="s">
        <v>164</v>
      </c>
      <c r="Z714" s="18">
        <v>21969.732400000001</v>
      </c>
    </row>
    <row r="715" spans="1:26" hidden="1">
      <c r="A715" s="18" t="s">
        <v>66</v>
      </c>
      <c r="B715" s="18" t="s">
        <v>168</v>
      </c>
      <c r="C715" s="18" t="s">
        <v>139</v>
      </c>
      <c r="D715" s="18" t="s">
        <v>58</v>
      </c>
      <c r="E715" s="18" t="s">
        <v>59</v>
      </c>
      <c r="F715" s="18" t="s">
        <v>60</v>
      </c>
      <c r="G715" s="18">
        <v>330.7</v>
      </c>
      <c r="H715" s="18">
        <v>351.4</v>
      </c>
      <c r="I715" s="18" t="s">
        <v>164</v>
      </c>
      <c r="J715" s="18">
        <v>437.7</v>
      </c>
      <c r="K715" s="18" t="s">
        <v>164</v>
      </c>
      <c r="L715" s="18">
        <v>505.6</v>
      </c>
      <c r="M715" s="18" t="s">
        <v>164</v>
      </c>
      <c r="N715" s="18">
        <v>557.79999999999995</v>
      </c>
      <c r="O715" s="18" t="s">
        <v>164</v>
      </c>
      <c r="P715" s="18">
        <v>600</v>
      </c>
      <c r="Q715" s="18" t="s">
        <v>164</v>
      </c>
      <c r="R715" s="18">
        <v>625.6</v>
      </c>
      <c r="S715" s="18" t="s">
        <v>164</v>
      </c>
      <c r="T715" s="18">
        <v>650.70000000000005</v>
      </c>
      <c r="U715" s="18" t="s">
        <v>164</v>
      </c>
      <c r="V715" s="18">
        <v>686.9</v>
      </c>
      <c r="W715" s="18" t="s">
        <v>164</v>
      </c>
      <c r="X715" s="18">
        <v>716.3</v>
      </c>
      <c r="Y715" s="18" t="s">
        <v>164</v>
      </c>
      <c r="Z715" s="18">
        <v>768.4</v>
      </c>
    </row>
    <row r="716" spans="1:26" hidden="1">
      <c r="A716" s="18" t="s">
        <v>66</v>
      </c>
      <c r="B716" s="18" t="s">
        <v>168</v>
      </c>
      <c r="C716" s="18" t="s">
        <v>139</v>
      </c>
      <c r="D716" s="18" t="s">
        <v>58</v>
      </c>
      <c r="E716" s="18" t="s">
        <v>61</v>
      </c>
      <c r="F716" s="18" t="s">
        <v>62</v>
      </c>
      <c r="G716" s="18">
        <v>62359</v>
      </c>
      <c r="H716" s="18">
        <v>74426</v>
      </c>
      <c r="I716" s="18" t="s">
        <v>164</v>
      </c>
      <c r="J716" s="18">
        <v>111320</v>
      </c>
      <c r="K716" s="18" t="s">
        <v>164</v>
      </c>
      <c r="L716" s="18">
        <v>156750</v>
      </c>
      <c r="M716" s="18" t="s">
        <v>164</v>
      </c>
      <c r="N716" s="18">
        <v>204710</v>
      </c>
      <c r="O716" s="18" t="s">
        <v>164</v>
      </c>
      <c r="P716" s="18">
        <v>254760</v>
      </c>
      <c r="Q716" s="18" t="s">
        <v>164</v>
      </c>
      <c r="R716" s="18">
        <v>309320</v>
      </c>
      <c r="S716" s="18" t="s">
        <v>164</v>
      </c>
      <c r="T716" s="18">
        <v>371140</v>
      </c>
      <c r="U716" s="18" t="s">
        <v>164</v>
      </c>
      <c r="V716" s="18">
        <v>439010</v>
      </c>
      <c r="W716" s="18" t="s">
        <v>164</v>
      </c>
      <c r="X716" s="18">
        <v>513920</v>
      </c>
      <c r="Y716" s="18" t="s">
        <v>164</v>
      </c>
      <c r="Z716" s="18">
        <v>597410</v>
      </c>
    </row>
    <row r="717" spans="1:26" hidden="1">
      <c r="A717" s="18" t="s">
        <v>66</v>
      </c>
      <c r="B717" s="18" t="s">
        <v>168</v>
      </c>
      <c r="C717" s="18" t="s">
        <v>139</v>
      </c>
      <c r="D717" s="18" t="s">
        <v>58</v>
      </c>
      <c r="E717" s="18" t="s">
        <v>142</v>
      </c>
      <c r="F717" s="18" t="s">
        <v>143</v>
      </c>
      <c r="G717" s="18">
        <v>6505</v>
      </c>
      <c r="H717" s="18">
        <v>6894</v>
      </c>
      <c r="I717" s="18" t="s">
        <v>164</v>
      </c>
      <c r="J717" s="18">
        <v>7638</v>
      </c>
      <c r="K717" s="18" t="s">
        <v>164</v>
      </c>
      <c r="L717" s="18">
        <v>8288</v>
      </c>
      <c r="M717" s="18" t="s">
        <v>164</v>
      </c>
      <c r="N717" s="18">
        <v>8810</v>
      </c>
      <c r="O717" s="18" t="s">
        <v>164</v>
      </c>
      <c r="P717" s="18">
        <v>9187</v>
      </c>
      <c r="Q717" s="18" t="s">
        <v>164</v>
      </c>
      <c r="R717" s="18">
        <v>9395</v>
      </c>
      <c r="S717" s="18" t="s">
        <v>164</v>
      </c>
      <c r="T717" s="18">
        <v>9458</v>
      </c>
      <c r="U717" s="18" t="s">
        <v>164</v>
      </c>
      <c r="V717" s="18">
        <v>9400</v>
      </c>
      <c r="W717" s="18" t="s">
        <v>164</v>
      </c>
      <c r="X717" s="18">
        <v>9240</v>
      </c>
      <c r="Y717" s="18" t="s">
        <v>164</v>
      </c>
      <c r="Z717" s="18">
        <v>9012</v>
      </c>
    </row>
    <row r="718" spans="1:26" hidden="1">
      <c r="A718" s="18" t="s">
        <v>66</v>
      </c>
      <c r="B718" s="18" t="s">
        <v>168</v>
      </c>
      <c r="C718" s="18" t="s">
        <v>139</v>
      </c>
      <c r="D718" s="18" t="s">
        <v>58</v>
      </c>
      <c r="E718" s="18" t="s">
        <v>63</v>
      </c>
      <c r="F718" s="18" t="s">
        <v>60</v>
      </c>
      <c r="G718" s="18">
        <v>464.6</v>
      </c>
      <c r="H718" s="18">
        <v>497.9</v>
      </c>
      <c r="I718" s="18" t="s">
        <v>164</v>
      </c>
      <c r="J718" s="18">
        <v>600.79999999999995</v>
      </c>
      <c r="K718" s="18" t="s">
        <v>164</v>
      </c>
      <c r="L718" s="18">
        <v>671</v>
      </c>
      <c r="M718" s="18" t="s">
        <v>164</v>
      </c>
      <c r="N718" s="18">
        <v>714.9</v>
      </c>
      <c r="O718" s="18" t="s">
        <v>164</v>
      </c>
      <c r="P718" s="18">
        <v>768.2</v>
      </c>
      <c r="Q718" s="18" t="s">
        <v>164</v>
      </c>
      <c r="R718" s="18">
        <v>826.1</v>
      </c>
      <c r="S718" s="18" t="s">
        <v>164</v>
      </c>
      <c r="T718" s="18">
        <v>863.5</v>
      </c>
      <c r="U718" s="18" t="s">
        <v>164</v>
      </c>
      <c r="V718" s="18">
        <v>897.6</v>
      </c>
      <c r="W718" s="18" t="s">
        <v>164</v>
      </c>
      <c r="X718" s="18">
        <v>920.3</v>
      </c>
      <c r="Y718" s="18" t="s">
        <v>164</v>
      </c>
      <c r="Z718" s="18">
        <v>974.1</v>
      </c>
    </row>
    <row r="719" spans="1:26" hidden="1">
      <c r="A719" s="18" t="s">
        <v>66</v>
      </c>
      <c r="B719" s="18" t="s">
        <v>169</v>
      </c>
      <c r="C719" s="18" t="s">
        <v>139</v>
      </c>
      <c r="D719" s="18" t="s">
        <v>58</v>
      </c>
      <c r="E719" s="18" t="s">
        <v>140</v>
      </c>
      <c r="F719" s="18" t="s">
        <v>141</v>
      </c>
      <c r="G719" s="18">
        <v>35075.488299999997</v>
      </c>
      <c r="H719" s="18">
        <v>35595.945299999999</v>
      </c>
      <c r="I719" s="18" t="s">
        <v>164</v>
      </c>
      <c r="J719" s="18">
        <v>43259.745999999999</v>
      </c>
      <c r="K719" s="18" t="s">
        <v>164</v>
      </c>
      <c r="L719" s="18">
        <v>44971.357000000004</v>
      </c>
      <c r="M719" s="18" t="s">
        <v>164</v>
      </c>
      <c r="N719" s="18">
        <v>49002.876300000004</v>
      </c>
      <c r="O719" s="18" t="s">
        <v>164</v>
      </c>
      <c r="P719" s="18">
        <v>51807.537199999999</v>
      </c>
      <c r="Q719" s="18" t="s">
        <v>164</v>
      </c>
      <c r="R719" s="18">
        <v>51971.601499999997</v>
      </c>
      <c r="S719" s="18" t="s">
        <v>164</v>
      </c>
      <c r="T719" s="18">
        <v>51186.742899999997</v>
      </c>
      <c r="U719" s="18" t="s">
        <v>164</v>
      </c>
      <c r="V719" s="18">
        <v>49338.178800000002</v>
      </c>
      <c r="W719" s="18" t="s">
        <v>164</v>
      </c>
      <c r="X719" s="18">
        <v>44759.8465</v>
      </c>
      <c r="Y719" s="18" t="s">
        <v>164</v>
      </c>
      <c r="Z719" s="18">
        <v>41936.224000000002</v>
      </c>
    </row>
    <row r="720" spans="1:26" hidden="1">
      <c r="A720" s="18" t="s">
        <v>66</v>
      </c>
      <c r="B720" s="18" t="s">
        <v>169</v>
      </c>
      <c r="C720" s="18" t="s">
        <v>139</v>
      </c>
      <c r="D720" s="18" t="s">
        <v>58</v>
      </c>
      <c r="E720" s="18" t="s">
        <v>59</v>
      </c>
      <c r="F720" s="18" t="s">
        <v>60</v>
      </c>
      <c r="G720" s="18">
        <v>330.7</v>
      </c>
      <c r="H720" s="18">
        <v>351.4</v>
      </c>
      <c r="I720" s="18" t="s">
        <v>164</v>
      </c>
      <c r="J720" s="18">
        <v>437.7</v>
      </c>
      <c r="K720" s="18" t="s">
        <v>164</v>
      </c>
      <c r="L720" s="18">
        <v>516.4</v>
      </c>
      <c r="M720" s="18" t="s">
        <v>164</v>
      </c>
      <c r="N720" s="18">
        <v>588</v>
      </c>
      <c r="O720" s="18" t="s">
        <v>164</v>
      </c>
      <c r="P720" s="18">
        <v>646.5</v>
      </c>
      <c r="Q720" s="18" t="s">
        <v>164</v>
      </c>
      <c r="R720" s="18">
        <v>680.9</v>
      </c>
      <c r="S720" s="18" t="s">
        <v>164</v>
      </c>
      <c r="T720" s="18">
        <v>718.4</v>
      </c>
      <c r="U720" s="18" t="s">
        <v>164</v>
      </c>
      <c r="V720" s="18">
        <v>767.5</v>
      </c>
      <c r="W720" s="18" t="s">
        <v>164</v>
      </c>
      <c r="X720" s="18">
        <v>795.7</v>
      </c>
      <c r="Y720" s="18" t="s">
        <v>164</v>
      </c>
      <c r="Z720" s="18">
        <v>842.6</v>
      </c>
    </row>
    <row r="721" spans="1:26" hidden="1">
      <c r="A721" s="18" t="s">
        <v>66</v>
      </c>
      <c r="B721" s="18" t="s">
        <v>169</v>
      </c>
      <c r="C721" s="18" t="s">
        <v>139</v>
      </c>
      <c r="D721" s="18" t="s">
        <v>58</v>
      </c>
      <c r="E721" s="18" t="s">
        <v>61</v>
      </c>
      <c r="F721" s="18" t="s">
        <v>62</v>
      </c>
      <c r="G721" s="18">
        <v>62359</v>
      </c>
      <c r="H721" s="18">
        <v>74426</v>
      </c>
      <c r="I721" s="18" t="s">
        <v>164</v>
      </c>
      <c r="J721" s="18">
        <v>111320</v>
      </c>
      <c r="K721" s="18" t="s">
        <v>164</v>
      </c>
      <c r="L721" s="18">
        <v>157080</v>
      </c>
      <c r="M721" s="18" t="s">
        <v>164</v>
      </c>
      <c r="N721" s="18">
        <v>205920</v>
      </c>
      <c r="O721" s="18" t="s">
        <v>164</v>
      </c>
      <c r="P721" s="18">
        <v>256740</v>
      </c>
      <c r="Q721" s="18" t="s">
        <v>164</v>
      </c>
      <c r="R721" s="18">
        <v>312070</v>
      </c>
      <c r="S721" s="18" t="s">
        <v>164</v>
      </c>
      <c r="T721" s="18">
        <v>375100</v>
      </c>
      <c r="U721" s="18" t="s">
        <v>164</v>
      </c>
      <c r="V721" s="18">
        <v>443630</v>
      </c>
      <c r="W721" s="18" t="s">
        <v>164</v>
      </c>
      <c r="X721" s="18">
        <v>518870</v>
      </c>
      <c r="Y721" s="18" t="s">
        <v>164</v>
      </c>
      <c r="Z721" s="18">
        <v>602360</v>
      </c>
    </row>
    <row r="722" spans="1:26" hidden="1">
      <c r="A722" s="18" t="s">
        <v>66</v>
      </c>
      <c r="B722" s="18" t="s">
        <v>169</v>
      </c>
      <c r="C722" s="18" t="s">
        <v>139</v>
      </c>
      <c r="D722" s="18" t="s">
        <v>58</v>
      </c>
      <c r="E722" s="18" t="s">
        <v>142</v>
      </c>
      <c r="F722" s="18" t="s">
        <v>143</v>
      </c>
      <c r="G722" s="18">
        <v>6505</v>
      </c>
      <c r="H722" s="18">
        <v>6894</v>
      </c>
      <c r="I722" s="18" t="s">
        <v>164</v>
      </c>
      <c r="J722" s="18">
        <v>7638</v>
      </c>
      <c r="K722" s="18" t="s">
        <v>164</v>
      </c>
      <c r="L722" s="18">
        <v>8288</v>
      </c>
      <c r="M722" s="18" t="s">
        <v>164</v>
      </c>
      <c r="N722" s="18">
        <v>8810</v>
      </c>
      <c r="O722" s="18" t="s">
        <v>164</v>
      </c>
      <c r="P722" s="18">
        <v>9187</v>
      </c>
      <c r="Q722" s="18" t="s">
        <v>164</v>
      </c>
      <c r="R722" s="18">
        <v>9395</v>
      </c>
      <c r="S722" s="18" t="s">
        <v>164</v>
      </c>
      <c r="T722" s="18">
        <v>9458</v>
      </c>
      <c r="U722" s="18" t="s">
        <v>164</v>
      </c>
      <c r="V722" s="18">
        <v>9400</v>
      </c>
      <c r="W722" s="18" t="s">
        <v>164</v>
      </c>
      <c r="X722" s="18">
        <v>9240</v>
      </c>
      <c r="Y722" s="18" t="s">
        <v>164</v>
      </c>
      <c r="Z722" s="18">
        <v>9012</v>
      </c>
    </row>
    <row r="723" spans="1:26" hidden="1">
      <c r="A723" s="18" t="s">
        <v>66</v>
      </c>
      <c r="B723" s="18" t="s">
        <v>169</v>
      </c>
      <c r="C723" s="18" t="s">
        <v>139</v>
      </c>
      <c r="D723" s="18" t="s">
        <v>58</v>
      </c>
      <c r="E723" s="18" t="s">
        <v>63</v>
      </c>
      <c r="F723" s="18" t="s">
        <v>60</v>
      </c>
      <c r="G723" s="18">
        <v>464.6</v>
      </c>
      <c r="H723" s="18">
        <v>497.9</v>
      </c>
      <c r="I723" s="18" t="s">
        <v>164</v>
      </c>
      <c r="J723" s="18">
        <v>600.79999999999995</v>
      </c>
      <c r="K723" s="18" t="s">
        <v>164</v>
      </c>
      <c r="L723" s="18">
        <v>689.8</v>
      </c>
      <c r="M723" s="18" t="s">
        <v>164</v>
      </c>
      <c r="N723" s="18">
        <v>774.9</v>
      </c>
      <c r="O723" s="18" t="s">
        <v>164</v>
      </c>
      <c r="P723" s="18">
        <v>859.1</v>
      </c>
      <c r="Q723" s="18" t="s">
        <v>164</v>
      </c>
      <c r="R723" s="18">
        <v>938.6</v>
      </c>
      <c r="S723" s="18" t="s">
        <v>164</v>
      </c>
      <c r="T723" s="18">
        <v>1018</v>
      </c>
      <c r="U723" s="18" t="s">
        <v>164</v>
      </c>
      <c r="V723" s="18">
        <v>1095</v>
      </c>
      <c r="W723" s="18" t="s">
        <v>164</v>
      </c>
      <c r="X723" s="18">
        <v>1116</v>
      </c>
      <c r="Y723" s="18" t="s">
        <v>164</v>
      </c>
      <c r="Z723" s="18">
        <v>1144</v>
      </c>
    </row>
    <row r="724" spans="1:26" hidden="1">
      <c r="A724" s="18" t="s">
        <v>66</v>
      </c>
      <c r="B724" s="18" t="s">
        <v>170</v>
      </c>
      <c r="C724" s="18" t="s">
        <v>139</v>
      </c>
      <c r="D724" s="18" t="s">
        <v>58</v>
      </c>
      <c r="E724" s="18" t="s">
        <v>140</v>
      </c>
      <c r="F724" s="18" t="s">
        <v>141</v>
      </c>
      <c r="G724" s="18">
        <v>35090.466399999998</v>
      </c>
      <c r="H724" s="18">
        <v>37009.6201</v>
      </c>
      <c r="I724" s="18" t="s">
        <v>164</v>
      </c>
      <c r="J724" s="18">
        <v>43270.027399999999</v>
      </c>
      <c r="K724" s="18" t="s">
        <v>164</v>
      </c>
      <c r="L724" s="18">
        <v>48639.904499999997</v>
      </c>
      <c r="M724" s="18" t="s">
        <v>164</v>
      </c>
      <c r="N724" s="18">
        <v>56539.365899999997</v>
      </c>
      <c r="O724" s="18" t="s">
        <v>164</v>
      </c>
      <c r="P724" s="18">
        <v>60479.859199999999</v>
      </c>
      <c r="Q724" s="18" t="s">
        <v>164</v>
      </c>
      <c r="R724" s="18">
        <v>67440.724799999996</v>
      </c>
      <c r="S724" s="18" t="s">
        <v>164</v>
      </c>
      <c r="T724" s="18">
        <v>70450.424899999998</v>
      </c>
      <c r="U724" s="18" t="s">
        <v>164</v>
      </c>
      <c r="V724" s="18">
        <v>72539.973199999993</v>
      </c>
      <c r="W724" s="18" t="s">
        <v>164</v>
      </c>
      <c r="X724" s="18">
        <v>69459.879499999995</v>
      </c>
      <c r="Y724" s="18" t="s">
        <v>164</v>
      </c>
      <c r="Z724" s="18">
        <v>64359.695200000002</v>
      </c>
    </row>
    <row r="725" spans="1:26" hidden="1">
      <c r="A725" s="18" t="s">
        <v>66</v>
      </c>
      <c r="B725" s="18" t="s">
        <v>170</v>
      </c>
      <c r="C725" s="18" t="s">
        <v>139</v>
      </c>
      <c r="D725" s="18" t="s">
        <v>58</v>
      </c>
      <c r="E725" s="18" t="s">
        <v>59</v>
      </c>
      <c r="F725" s="18" t="s">
        <v>60</v>
      </c>
      <c r="G725" s="18">
        <v>330.7</v>
      </c>
      <c r="H725" s="18">
        <v>351.4</v>
      </c>
      <c r="I725" s="18" t="s">
        <v>164</v>
      </c>
      <c r="J725" s="18">
        <v>441.2</v>
      </c>
      <c r="K725" s="18" t="s">
        <v>164</v>
      </c>
      <c r="L725" s="18">
        <v>523.6</v>
      </c>
      <c r="M725" s="18" t="s">
        <v>164</v>
      </c>
      <c r="N725" s="18">
        <v>596.29999999999995</v>
      </c>
      <c r="O725" s="18" t="s">
        <v>164</v>
      </c>
      <c r="P725" s="18">
        <v>657.7</v>
      </c>
      <c r="Q725" s="18" t="s">
        <v>164</v>
      </c>
      <c r="R725" s="18">
        <v>698.2</v>
      </c>
      <c r="S725" s="18" t="s">
        <v>164</v>
      </c>
      <c r="T725" s="18">
        <v>743.9</v>
      </c>
      <c r="U725" s="18" t="s">
        <v>164</v>
      </c>
      <c r="V725" s="18">
        <v>797.7</v>
      </c>
      <c r="W725" s="18" t="s">
        <v>164</v>
      </c>
      <c r="X725" s="18">
        <v>827.9</v>
      </c>
      <c r="Y725" s="18" t="s">
        <v>164</v>
      </c>
      <c r="Z725" s="18">
        <v>875.6</v>
      </c>
    </row>
    <row r="726" spans="1:26" hidden="1">
      <c r="A726" s="18" t="s">
        <v>66</v>
      </c>
      <c r="B726" s="18" t="s">
        <v>170</v>
      </c>
      <c r="C726" s="18" t="s">
        <v>139</v>
      </c>
      <c r="D726" s="18" t="s">
        <v>58</v>
      </c>
      <c r="E726" s="18" t="s">
        <v>61</v>
      </c>
      <c r="F726" s="18" t="s">
        <v>62</v>
      </c>
      <c r="G726" s="18">
        <v>62359</v>
      </c>
      <c r="H726" s="18">
        <v>74426</v>
      </c>
      <c r="I726" s="18" t="s">
        <v>164</v>
      </c>
      <c r="J726" s="18">
        <v>111540</v>
      </c>
      <c r="K726" s="18" t="s">
        <v>164</v>
      </c>
      <c r="L726" s="18">
        <v>157410</v>
      </c>
      <c r="M726" s="18" t="s">
        <v>164</v>
      </c>
      <c r="N726" s="18">
        <v>206360</v>
      </c>
      <c r="O726" s="18" t="s">
        <v>164</v>
      </c>
      <c r="P726" s="18">
        <v>257400</v>
      </c>
      <c r="Q726" s="18" t="s">
        <v>164</v>
      </c>
      <c r="R726" s="18">
        <v>313170</v>
      </c>
      <c r="S726" s="18" t="s">
        <v>164</v>
      </c>
      <c r="T726" s="18">
        <v>376640</v>
      </c>
      <c r="U726" s="18" t="s">
        <v>164</v>
      </c>
      <c r="V726" s="18">
        <v>445720</v>
      </c>
      <c r="W726" s="18" t="s">
        <v>164</v>
      </c>
      <c r="X726" s="18">
        <v>520960</v>
      </c>
      <c r="Y726" s="18" t="s">
        <v>164</v>
      </c>
      <c r="Z726" s="18">
        <v>603790</v>
      </c>
    </row>
    <row r="727" spans="1:26" hidden="1">
      <c r="A727" s="18" t="s">
        <v>66</v>
      </c>
      <c r="B727" s="18" t="s">
        <v>170</v>
      </c>
      <c r="C727" s="18" t="s">
        <v>139</v>
      </c>
      <c r="D727" s="18" t="s">
        <v>58</v>
      </c>
      <c r="E727" s="18" t="s">
        <v>142</v>
      </c>
      <c r="F727" s="18" t="s">
        <v>143</v>
      </c>
      <c r="G727" s="18">
        <v>6505</v>
      </c>
      <c r="H727" s="18">
        <v>6894</v>
      </c>
      <c r="I727" s="18" t="s">
        <v>164</v>
      </c>
      <c r="J727" s="18">
        <v>7638</v>
      </c>
      <c r="K727" s="18" t="s">
        <v>164</v>
      </c>
      <c r="L727" s="18">
        <v>8288</v>
      </c>
      <c r="M727" s="18" t="s">
        <v>164</v>
      </c>
      <c r="N727" s="18">
        <v>8810</v>
      </c>
      <c r="O727" s="18" t="s">
        <v>164</v>
      </c>
      <c r="P727" s="18">
        <v>9187</v>
      </c>
      <c r="Q727" s="18" t="s">
        <v>164</v>
      </c>
      <c r="R727" s="18">
        <v>9395</v>
      </c>
      <c r="S727" s="18" t="s">
        <v>164</v>
      </c>
      <c r="T727" s="18">
        <v>9458</v>
      </c>
      <c r="U727" s="18" t="s">
        <v>164</v>
      </c>
      <c r="V727" s="18">
        <v>9400</v>
      </c>
      <c r="W727" s="18" t="s">
        <v>164</v>
      </c>
      <c r="X727" s="18">
        <v>9240</v>
      </c>
      <c r="Y727" s="18" t="s">
        <v>164</v>
      </c>
      <c r="Z727" s="18">
        <v>9012</v>
      </c>
    </row>
    <row r="728" spans="1:26" hidden="1">
      <c r="A728" s="18" t="s">
        <v>66</v>
      </c>
      <c r="B728" s="18" t="s">
        <v>170</v>
      </c>
      <c r="C728" s="18" t="s">
        <v>139</v>
      </c>
      <c r="D728" s="18" t="s">
        <v>58</v>
      </c>
      <c r="E728" s="18" t="s">
        <v>63</v>
      </c>
      <c r="F728" s="18" t="s">
        <v>60</v>
      </c>
      <c r="G728" s="18">
        <v>464.6</v>
      </c>
      <c r="H728" s="18">
        <v>497.9</v>
      </c>
      <c r="I728" s="18" t="s">
        <v>164</v>
      </c>
      <c r="J728" s="18">
        <v>610.29999999999995</v>
      </c>
      <c r="K728" s="18" t="s">
        <v>164</v>
      </c>
      <c r="L728" s="18">
        <v>710.7</v>
      </c>
      <c r="M728" s="18" t="s">
        <v>164</v>
      </c>
      <c r="N728" s="18">
        <v>805</v>
      </c>
      <c r="O728" s="18" t="s">
        <v>164</v>
      </c>
      <c r="P728" s="18">
        <v>902.1</v>
      </c>
      <c r="Q728" s="18" t="s">
        <v>164</v>
      </c>
      <c r="R728" s="18">
        <v>996.5</v>
      </c>
      <c r="S728" s="18" t="s">
        <v>164</v>
      </c>
      <c r="T728" s="18">
        <v>1090</v>
      </c>
      <c r="U728" s="18" t="s">
        <v>164</v>
      </c>
      <c r="V728" s="18">
        <v>1180</v>
      </c>
      <c r="W728" s="18" t="s">
        <v>164</v>
      </c>
      <c r="X728" s="18">
        <v>1207</v>
      </c>
      <c r="Y728" s="18" t="s">
        <v>164</v>
      </c>
      <c r="Z728" s="18">
        <v>1223</v>
      </c>
    </row>
    <row r="729" spans="1:26" s="20" customFormat="1">
      <c r="A729" s="20" t="s">
        <v>66</v>
      </c>
      <c r="B729" s="20" t="s">
        <v>219</v>
      </c>
      <c r="C729" s="20" t="s">
        <v>139</v>
      </c>
      <c r="D729" s="20" t="s">
        <v>58</v>
      </c>
      <c r="E729" s="20" t="s">
        <v>140</v>
      </c>
      <c r="F729" s="20" t="s">
        <v>141</v>
      </c>
      <c r="G729" s="20">
        <v>35229.942499999997</v>
      </c>
      <c r="H729" s="20">
        <v>36335.004999999997</v>
      </c>
      <c r="I729" s="20" t="s">
        <v>164</v>
      </c>
      <c r="J729" s="20">
        <v>39561.2523</v>
      </c>
      <c r="K729" s="20" t="s">
        <v>164</v>
      </c>
      <c r="L729" s="20">
        <v>43164.648300000001</v>
      </c>
      <c r="M729" s="20" t="s">
        <v>164</v>
      </c>
      <c r="N729" s="20">
        <v>38019.976699999999</v>
      </c>
      <c r="O729" s="20" t="s">
        <v>164</v>
      </c>
      <c r="P729" s="20">
        <v>24985.273799999999</v>
      </c>
      <c r="Q729" s="20" t="s">
        <v>164</v>
      </c>
      <c r="R729" s="20">
        <v>7483.2767999999996</v>
      </c>
      <c r="S729" s="20" t="s">
        <v>164</v>
      </c>
      <c r="T729" s="20">
        <v>-3988.3296</v>
      </c>
      <c r="U729" s="20" t="s">
        <v>164</v>
      </c>
      <c r="V729" s="20">
        <v>-11349.672500000001</v>
      </c>
      <c r="W729" s="20" t="s">
        <v>164</v>
      </c>
      <c r="X729" s="20">
        <v>-16493.7559</v>
      </c>
      <c r="Y729" s="20" t="s">
        <v>164</v>
      </c>
      <c r="Z729" s="20">
        <v>-18976.585200000001</v>
      </c>
    </row>
    <row r="730" spans="1:26" s="20" customFormat="1">
      <c r="A730" s="20" t="s">
        <v>66</v>
      </c>
      <c r="B730" s="20" t="s">
        <v>219</v>
      </c>
      <c r="C730" s="20" t="s">
        <v>139</v>
      </c>
      <c r="D730" s="20" t="s">
        <v>58</v>
      </c>
      <c r="E730" s="20" t="s">
        <v>59</v>
      </c>
      <c r="F730" s="20" t="s">
        <v>60</v>
      </c>
      <c r="G730" s="20">
        <v>330.7</v>
      </c>
      <c r="H730" s="20">
        <v>356.4</v>
      </c>
      <c r="I730" s="20" t="s">
        <v>164</v>
      </c>
      <c r="J730" s="20">
        <v>450.8</v>
      </c>
      <c r="K730" s="20" t="s">
        <v>164</v>
      </c>
      <c r="L730" s="20">
        <v>538.9</v>
      </c>
      <c r="M730" s="20" t="s">
        <v>164</v>
      </c>
      <c r="N730" s="20">
        <v>578.6</v>
      </c>
      <c r="O730" s="20" t="s">
        <v>164</v>
      </c>
      <c r="P730" s="20">
        <v>622</v>
      </c>
      <c r="Q730" s="20" t="s">
        <v>164</v>
      </c>
      <c r="R730" s="20">
        <v>632.20000000000005</v>
      </c>
      <c r="S730" s="20" t="s">
        <v>164</v>
      </c>
      <c r="T730" s="20">
        <v>665.4</v>
      </c>
      <c r="U730" s="20" t="s">
        <v>164</v>
      </c>
      <c r="V730" s="20">
        <v>715.5</v>
      </c>
      <c r="W730" s="20" t="s">
        <v>164</v>
      </c>
      <c r="X730" s="20">
        <v>771.3</v>
      </c>
      <c r="Y730" s="20" t="s">
        <v>164</v>
      </c>
      <c r="Z730" s="20">
        <v>827.2</v>
      </c>
    </row>
    <row r="731" spans="1:26" s="20" customFormat="1">
      <c r="A731" s="20" t="s">
        <v>66</v>
      </c>
      <c r="B731" s="20" t="s">
        <v>219</v>
      </c>
      <c r="C731" s="20" t="s">
        <v>139</v>
      </c>
      <c r="D731" s="20" t="s">
        <v>58</v>
      </c>
      <c r="E731" s="20" t="s">
        <v>61</v>
      </c>
      <c r="F731" s="20" t="s">
        <v>62</v>
      </c>
      <c r="G731" s="20">
        <v>62359</v>
      </c>
      <c r="H731" s="20">
        <v>74327</v>
      </c>
      <c r="I731" s="20" t="s">
        <v>164</v>
      </c>
      <c r="J731" s="20">
        <v>112090</v>
      </c>
      <c r="K731" s="20" t="s">
        <v>164</v>
      </c>
      <c r="L731" s="20">
        <v>181170</v>
      </c>
      <c r="M731" s="20" t="s">
        <v>164</v>
      </c>
      <c r="N731" s="20">
        <v>279950</v>
      </c>
      <c r="O731" s="20" t="s">
        <v>164</v>
      </c>
      <c r="P731" s="20">
        <v>386760</v>
      </c>
      <c r="Q731" s="20" t="s">
        <v>164</v>
      </c>
      <c r="R731" s="20">
        <v>501600</v>
      </c>
      <c r="S731" s="20" t="s">
        <v>164</v>
      </c>
      <c r="T731" s="20">
        <v>634480</v>
      </c>
      <c r="U731" s="20" t="s">
        <v>164</v>
      </c>
      <c r="V731" s="20">
        <v>773630</v>
      </c>
      <c r="W731" s="20" t="s">
        <v>164</v>
      </c>
      <c r="X731" s="20">
        <v>916960</v>
      </c>
      <c r="Y731" s="20" t="s">
        <v>164</v>
      </c>
      <c r="Z731" s="20">
        <v>1072720</v>
      </c>
    </row>
    <row r="732" spans="1:26" s="20" customFormat="1">
      <c r="A732" s="20" t="s">
        <v>66</v>
      </c>
      <c r="B732" s="20" t="s">
        <v>219</v>
      </c>
      <c r="C732" s="20" t="s">
        <v>139</v>
      </c>
      <c r="D732" s="20" t="s">
        <v>58</v>
      </c>
      <c r="E732" s="20" t="s">
        <v>142</v>
      </c>
      <c r="F732" s="20" t="s">
        <v>143</v>
      </c>
      <c r="G732" s="20">
        <v>6505</v>
      </c>
      <c r="H732" s="20">
        <v>6894</v>
      </c>
      <c r="I732" s="20" t="s">
        <v>164</v>
      </c>
      <c r="J732" s="20">
        <v>7552</v>
      </c>
      <c r="K732" s="20" t="s">
        <v>164</v>
      </c>
      <c r="L732" s="20">
        <v>8054</v>
      </c>
      <c r="M732" s="20" t="s">
        <v>164</v>
      </c>
      <c r="N732" s="20">
        <v>8403</v>
      </c>
      <c r="O732" s="20" t="s">
        <v>164</v>
      </c>
      <c r="P732" s="20">
        <v>8579</v>
      </c>
      <c r="Q732" s="20" t="s">
        <v>164</v>
      </c>
      <c r="R732" s="20">
        <v>8589</v>
      </c>
      <c r="S732" s="20" t="s">
        <v>164</v>
      </c>
      <c r="T732" s="20">
        <v>8457</v>
      </c>
      <c r="U732" s="20" t="s">
        <v>164</v>
      </c>
      <c r="V732" s="20">
        <v>8200</v>
      </c>
      <c r="W732" s="20" t="s">
        <v>164</v>
      </c>
      <c r="X732" s="20">
        <v>7831</v>
      </c>
      <c r="Y732" s="20" t="s">
        <v>164</v>
      </c>
      <c r="Z732" s="20">
        <v>7375</v>
      </c>
    </row>
    <row r="733" spans="1:26" s="20" customFormat="1">
      <c r="A733" s="20" t="s">
        <v>66</v>
      </c>
      <c r="B733" s="20" t="s">
        <v>219</v>
      </c>
      <c r="C733" s="20" t="s">
        <v>139</v>
      </c>
      <c r="D733" s="20" t="s">
        <v>58</v>
      </c>
      <c r="E733" s="20" t="s">
        <v>63</v>
      </c>
      <c r="F733" s="20" t="s">
        <v>60</v>
      </c>
      <c r="G733" s="20">
        <v>464.6</v>
      </c>
      <c r="H733" s="20">
        <v>502.7</v>
      </c>
      <c r="I733" s="20" t="s">
        <v>164</v>
      </c>
      <c r="J733" s="20">
        <v>619.79999999999995</v>
      </c>
      <c r="K733" s="20" t="s">
        <v>164</v>
      </c>
      <c r="L733" s="20">
        <v>707.4</v>
      </c>
      <c r="M733" s="20" t="s">
        <v>164</v>
      </c>
      <c r="N733" s="20">
        <v>736.5</v>
      </c>
      <c r="O733" s="20" t="s">
        <v>164</v>
      </c>
      <c r="P733" s="20">
        <v>815.9</v>
      </c>
      <c r="Q733" s="20" t="s">
        <v>164</v>
      </c>
      <c r="R733" s="20">
        <v>883.9</v>
      </c>
      <c r="S733" s="20" t="s">
        <v>164</v>
      </c>
      <c r="T733" s="20">
        <v>935.6</v>
      </c>
      <c r="U733" s="20" t="s">
        <v>164</v>
      </c>
      <c r="V733" s="20">
        <v>992.9</v>
      </c>
      <c r="W733" s="20" t="s">
        <v>164</v>
      </c>
      <c r="X733" s="20">
        <v>1066</v>
      </c>
      <c r="Y733" s="20" t="s">
        <v>164</v>
      </c>
      <c r="Z733" s="20">
        <v>1141</v>
      </c>
    </row>
    <row r="734" spans="1:26" hidden="1">
      <c r="A734" s="18" t="s">
        <v>66</v>
      </c>
      <c r="B734" s="18" t="s">
        <v>178</v>
      </c>
      <c r="C734" s="18" t="s">
        <v>139</v>
      </c>
      <c r="D734" s="18" t="s">
        <v>58</v>
      </c>
      <c r="E734" s="18" t="s">
        <v>140</v>
      </c>
      <c r="F734" s="18" t="s">
        <v>141</v>
      </c>
      <c r="G734" s="18">
        <v>35229.942499999997</v>
      </c>
      <c r="H734" s="18">
        <v>36335.004999999997</v>
      </c>
      <c r="I734" s="18" t="s">
        <v>164</v>
      </c>
      <c r="J734" s="18">
        <v>39549.850200000001</v>
      </c>
      <c r="K734" s="18" t="s">
        <v>164</v>
      </c>
      <c r="L734" s="18">
        <v>44473.964999999997</v>
      </c>
      <c r="M734" s="18" t="s">
        <v>164</v>
      </c>
      <c r="N734" s="18">
        <v>43522.287499999999</v>
      </c>
      <c r="O734" s="18" t="s">
        <v>164</v>
      </c>
      <c r="P734" s="18">
        <v>37420.938199999997</v>
      </c>
      <c r="Q734" s="18" t="s">
        <v>164</v>
      </c>
      <c r="R734" s="18">
        <v>28454.157200000001</v>
      </c>
      <c r="S734" s="18" t="s">
        <v>164</v>
      </c>
      <c r="T734" s="18">
        <v>15509.429099999999</v>
      </c>
      <c r="U734" s="18" t="s">
        <v>164</v>
      </c>
      <c r="V734" s="18">
        <v>2748.1930000000002</v>
      </c>
      <c r="W734" s="18" t="s">
        <v>164</v>
      </c>
      <c r="X734" s="18">
        <v>-8535.2767999999996</v>
      </c>
      <c r="Y734" s="18" t="s">
        <v>164</v>
      </c>
      <c r="Z734" s="18">
        <v>-13600.1024</v>
      </c>
    </row>
    <row r="735" spans="1:26" hidden="1">
      <c r="A735" s="18" t="s">
        <v>66</v>
      </c>
      <c r="B735" s="18" t="s">
        <v>178</v>
      </c>
      <c r="C735" s="18" t="s">
        <v>139</v>
      </c>
      <c r="D735" s="18" t="s">
        <v>58</v>
      </c>
      <c r="E735" s="18" t="s">
        <v>59</v>
      </c>
      <c r="F735" s="18" t="s">
        <v>60</v>
      </c>
      <c r="G735" s="18">
        <v>330.7</v>
      </c>
      <c r="H735" s="18">
        <v>356.4</v>
      </c>
      <c r="I735" s="18" t="s">
        <v>164</v>
      </c>
      <c r="J735" s="18">
        <v>450.8</v>
      </c>
      <c r="K735" s="18" t="s">
        <v>164</v>
      </c>
      <c r="L735" s="18">
        <v>544.20000000000005</v>
      </c>
      <c r="M735" s="18" t="s">
        <v>164</v>
      </c>
      <c r="N735" s="18">
        <v>607.20000000000005</v>
      </c>
      <c r="O735" s="18" t="s">
        <v>164</v>
      </c>
      <c r="P735" s="18">
        <v>673</v>
      </c>
      <c r="Q735" s="18" t="s">
        <v>164</v>
      </c>
      <c r="R735" s="18">
        <v>700.9</v>
      </c>
      <c r="S735" s="18" t="s">
        <v>164</v>
      </c>
      <c r="T735" s="18">
        <v>716.4</v>
      </c>
      <c r="U735" s="18" t="s">
        <v>164</v>
      </c>
      <c r="V735" s="18">
        <v>753.6</v>
      </c>
      <c r="W735" s="18" t="s">
        <v>164</v>
      </c>
      <c r="X735" s="18">
        <v>798.2</v>
      </c>
      <c r="Y735" s="18" t="s">
        <v>164</v>
      </c>
      <c r="Z735" s="18">
        <v>838.3</v>
      </c>
    </row>
    <row r="736" spans="1:26" hidden="1">
      <c r="A736" s="18" t="s">
        <v>66</v>
      </c>
      <c r="B736" s="18" t="s">
        <v>178</v>
      </c>
      <c r="C736" s="18" t="s">
        <v>139</v>
      </c>
      <c r="D736" s="18" t="s">
        <v>58</v>
      </c>
      <c r="E736" s="18" t="s">
        <v>61</v>
      </c>
      <c r="F736" s="18" t="s">
        <v>62</v>
      </c>
      <c r="G736" s="18">
        <v>62359</v>
      </c>
      <c r="H736" s="18">
        <v>74327</v>
      </c>
      <c r="I736" s="18" t="s">
        <v>164</v>
      </c>
      <c r="J736" s="18">
        <v>112090</v>
      </c>
      <c r="K736" s="18" t="s">
        <v>164</v>
      </c>
      <c r="L736" s="18">
        <v>181280</v>
      </c>
      <c r="M736" s="18" t="s">
        <v>164</v>
      </c>
      <c r="N736" s="18">
        <v>281380</v>
      </c>
      <c r="O736" s="18" t="s">
        <v>164</v>
      </c>
      <c r="P736" s="18">
        <v>390940</v>
      </c>
      <c r="Q736" s="18" t="s">
        <v>164</v>
      </c>
      <c r="R736" s="18">
        <v>508860</v>
      </c>
      <c r="S736" s="18" t="s">
        <v>164</v>
      </c>
      <c r="T736" s="18">
        <v>642400</v>
      </c>
      <c r="U736" s="18" t="s">
        <v>164</v>
      </c>
      <c r="V736" s="18">
        <v>784630</v>
      </c>
      <c r="W736" s="18" t="s">
        <v>164</v>
      </c>
      <c r="X736" s="18">
        <v>931810</v>
      </c>
      <c r="Y736" s="18" t="s">
        <v>164</v>
      </c>
      <c r="Z736" s="18">
        <v>1085370</v>
      </c>
    </row>
    <row r="737" spans="1:26" hidden="1">
      <c r="A737" s="18" t="s">
        <v>66</v>
      </c>
      <c r="B737" s="18" t="s">
        <v>178</v>
      </c>
      <c r="C737" s="18" t="s">
        <v>139</v>
      </c>
      <c r="D737" s="18" t="s">
        <v>58</v>
      </c>
      <c r="E737" s="18" t="s">
        <v>142</v>
      </c>
      <c r="F737" s="18" t="s">
        <v>143</v>
      </c>
      <c r="G737" s="18">
        <v>6505</v>
      </c>
      <c r="H737" s="18">
        <v>6894</v>
      </c>
      <c r="I737" s="18" t="s">
        <v>164</v>
      </c>
      <c r="J737" s="18">
        <v>7552</v>
      </c>
      <c r="K737" s="18" t="s">
        <v>164</v>
      </c>
      <c r="L737" s="18">
        <v>8054</v>
      </c>
      <c r="M737" s="18" t="s">
        <v>164</v>
      </c>
      <c r="N737" s="18">
        <v>8403</v>
      </c>
      <c r="O737" s="18" t="s">
        <v>164</v>
      </c>
      <c r="P737" s="18">
        <v>8579</v>
      </c>
      <c r="Q737" s="18" t="s">
        <v>164</v>
      </c>
      <c r="R737" s="18">
        <v>8589</v>
      </c>
      <c r="S737" s="18" t="s">
        <v>164</v>
      </c>
      <c r="T737" s="18">
        <v>8457</v>
      </c>
      <c r="U737" s="18" t="s">
        <v>164</v>
      </c>
      <c r="V737" s="18">
        <v>8200</v>
      </c>
      <c r="W737" s="18" t="s">
        <v>164</v>
      </c>
      <c r="X737" s="18">
        <v>7831</v>
      </c>
      <c r="Y737" s="18" t="s">
        <v>164</v>
      </c>
      <c r="Z737" s="18">
        <v>7375</v>
      </c>
    </row>
    <row r="738" spans="1:26" hidden="1">
      <c r="A738" s="18" t="s">
        <v>66</v>
      </c>
      <c r="B738" s="18" t="s">
        <v>178</v>
      </c>
      <c r="C738" s="18" t="s">
        <v>139</v>
      </c>
      <c r="D738" s="18" t="s">
        <v>58</v>
      </c>
      <c r="E738" s="18" t="s">
        <v>63</v>
      </c>
      <c r="F738" s="18" t="s">
        <v>60</v>
      </c>
      <c r="G738" s="18">
        <v>464.6</v>
      </c>
      <c r="H738" s="18">
        <v>502.7</v>
      </c>
      <c r="I738" s="18" t="s">
        <v>164</v>
      </c>
      <c r="J738" s="18">
        <v>619.79999999999995</v>
      </c>
      <c r="K738" s="18" t="s">
        <v>164</v>
      </c>
      <c r="L738" s="18">
        <v>721.6</v>
      </c>
      <c r="M738" s="18" t="s">
        <v>164</v>
      </c>
      <c r="N738" s="18">
        <v>782</v>
      </c>
      <c r="O738" s="18" t="s">
        <v>164</v>
      </c>
      <c r="P738" s="18">
        <v>868.9</v>
      </c>
      <c r="Q738" s="18" t="s">
        <v>164</v>
      </c>
      <c r="R738" s="18">
        <v>943</v>
      </c>
      <c r="S738" s="18" t="s">
        <v>164</v>
      </c>
      <c r="T738" s="18">
        <v>985.5</v>
      </c>
      <c r="U738" s="18" t="s">
        <v>164</v>
      </c>
      <c r="V738" s="18">
        <v>1032</v>
      </c>
      <c r="W738" s="18" t="s">
        <v>164</v>
      </c>
      <c r="X738" s="18">
        <v>1084</v>
      </c>
      <c r="Y738" s="18" t="s">
        <v>164</v>
      </c>
      <c r="Z738" s="18">
        <v>1130</v>
      </c>
    </row>
    <row r="739" spans="1:26" hidden="1">
      <c r="A739" s="18" t="s">
        <v>66</v>
      </c>
      <c r="B739" s="18" t="s">
        <v>179</v>
      </c>
      <c r="C739" s="18" t="s">
        <v>139</v>
      </c>
      <c r="D739" s="18" t="s">
        <v>58</v>
      </c>
      <c r="E739" s="18" t="s">
        <v>140</v>
      </c>
      <c r="F739" s="18" t="s">
        <v>141</v>
      </c>
      <c r="G739" s="18">
        <v>35229.942499999997</v>
      </c>
      <c r="H739" s="18">
        <v>36335.004999999997</v>
      </c>
      <c r="I739" s="18" t="s">
        <v>164</v>
      </c>
      <c r="J739" s="18">
        <v>39542.47</v>
      </c>
      <c r="K739" s="18" t="s">
        <v>164</v>
      </c>
      <c r="L739" s="18">
        <v>44934.095600000001</v>
      </c>
      <c r="M739" s="18" t="s">
        <v>164</v>
      </c>
      <c r="N739" s="18">
        <v>46002.393100000001</v>
      </c>
      <c r="O739" s="18" t="s">
        <v>164</v>
      </c>
      <c r="P739" s="18">
        <v>43224.373</v>
      </c>
      <c r="Q739" s="18" t="s">
        <v>164</v>
      </c>
      <c r="R739" s="18">
        <v>37171.389900000002</v>
      </c>
      <c r="S739" s="18" t="s">
        <v>164</v>
      </c>
      <c r="T739" s="18">
        <v>29477.403200000001</v>
      </c>
      <c r="U739" s="18" t="s">
        <v>164</v>
      </c>
      <c r="V739" s="18">
        <v>23649.949400000001</v>
      </c>
      <c r="W739" s="18" t="s">
        <v>164</v>
      </c>
      <c r="X739" s="18">
        <v>17166.311099999999</v>
      </c>
      <c r="Y739" s="18" t="s">
        <v>164</v>
      </c>
      <c r="Z739" s="18">
        <v>15860.6672</v>
      </c>
    </row>
    <row r="740" spans="1:26" hidden="1">
      <c r="A740" s="18" t="s">
        <v>66</v>
      </c>
      <c r="B740" s="18" t="s">
        <v>179</v>
      </c>
      <c r="C740" s="18" t="s">
        <v>139</v>
      </c>
      <c r="D740" s="18" t="s">
        <v>58</v>
      </c>
      <c r="E740" s="18" t="s">
        <v>59</v>
      </c>
      <c r="F740" s="18" t="s">
        <v>60</v>
      </c>
      <c r="G740" s="18">
        <v>330.7</v>
      </c>
      <c r="H740" s="18">
        <v>356.4</v>
      </c>
      <c r="I740" s="18" t="s">
        <v>164</v>
      </c>
      <c r="J740" s="18">
        <v>450.8</v>
      </c>
      <c r="K740" s="18" t="s">
        <v>164</v>
      </c>
      <c r="L740" s="18">
        <v>547.5</v>
      </c>
      <c r="M740" s="18" t="s">
        <v>164</v>
      </c>
      <c r="N740" s="18">
        <v>623</v>
      </c>
      <c r="O740" s="18" t="s">
        <v>164</v>
      </c>
      <c r="P740" s="18">
        <v>707.2</v>
      </c>
      <c r="Q740" s="18" t="s">
        <v>164</v>
      </c>
      <c r="R740" s="18">
        <v>758.4</v>
      </c>
      <c r="S740" s="18" t="s">
        <v>164</v>
      </c>
      <c r="T740" s="18">
        <v>787.5</v>
      </c>
      <c r="U740" s="18" t="s">
        <v>164</v>
      </c>
      <c r="V740" s="18">
        <v>839.4</v>
      </c>
      <c r="W740" s="18" t="s">
        <v>164</v>
      </c>
      <c r="X740" s="18">
        <v>877.9</v>
      </c>
      <c r="Y740" s="18" t="s">
        <v>164</v>
      </c>
      <c r="Z740" s="18">
        <v>928.9</v>
      </c>
    </row>
    <row r="741" spans="1:26" hidden="1">
      <c r="A741" s="18" t="s">
        <v>66</v>
      </c>
      <c r="B741" s="18" t="s">
        <v>179</v>
      </c>
      <c r="C741" s="18" t="s">
        <v>139</v>
      </c>
      <c r="D741" s="18" t="s">
        <v>58</v>
      </c>
      <c r="E741" s="18" t="s">
        <v>61</v>
      </c>
      <c r="F741" s="18" t="s">
        <v>62</v>
      </c>
      <c r="G741" s="18">
        <v>62359</v>
      </c>
      <c r="H741" s="18">
        <v>74327</v>
      </c>
      <c r="I741" s="18" t="s">
        <v>164</v>
      </c>
      <c r="J741" s="18">
        <v>112090</v>
      </c>
      <c r="K741" s="18" t="s">
        <v>164</v>
      </c>
      <c r="L741" s="18">
        <v>181390</v>
      </c>
      <c r="M741" s="18" t="s">
        <v>164</v>
      </c>
      <c r="N741" s="18">
        <v>282040</v>
      </c>
      <c r="O741" s="18" t="s">
        <v>164</v>
      </c>
      <c r="P741" s="18">
        <v>393140</v>
      </c>
      <c r="Q741" s="18" t="s">
        <v>164</v>
      </c>
      <c r="R741" s="18">
        <v>513260</v>
      </c>
      <c r="S741" s="18" t="s">
        <v>164</v>
      </c>
      <c r="T741" s="18">
        <v>648450</v>
      </c>
      <c r="U741" s="18" t="s">
        <v>164</v>
      </c>
      <c r="V741" s="18">
        <v>795080</v>
      </c>
      <c r="W741" s="18" t="s">
        <v>164</v>
      </c>
      <c r="X741" s="18">
        <v>949520</v>
      </c>
      <c r="Y741" s="18" t="s">
        <v>164</v>
      </c>
      <c r="Z741" s="18">
        <v>1113200</v>
      </c>
    </row>
    <row r="742" spans="1:26" hidden="1">
      <c r="A742" s="18" t="s">
        <v>66</v>
      </c>
      <c r="B742" s="18" t="s">
        <v>179</v>
      </c>
      <c r="C742" s="18" t="s">
        <v>139</v>
      </c>
      <c r="D742" s="18" t="s">
        <v>58</v>
      </c>
      <c r="E742" s="18" t="s">
        <v>142</v>
      </c>
      <c r="F742" s="18" t="s">
        <v>143</v>
      </c>
      <c r="G742" s="18">
        <v>6505</v>
      </c>
      <c r="H742" s="18">
        <v>6894</v>
      </c>
      <c r="I742" s="18" t="s">
        <v>164</v>
      </c>
      <c r="J742" s="18">
        <v>7552</v>
      </c>
      <c r="K742" s="18" t="s">
        <v>164</v>
      </c>
      <c r="L742" s="18">
        <v>8054</v>
      </c>
      <c r="M742" s="18" t="s">
        <v>164</v>
      </c>
      <c r="N742" s="18">
        <v>8403</v>
      </c>
      <c r="O742" s="18" t="s">
        <v>164</v>
      </c>
      <c r="P742" s="18">
        <v>8579</v>
      </c>
      <c r="Q742" s="18" t="s">
        <v>164</v>
      </c>
      <c r="R742" s="18">
        <v>8589</v>
      </c>
      <c r="S742" s="18" t="s">
        <v>164</v>
      </c>
      <c r="T742" s="18">
        <v>8457</v>
      </c>
      <c r="U742" s="18" t="s">
        <v>164</v>
      </c>
      <c r="V742" s="18">
        <v>8200</v>
      </c>
      <c r="W742" s="18" t="s">
        <v>164</v>
      </c>
      <c r="X742" s="18">
        <v>7831</v>
      </c>
      <c r="Y742" s="18" t="s">
        <v>164</v>
      </c>
      <c r="Z742" s="18">
        <v>7375</v>
      </c>
    </row>
    <row r="743" spans="1:26" hidden="1">
      <c r="A743" s="18" t="s">
        <v>66</v>
      </c>
      <c r="B743" s="18" t="s">
        <v>179</v>
      </c>
      <c r="C743" s="18" t="s">
        <v>139</v>
      </c>
      <c r="D743" s="18" t="s">
        <v>58</v>
      </c>
      <c r="E743" s="18" t="s">
        <v>63</v>
      </c>
      <c r="F743" s="18" t="s">
        <v>60</v>
      </c>
      <c r="G743" s="18">
        <v>464.6</v>
      </c>
      <c r="H743" s="18">
        <v>502.7</v>
      </c>
      <c r="I743" s="18" t="s">
        <v>164</v>
      </c>
      <c r="J743" s="18">
        <v>619.79999999999995</v>
      </c>
      <c r="K743" s="18" t="s">
        <v>164</v>
      </c>
      <c r="L743" s="18">
        <v>727.4</v>
      </c>
      <c r="M743" s="18" t="s">
        <v>164</v>
      </c>
      <c r="N743" s="18">
        <v>805.3</v>
      </c>
      <c r="O743" s="18" t="s">
        <v>164</v>
      </c>
      <c r="P743" s="18">
        <v>920.6</v>
      </c>
      <c r="Q743" s="18" t="s">
        <v>164</v>
      </c>
      <c r="R743" s="18">
        <v>1025</v>
      </c>
      <c r="S743" s="18" t="s">
        <v>164</v>
      </c>
      <c r="T743" s="18">
        <v>1086</v>
      </c>
      <c r="U743" s="18" t="s">
        <v>164</v>
      </c>
      <c r="V743" s="18">
        <v>1142</v>
      </c>
      <c r="W743" s="18" t="s">
        <v>164</v>
      </c>
      <c r="X743" s="18">
        <v>1170</v>
      </c>
      <c r="Y743" s="18" t="s">
        <v>164</v>
      </c>
      <c r="Z743" s="18">
        <v>1220</v>
      </c>
    </row>
    <row r="744" spans="1:26" hidden="1">
      <c r="A744" s="18" t="s">
        <v>66</v>
      </c>
      <c r="B744" s="18" t="s">
        <v>180</v>
      </c>
      <c r="C744" s="18" t="s">
        <v>139</v>
      </c>
      <c r="D744" s="18" t="s">
        <v>58</v>
      </c>
      <c r="E744" s="18" t="s">
        <v>140</v>
      </c>
      <c r="F744" s="18" t="s">
        <v>141</v>
      </c>
      <c r="G744" s="18">
        <v>35229.942499999997</v>
      </c>
      <c r="H744" s="18">
        <v>36335.004999999997</v>
      </c>
      <c r="I744" s="18" t="s">
        <v>164</v>
      </c>
      <c r="J744" s="18">
        <v>39560.359499999999</v>
      </c>
      <c r="K744" s="18" t="s">
        <v>164</v>
      </c>
      <c r="L744" s="18">
        <v>47835.990100000003</v>
      </c>
      <c r="M744" s="18" t="s">
        <v>164</v>
      </c>
      <c r="N744" s="18">
        <v>54512.741600000001</v>
      </c>
      <c r="O744" s="18" t="s">
        <v>164</v>
      </c>
      <c r="P744" s="18">
        <v>58172.971299999997</v>
      </c>
      <c r="Q744" s="18" t="s">
        <v>164</v>
      </c>
      <c r="R744" s="18">
        <v>58939.778700000003</v>
      </c>
      <c r="S744" s="18" t="s">
        <v>164</v>
      </c>
      <c r="T744" s="18">
        <v>55299.0052</v>
      </c>
      <c r="U744" s="18" t="s">
        <v>164</v>
      </c>
      <c r="V744" s="18">
        <v>50540.137300000002</v>
      </c>
      <c r="W744" s="18" t="s">
        <v>164</v>
      </c>
      <c r="X744" s="18">
        <v>44186.311099999999</v>
      </c>
      <c r="Y744" s="18" t="s">
        <v>164</v>
      </c>
      <c r="Z744" s="18">
        <v>40968.8652</v>
      </c>
    </row>
    <row r="745" spans="1:26" hidden="1">
      <c r="A745" s="18" t="s">
        <v>66</v>
      </c>
      <c r="B745" s="18" t="s">
        <v>180</v>
      </c>
      <c r="C745" s="18" t="s">
        <v>139</v>
      </c>
      <c r="D745" s="18" t="s">
        <v>58</v>
      </c>
      <c r="E745" s="18" t="s">
        <v>59</v>
      </c>
      <c r="F745" s="18" t="s">
        <v>60</v>
      </c>
      <c r="G745" s="18">
        <v>330.7</v>
      </c>
      <c r="H745" s="18">
        <v>356.4</v>
      </c>
      <c r="I745" s="18" t="s">
        <v>164</v>
      </c>
      <c r="J745" s="18">
        <v>450.8</v>
      </c>
      <c r="K745" s="18" t="s">
        <v>164</v>
      </c>
      <c r="L745" s="18">
        <v>562.20000000000005</v>
      </c>
      <c r="M745" s="18" t="s">
        <v>164</v>
      </c>
      <c r="N745" s="18">
        <v>664.8</v>
      </c>
      <c r="O745" s="18" t="s">
        <v>164</v>
      </c>
      <c r="P745" s="18">
        <v>767.6</v>
      </c>
      <c r="Q745" s="18" t="s">
        <v>164</v>
      </c>
      <c r="R745" s="18">
        <v>841.4</v>
      </c>
      <c r="S745" s="18" t="s">
        <v>164</v>
      </c>
      <c r="T745" s="18">
        <v>892.9</v>
      </c>
      <c r="U745" s="18" t="s">
        <v>164</v>
      </c>
      <c r="V745" s="18">
        <v>940.8</v>
      </c>
      <c r="W745" s="18" t="s">
        <v>164</v>
      </c>
      <c r="X745" s="18">
        <v>966.5</v>
      </c>
      <c r="Y745" s="18" t="s">
        <v>164</v>
      </c>
      <c r="Z745" s="18">
        <v>1007</v>
      </c>
    </row>
    <row r="746" spans="1:26" hidden="1">
      <c r="A746" s="18" t="s">
        <v>66</v>
      </c>
      <c r="B746" s="18" t="s">
        <v>180</v>
      </c>
      <c r="C746" s="18" t="s">
        <v>139</v>
      </c>
      <c r="D746" s="18" t="s">
        <v>58</v>
      </c>
      <c r="E746" s="18" t="s">
        <v>61</v>
      </c>
      <c r="F746" s="18" t="s">
        <v>62</v>
      </c>
      <c r="G746" s="18">
        <v>62359</v>
      </c>
      <c r="H746" s="18">
        <v>74327</v>
      </c>
      <c r="I746" s="18" t="s">
        <v>164</v>
      </c>
      <c r="J746" s="18">
        <v>112090</v>
      </c>
      <c r="K746" s="18" t="s">
        <v>164</v>
      </c>
      <c r="L746" s="18">
        <v>181940</v>
      </c>
      <c r="M746" s="18" t="s">
        <v>164</v>
      </c>
      <c r="N746" s="18">
        <v>284130</v>
      </c>
      <c r="O746" s="18" t="s">
        <v>164</v>
      </c>
      <c r="P746" s="18">
        <v>397210</v>
      </c>
      <c r="Q746" s="18" t="s">
        <v>164</v>
      </c>
      <c r="R746" s="18">
        <v>519420</v>
      </c>
      <c r="S746" s="18" t="s">
        <v>164</v>
      </c>
      <c r="T746" s="18">
        <v>655930</v>
      </c>
      <c r="U746" s="18" t="s">
        <v>164</v>
      </c>
      <c r="V746" s="18">
        <v>802010</v>
      </c>
      <c r="W746" s="18" t="s">
        <v>164</v>
      </c>
      <c r="X746" s="18">
        <v>957440</v>
      </c>
      <c r="Y746" s="18" t="s">
        <v>164</v>
      </c>
      <c r="Z746" s="18">
        <v>1122000</v>
      </c>
    </row>
    <row r="747" spans="1:26" hidden="1">
      <c r="A747" s="18" t="s">
        <v>66</v>
      </c>
      <c r="B747" s="18" t="s">
        <v>180</v>
      </c>
      <c r="C747" s="18" t="s">
        <v>139</v>
      </c>
      <c r="D747" s="18" t="s">
        <v>58</v>
      </c>
      <c r="E747" s="18" t="s">
        <v>142</v>
      </c>
      <c r="F747" s="18" t="s">
        <v>143</v>
      </c>
      <c r="G747" s="18">
        <v>6505</v>
      </c>
      <c r="H747" s="18">
        <v>6894</v>
      </c>
      <c r="I747" s="18" t="s">
        <v>164</v>
      </c>
      <c r="J747" s="18">
        <v>7552</v>
      </c>
      <c r="K747" s="18" t="s">
        <v>164</v>
      </c>
      <c r="L747" s="18">
        <v>8054</v>
      </c>
      <c r="M747" s="18" t="s">
        <v>164</v>
      </c>
      <c r="N747" s="18">
        <v>8403</v>
      </c>
      <c r="O747" s="18" t="s">
        <v>164</v>
      </c>
      <c r="P747" s="18">
        <v>8579</v>
      </c>
      <c r="Q747" s="18" t="s">
        <v>164</v>
      </c>
      <c r="R747" s="18">
        <v>8589</v>
      </c>
      <c r="S747" s="18" t="s">
        <v>164</v>
      </c>
      <c r="T747" s="18">
        <v>8457</v>
      </c>
      <c r="U747" s="18" t="s">
        <v>164</v>
      </c>
      <c r="V747" s="18">
        <v>8200</v>
      </c>
      <c r="W747" s="18" t="s">
        <v>164</v>
      </c>
      <c r="X747" s="18">
        <v>7831</v>
      </c>
      <c r="Y747" s="18" t="s">
        <v>164</v>
      </c>
      <c r="Z747" s="18">
        <v>7375</v>
      </c>
    </row>
    <row r="748" spans="1:26" hidden="1">
      <c r="A748" s="18" t="s">
        <v>66</v>
      </c>
      <c r="B748" s="18" t="s">
        <v>180</v>
      </c>
      <c r="C748" s="18" t="s">
        <v>139</v>
      </c>
      <c r="D748" s="18" t="s">
        <v>58</v>
      </c>
      <c r="E748" s="18" t="s">
        <v>63</v>
      </c>
      <c r="F748" s="18" t="s">
        <v>60</v>
      </c>
      <c r="G748" s="18">
        <v>464.6</v>
      </c>
      <c r="H748" s="18">
        <v>502.7</v>
      </c>
      <c r="I748" s="18" t="s">
        <v>164</v>
      </c>
      <c r="J748" s="18">
        <v>619.79999999999995</v>
      </c>
      <c r="K748" s="18" t="s">
        <v>164</v>
      </c>
      <c r="L748" s="18">
        <v>754.7</v>
      </c>
      <c r="M748" s="18" t="s">
        <v>164</v>
      </c>
      <c r="N748" s="18">
        <v>878.1</v>
      </c>
      <c r="O748" s="18" t="s">
        <v>164</v>
      </c>
      <c r="P748" s="18">
        <v>1026</v>
      </c>
      <c r="Q748" s="18" t="s">
        <v>164</v>
      </c>
      <c r="R748" s="18">
        <v>1170</v>
      </c>
      <c r="S748" s="18" t="s">
        <v>164</v>
      </c>
      <c r="T748" s="18">
        <v>1245</v>
      </c>
      <c r="U748" s="18" t="s">
        <v>164</v>
      </c>
      <c r="V748" s="18">
        <v>1276</v>
      </c>
      <c r="W748" s="18" t="s">
        <v>164</v>
      </c>
      <c r="X748" s="18">
        <v>1280</v>
      </c>
      <c r="Y748" s="18" t="s">
        <v>164</v>
      </c>
      <c r="Z748" s="18">
        <v>1316</v>
      </c>
    </row>
    <row r="749" spans="1:26" hidden="1">
      <c r="A749" s="18" t="s">
        <v>66</v>
      </c>
      <c r="B749" s="18" t="s">
        <v>181</v>
      </c>
      <c r="C749" s="18" t="s">
        <v>139</v>
      </c>
      <c r="D749" s="18" t="s">
        <v>58</v>
      </c>
      <c r="E749" s="18" t="s">
        <v>140</v>
      </c>
      <c r="F749" s="18" t="s">
        <v>141</v>
      </c>
      <c r="G749" s="18">
        <v>35279.640500000001</v>
      </c>
      <c r="H749" s="18">
        <v>36371.124600000003</v>
      </c>
      <c r="I749" s="18" t="s">
        <v>164</v>
      </c>
      <c r="J749" s="18">
        <v>44610.389300000003</v>
      </c>
      <c r="K749" s="18" t="s">
        <v>164</v>
      </c>
      <c r="L749" s="18">
        <v>56726.451999999997</v>
      </c>
      <c r="M749" s="18" t="s">
        <v>164</v>
      </c>
      <c r="N749" s="18">
        <v>69861.616999999998</v>
      </c>
      <c r="O749" s="18" t="s">
        <v>164</v>
      </c>
      <c r="P749" s="18">
        <v>84436.466100000005</v>
      </c>
      <c r="Q749" s="18" t="s">
        <v>164</v>
      </c>
      <c r="R749" s="18">
        <v>101301.6164</v>
      </c>
      <c r="S749" s="18" t="s">
        <v>164</v>
      </c>
      <c r="T749" s="18">
        <v>117499.8259</v>
      </c>
      <c r="U749" s="18" t="s">
        <v>164</v>
      </c>
      <c r="V749" s="18">
        <v>129499.3478</v>
      </c>
      <c r="W749" s="18" t="s">
        <v>164</v>
      </c>
      <c r="X749" s="18">
        <v>130397.5318</v>
      </c>
      <c r="Y749" s="18" t="s">
        <v>164</v>
      </c>
      <c r="Z749" s="18">
        <v>126097.6827</v>
      </c>
    </row>
    <row r="750" spans="1:26" hidden="1">
      <c r="A750" s="18" t="s">
        <v>66</v>
      </c>
      <c r="B750" s="18" t="s">
        <v>181</v>
      </c>
      <c r="C750" s="18" t="s">
        <v>139</v>
      </c>
      <c r="D750" s="18" t="s">
        <v>58</v>
      </c>
      <c r="E750" s="18" t="s">
        <v>59</v>
      </c>
      <c r="F750" s="18" t="s">
        <v>60</v>
      </c>
      <c r="G750" s="18">
        <v>330.7</v>
      </c>
      <c r="H750" s="18">
        <v>356.4</v>
      </c>
      <c r="I750" s="18" t="s">
        <v>164</v>
      </c>
      <c r="J750" s="18">
        <v>450.5</v>
      </c>
      <c r="K750" s="18" t="s">
        <v>164</v>
      </c>
      <c r="L750" s="18">
        <v>575.29999999999995</v>
      </c>
      <c r="M750" s="18" t="s">
        <v>164</v>
      </c>
      <c r="N750" s="18">
        <v>712.1</v>
      </c>
      <c r="O750" s="18" t="s">
        <v>164</v>
      </c>
      <c r="P750" s="18">
        <v>837.7</v>
      </c>
      <c r="Q750" s="18" t="s">
        <v>164</v>
      </c>
      <c r="R750" s="18">
        <v>940.4</v>
      </c>
      <c r="S750" s="18" t="s">
        <v>164</v>
      </c>
      <c r="T750" s="18">
        <v>1026</v>
      </c>
      <c r="U750" s="18" t="s">
        <v>164</v>
      </c>
      <c r="V750" s="18">
        <v>1108</v>
      </c>
      <c r="W750" s="18" t="s">
        <v>164</v>
      </c>
      <c r="X750" s="18">
        <v>1141</v>
      </c>
      <c r="Y750" s="18" t="s">
        <v>164</v>
      </c>
      <c r="Z750" s="18">
        <v>1167</v>
      </c>
    </row>
    <row r="751" spans="1:26" hidden="1">
      <c r="A751" s="18" t="s">
        <v>66</v>
      </c>
      <c r="B751" s="18" t="s">
        <v>181</v>
      </c>
      <c r="C751" s="18" t="s">
        <v>139</v>
      </c>
      <c r="D751" s="18" t="s">
        <v>58</v>
      </c>
      <c r="E751" s="18" t="s">
        <v>61</v>
      </c>
      <c r="F751" s="18" t="s">
        <v>62</v>
      </c>
      <c r="G751" s="18">
        <v>62359</v>
      </c>
      <c r="H751" s="18">
        <v>74327</v>
      </c>
      <c r="I751" s="18" t="s">
        <v>164</v>
      </c>
      <c r="J751" s="18">
        <v>112090</v>
      </c>
      <c r="K751" s="18" t="s">
        <v>164</v>
      </c>
      <c r="L751" s="18">
        <v>182380</v>
      </c>
      <c r="M751" s="18" t="s">
        <v>164</v>
      </c>
      <c r="N751" s="18">
        <v>286220</v>
      </c>
      <c r="O751" s="18" t="s">
        <v>164</v>
      </c>
      <c r="P751" s="18">
        <v>401170</v>
      </c>
      <c r="Q751" s="18" t="s">
        <v>164</v>
      </c>
      <c r="R751" s="18">
        <v>526130</v>
      </c>
      <c r="S751" s="18" t="s">
        <v>164</v>
      </c>
      <c r="T751" s="18">
        <v>666380</v>
      </c>
      <c r="U751" s="18" t="s">
        <v>164</v>
      </c>
      <c r="V751" s="18">
        <v>814660</v>
      </c>
      <c r="W751" s="18" t="s">
        <v>164</v>
      </c>
      <c r="X751" s="18">
        <v>970530</v>
      </c>
      <c r="Y751" s="18" t="s">
        <v>164</v>
      </c>
      <c r="Z751" s="18">
        <v>1134100</v>
      </c>
    </row>
    <row r="752" spans="1:26" hidden="1">
      <c r="A752" s="18" t="s">
        <v>66</v>
      </c>
      <c r="B752" s="18" t="s">
        <v>181</v>
      </c>
      <c r="C752" s="18" t="s">
        <v>139</v>
      </c>
      <c r="D752" s="18" t="s">
        <v>58</v>
      </c>
      <c r="E752" s="18" t="s">
        <v>142</v>
      </c>
      <c r="F752" s="18" t="s">
        <v>143</v>
      </c>
      <c r="G752" s="18">
        <v>6505</v>
      </c>
      <c r="H752" s="18">
        <v>6894</v>
      </c>
      <c r="I752" s="18" t="s">
        <v>164</v>
      </c>
      <c r="J752" s="18">
        <v>7552</v>
      </c>
      <c r="K752" s="18" t="s">
        <v>164</v>
      </c>
      <c r="L752" s="18">
        <v>8054</v>
      </c>
      <c r="M752" s="18" t="s">
        <v>164</v>
      </c>
      <c r="N752" s="18">
        <v>8403</v>
      </c>
      <c r="O752" s="18" t="s">
        <v>164</v>
      </c>
      <c r="P752" s="18">
        <v>8579</v>
      </c>
      <c r="Q752" s="18" t="s">
        <v>164</v>
      </c>
      <c r="R752" s="18">
        <v>8589</v>
      </c>
      <c r="S752" s="18" t="s">
        <v>164</v>
      </c>
      <c r="T752" s="18">
        <v>8457</v>
      </c>
      <c r="U752" s="18" t="s">
        <v>164</v>
      </c>
      <c r="V752" s="18">
        <v>8200</v>
      </c>
      <c r="W752" s="18" t="s">
        <v>164</v>
      </c>
      <c r="X752" s="18">
        <v>7831</v>
      </c>
      <c r="Y752" s="18" t="s">
        <v>164</v>
      </c>
      <c r="Z752" s="18">
        <v>7375</v>
      </c>
    </row>
    <row r="753" spans="1:26" hidden="1">
      <c r="A753" s="18" t="s">
        <v>66</v>
      </c>
      <c r="B753" s="18" t="s">
        <v>181</v>
      </c>
      <c r="C753" s="18" t="s">
        <v>139</v>
      </c>
      <c r="D753" s="18" t="s">
        <v>58</v>
      </c>
      <c r="E753" s="18" t="s">
        <v>63</v>
      </c>
      <c r="F753" s="18" t="s">
        <v>60</v>
      </c>
      <c r="G753" s="18">
        <v>464.6</v>
      </c>
      <c r="H753" s="18">
        <v>502.7</v>
      </c>
      <c r="I753" s="18" t="s">
        <v>164</v>
      </c>
      <c r="J753" s="18">
        <v>626.79999999999995</v>
      </c>
      <c r="K753" s="18" t="s">
        <v>164</v>
      </c>
      <c r="L753" s="18">
        <v>789.6</v>
      </c>
      <c r="M753" s="18" t="s">
        <v>164</v>
      </c>
      <c r="N753" s="18">
        <v>975.5</v>
      </c>
      <c r="O753" s="18" t="s">
        <v>164</v>
      </c>
      <c r="P753" s="18">
        <v>1170</v>
      </c>
      <c r="Q753" s="18" t="s">
        <v>164</v>
      </c>
      <c r="R753" s="18">
        <v>1384</v>
      </c>
      <c r="S753" s="18" t="s">
        <v>164</v>
      </c>
      <c r="T753" s="18">
        <v>1576</v>
      </c>
      <c r="U753" s="18" t="s">
        <v>164</v>
      </c>
      <c r="V753" s="18">
        <v>1736</v>
      </c>
      <c r="W753" s="18" t="s">
        <v>164</v>
      </c>
      <c r="X753" s="18">
        <v>1795</v>
      </c>
      <c r="Y753" s="18" t="s">
        <v>164</v>
      </c>
      <c r="Z753" s="18">
        <v>1824</v>
      </c>
    </row>
    <row r="754" spans="1:26" hidden="1">
      <c r="A754" s="18" t="s">
        <v>220</v>
      </c>
      <c r="B754" s="18" t="s">
        <v>183</v>
      </c>
      <c r="C754" s="18" t="s">
        <v>139</v>
      </c>
      <c r="D754" s="18" t="s">
        <v>58</v>
      </c>
      <c r="E754" s="18" t="s">
        <v>140</v>
      </c>
      <c r="F754" s="18" t="s">
        <v>141</v>
      </c>
      <c r="G754" s="18">
        <v>33799.581299999998</v>
      </c>
      <c r="H754" s="18">
        <v>36463.237800000003</v>
      </c>
      <c r="I754" s="18">
        <v>40359.540999999997</v>
      </c>
      <c r="J754" s="18">
        <v>42681.593800000002</v>
      </c>
      <c r="K754" s="18">
        <v>42444.067799999997</v>
      </c>
      <c r="L754" s="18">
        <v>42239.834999999999</v>
      </c>
      <c r="M754" s="18">
        <v>42562.305399999997</v>
      </c>
      <c r="N754" s="18">
        <v>43758.083100000003</v>
      </c>
      <c r="O754" s="18">
        <v>45193.248099999997</v>
      </c>
      <c r="P754" s="18">
        <v>46292.851199999997</v>
      </c>
      <c r="Q754" s="18">
        <v>47035.672299999998</v>
      </c>
      <c r="R754" s="18">
        <v>47006.294099999999</v>
      </c>
      <c r="S754" s="18" t="s">
        <v>164</v>
      </c>
      <c r="T754" s="18">
        <v>46746.4588</v>
      </c>
      <c r="U754" s="18" t="s">
        <v>164</v>
      </c>
      <c r="V754" s="18">
        <v>47048.304600000003</v>
      </c>
      <c r="W754" s="18" t="s">
        <v>164</v>
      </c>
      <c r="X754" s="18">
        <v>44683.534099999997</v>
      </c>
      <c r="Y754" s="18" t="s">
        <v>164</v>
      </c>
      <c r="Z754" s="18">
        <v>42516.125899999999</v>
      </c>
    </row>
    <row r="755" spans="1:26" hidden="1">
      <c r="A755" s="18" t="s">
        <v>220</v>
      </c>
      <c r="B755" s="18" t="s">
        <v>183</v>
      </c>
      <c r="C755" s="18" t="s">
        <v>139</v>
      </c>
      <c r="D755" s="18" t="s">
        <v>58</v>
      </c>
      <c r="E755" s="18" t="s">
        <v>59</v>
      </c>
      <c r="F755" s="18" t="s">
        <v>60</v>
      </c>
      <c r="G755" s="18">
        <v>331.26330000000002</v>
      </c>
      <c r="H755" s="18">
        <v>356.3691</v>
      </c>
      <c r="I755" s="18">
        <v>401.50819999999999</v>
      </c>
      <c r="J755" s="18">
        <v>438.9316</v>
      </c>
      <c r="K755" s="18">
        <v>464.8578</v>
      </c>
      <c r="L755" s="18">
        <v>501.27719999999999</v>
      </c>
      <c r="M755" s="18">
        <v>546.74599999999998</v>
      </c>
      <c r="N755" s="18">
        <v>589.89030000000002</v>
      </c>
      <c r="O755" s="18">
        <v>628.06140000000005</v>
      </c>
      <c r="P755" s="18">
        <v>662.86389999999994</v>
      </c>
      <c r="Q755" s="18">
        <v>697.36869999999999</v>
      </c>
      <c r="R755" s="18">
        <v>724.66780000000006</v>
      </c>
      <c r="S755" s="18" t="s">
        <v>164</v>
      </c>
      <c r="T755" s="18">
        <v>775.54380000000003</v>
      </c>
      <c r="U755" s="18" t="s">
        <v>164</v>
      </c>
      <c r="V755" s="18">
        <v>842.55319999999995</v>
      </c>
      <c r="W755" s="18" t="s">
        <v>164</v>
      </c>
      <c r="X755" s="18">
        <v>883.99440000000004</v>
      </c>
      <c r="Y755" s="18" t="s">
        <v>164</v>
      </c>
      <c r="Z755" s="18">
        <v>928.84490000000005</v>
      </c>
    </row>
    <row r="756" spans="1:26" hidden="1">
      <c r="A756" s="18" t="s">
        <v>220</v>
      </c>
      <c r="B756" s="18" t="s">
        <v>183</v>
      </c>
      <c r="C756" s="18" t="s">
        <v>139</v>
      </c>
      <c r="D756" s="18" t="s">
        <v>58</v>
      </c>
      <c r="E756" s="18" t="s">
        <v>61</v>
      </c>
      <c r="F756" s="18" t="s">
        <v>62</v>
      </c>
      <c r="G756" s="18">
        <v>63354.998899999999</v>
      </c>
      <c r="H756" s="18">
        <v>74128.712199999994</v>
      </c>
      <c r="I756" s="18">
        <v>93301.677899999995</v>
      </c>
      <c r="J756" s="18">
        <v>111419.6734</v>
      </c>
      <c r="K756" s="18">
        <v>132987.73180000001</v>
      </c>
      <c r="L756" s="18">
        <v>155980.09400000001</v>
      </c>
      <c r="M756" s="18">
        <v>179895.64670000001</v>
      </c>
      <c r="N756" s="18">
        <v>204546.84959999999</v>
      </c>
      <c r="O756" s="18">
        <v>230243.86979999999</v>
      </c>
      <c r="P756" s="18">
        <v>256198.5503</v>
      </c>
      <c r="Q756" s="18">
        <v>281662.39120000001</v>
      </c>
      <c r="R756" s="18">
        <v>307533.99119999999</v>
      </c>
      <c r="S756" s="18" t="s">
        <v>164</v>
      </c>
      <c r="T756" s="18">
        <v>371057.89539999998</v>
      </c>
      <c r="U756" s="18" t="s">
        <v>164</v>
      </c>
      <c r="V756" s="18">
        <v>443098.21549999999</v>
      </c>
      <c r="W756" s="18" t="s">
        <v>164</v>
      </c>
      <c r="X756" s="18">
        <v>513512.37319999997</v>
      </c>
      <c r="Y756" s="18" t="s">
        <v>164</v>
      </c>
      <c r="Z756" s="18">
        <v>598110.6986</v>
      </c>
    </row>
    <row r="757" spans="1:26" hidden="1">
      <c r="A757" s="18" t="s">
        <v>220</v>
      </c>
      <c r="B757" s="18" t="s">
        <v>183</v>
      </c>
      <c r="C757" s="18" t="s">
        <v>139</v>
      </c>
      <c r="D757" s="18" t="s">
        <v>58</v>
      </c>
      <c r="E757" s="18" t="s">
        <v>142</v>
      </c>
      <c r="F757" s="18" t="s">
        <v>143</v>
      </c>
      <c r="G757" s="18">
        <v>6465.5870000000004</v>
      </c>
      <c r="H757" s="18">
        <v>6858.4391999999998</v>
      </c>
      <c r="I757" s="18">
        <v>7248.0137000000004</v>
      </c>
      <c r="J757" s="18">
        <v>7637.5883000000003</v>
      </c>
      <c r="K757" s="18">
        <v>7978.3739999999998</v>
      </c>
      <c r="L757" s="18">
        <v>8287.5740000000005</v>
      </c>
      <c r="M757" s="18">
        <v>8565.3940000000002</v>
      </c>
      <c r="N757" s="18">
        <v>8809.9670000000006</v>
      </c>
      <c r="O757" s="18">
        <v>9018.4259999999995</v>
      </c>
      <c r="P757" s="18">
        <v>9186.5609999999997</v>
      </c>
      <c r="Q757" s="18">
        <v>9311.6740000000009</v>
      </c>
      <c r="R757" s="18">
        <v>9395.1229999999996</v>
      </c>
      <c r="S757" s="18" t="s">
        <v>164</v>
      </c>
      <c r="T757" s="18">
        <v>9457.9449999999997</v>
      </c>
      <c r="U757" s="18" t="s">
        <v>164</v>
      </c>
      <c r="V757" s="18">
        <v>9399.8700000000008</v>
      </c>
      <c r="W757" s="18" t="s">
        <v>164</v>
      </c>
      <c r="X757" s="18">
        <v>9239.5290000000005</v>
      </c>
      <c r="Y757" s="18" t="s">
        <v>164</v>
      </c>
      <c r="Z757" s="18">
        <v>9012.2119999999995</v>
      </c>
    </row>
    <row r="758" spans="1:26" hidden="1">
      <c r="A758" s="18" t="s">
        <v>220</v>
      </c>
      <c r="B758" s="18" t="s">
        <v>183</v>
      </c>
      <c r="C758" s="18" t="s">
        <v>139</v>
      </c>
      <c r="D758" s="18" t="s">
        <v>58</v>
      </c>
      <c r="E758" s="18" t="s">
        <v>63</v>
      </c>
      <c r="F758" s="18" t="s">
        <v>60</v>
      </c>
      <c r="G758" s="18">
        <v>445.9341</v>
      </c>
      <c r="H758" s="18">
        <v>478.41520000000003</v>
      </c>
      <c r="I758" s="18">
        <v>534.15350000000001</v>
      </c>
      <c r="J758" s="18">
        <v>582.52750000000003</v>
      </c>
      <c r="K758" s="18">
        <v>611.47749999999996</v>
      </c>
      <c r="L758" s="18">
        <v>653.05840000000001</v>
      </c>
      <c r="M758" s="18">
        <v>707.79589999999996</v>
      </c>
      <c r="N758" s="18">
        <v>763.68259999999998</v>
      </c>
      <c r="O758" s="18">
        <v>817.44650000000001</v>
      </c>
      <c r="P758" s="18">
        <v>869.64530000000002</v>
      </c>
      <c r="Q758" s="18">
        <v>925.00170000000003</v>
      </c>
      <c r="R758" s="18">
        <v>975.31730000000005</v>
      </c>
      <c r="S758" s="18" t="s">
        <v>164</v>
      </c>
      <c r="T758" s="18">
        <v>1069.749</v>
      </c>
      <c r="U758" s="18" t="s">
        <v>164</v>
      </c>
      <c r="V758" s="18">
        <v>1178.492</v>
      </c>
      <c r="W758" s="18" t="s">
        <v>164</v>
      </c>
      <c r="X758" s="18">
        <v>1242.0050000000001</v>
      </c>
      <c r="Y758" s="18" t="s">
        <v>164</v>
      </c>
      <c r="Z758" s="18">
        <v>1302.0719999999999</v>
      </c>
    </row>
    <row r="759" spans="1:26" hidden="1">
      <c r="A759" s="18" t="s">
        <v>220</v>
      </c>
      <c r="B759" s="18" t="s">
        <v>184</v>
      </c>
      <c r="C759" s="18" t="s">
        <v>139</v>
      </c>
      <c r="D759" s="18" t="s">
        <v>58</v>
      </c>
      <c r="E759" s="18" t="s">
        <v>140</v>
      </c>
      <c r="F759" s="18" t="s">
        <v>141</v>
      </c>
      <c r="G759" s="18">
        <v>33799.581299999998</v>
      </c>
      <c r="H759" s="18">
        <v>36445.891300000003</v>
      </c>
      <c r="I759" s="18">
        <v>40425.1103</v>
      </c>
      <c r="J759" s="18">
        <v>43082.093399999998</v>
      </c>
      <c r="K759" s="18">
        <v>44714.327700000002</v>
      </c>
      <c r="L759" s="18">
        <v>46315.738599999997</v>
      </c>
      <c r="M759" s="18">
        <v>48266.8079</v>
      </c>
      <c r="N759" s="18">
        <v>50722.056499999999</v>
      </c>
      <c r="O759" s="18">
        <v>53188.261599999998</v>
      </c>
      <c r="P759" s="18">
        <v>56121.0939</v>
      </c>
      <c r="Q759" s="18">
        <v>59388.485999999997</v>
      </c>
      <c r="R759" s="18">
        <v>61381.968200000003</v>
      </c>
      <c r="S759" s="18" t="s">
        <v>164</v>
      </c>
      <c r="T759" s="18">
        <v>62880.297899999998</v>
      </c>
      <c r="U759" s="18" t="s">
        <v>164</v>
      </c>
      <c r="V759" s="18">
        <v>64825.965499999998</v>
      </c>
      <c r="W759" s="18" t="s">
        <v>164</v>
      </c>
      <c r="X759" s="18">
        <v>63383.977800000001</v>
      </c>
      <c r="Y759" s="18" t="s">
        <v>164</v>
      </c>
      <c r="Z759" s="18">
        <v>62281.234400000001</v>
      </c>
    </row>
    <row r="760" spans="1:26" hidden="1">
      <c r="A760" s="18" t="s">
        <v>220</v>
      </c>
      <c r="B760" s="18" t="s">
        <v>184</v>
      </c>
      <c r="C760" s="18" t="s">
        <v>139</v>
      </c>
      <c r="D760" s="18" t="s">
        <v>58</v>
      </c>
      <c r="E760" s="18" t="s">
        <v>59</v>
      </c>
      <c r="F760" s="18" t="s">
        <v>60</v>
      </c>
      <c r="G760" s="18">
        <v>331.26330000000002</v>
      </c>
      <c r="H760" s="18">
        <v>356.3691</v>
      </c>
      <c r="I760" s="18">
        <v>401.50819999999999</v>
      </c>
      <c r="J760" s="18">
        <v>438.9316</v>
      </c>
      <c r="K760" s="18">
        <v>474.81950000000001</v>
      </c>
      <c r="L760" s="18">
        <v>520.84220000000005</v>
      </c>
      <c r="M760" s="18">
        <v>570.44069999999999</v>
      </c>
      <c r="N760" s="18">
        <v>616.8578</v>
      </c>
      <c r="O760" s="18">
        <v>656.41859999999997</v>
      </c>
      <c r="P760" s="18">
        <v>692.80870000000004</v>
      </c>
      <c r="Q760" s="18">
        <v>729.64350000000002</v>
      </c>
      <c r="R760" s="18">
        <v>755.86279999999999</v>
      </c>
      <c r="S760" s="18" t="s">
        <v>164</v>
      </c>
      <c r="T760" s="18">
        <v>802.34379999999999</v>
      </c>
      <c r="U760" s="18" t="s">
        <v>164</v>
      </c>
      <c r="V760" s="18">
        <v>869.23159999999996</v>
      </c>
      <c r="W760" s="18" t="s">
        <v>164</v>
      </c>
      <c r="X760" s="18">
        <v>908.43060000000003</v>
      </c>
      <c r="Y760" s="18" t="s">
        <v>164</v>
      </c>
      <c r="Z760" s="18">
        <v>956.12689999999998</v>
      </c>
    </row>
    <row r="761" spans="1:26" hidden="1">
      <c r="A761" s="18" t="s">
        <v>220</v>
      </c>
      <c r="B761" s="18" t="s">
        <v>184</v>
      </c>
      <c r="C761" s="18" t="s">
        <v>139</v>
      </c>
      <c r="D761" s="18" t="s">
        <v>58</v>
      </c>
      <c r="E761" s="18" t="s">
        <v>61</v>
      </c>
      <c r="F761" s="18" t="s">
        <v>62</v>
      </c>
      <c r="G761" s="18">
        <v>63354.998899999999</v>
      </c>
      <c r="H761" s="18">
        <v>74128.712199999994</v>
      </c>
      <c r="I761" s="18">
        <v>93301.677899999995</v>
      </c>
      <c r="J761" s="18">
        <v>111419.6734</v>
      </c>
      <c r="K761" s="18">
        <v>133273.30710000001</v>
      </c>
      <c r="L761" s="18">
        <v>156697.24489999999</v>
      </c>
      <c r="M761" s="18">
        <v>180969.8222</v>
      </c>
      <c r="N761" s="18">
        <v>205870.37729999999</v>
      </c>
      <c r="O761" s="18">
        <v>231623.11679999999</v>
      </c>
      <c r="P761" s="18">
        <v>257606.70939999999</v>
      </c>
      <c r="Q761" s="18">
        <v>283200.59899999999</v>
      </c>
      <c r="R761" s="18">
        <v>309184.63459999999</v>
      </c>
      <c r="S761" s="18" t="s">
        <v>164</v>
      </c>
      <c r="T761" s="18">
        <v>372645.06530000002</v>
      </c>
      <c r="U761" s="18" t="s">
        <v>164</v>
      </c>
      <c r="V761" s="18">
        <v>444620.25020000001</v>
      </c>
      <c r="W761" s="18" t="s">
        <v>164</v>
      </c>
      <c r="X761" s="18">
        <v>515345.46139999997</v>
      </c>
      <c r="Y761" s="18" t="s">
        <v>164</v>
      </c>
      <c r="Z761" s="18">
        <v>600461.43359999999</v>
      </c>
    </row>
    <row r="762" spans="1:26" hidden="1">
      <c r="A762" s="18" t="s">
        <v>220</v>
      </c>
      <c r="B762" s="18" t="s">
        <v>184</v>
      </c>
      <c r="C762" s="18" t="s">
        <v>139</v>
      </c>
      <c r="D762" s="18" t="s">
        <v>58</v>
      </c>
      <c r="E762" s="18" t="s">
        <v>142</v>
      </c>
      <c r="F762" s="18" t="s">
        <v>143</v>
      </c>
      <c r="G762" s="18">
        <v>6465.5870000000004</v>
      </c>
      <c r="H762" s="18">
        <v>6858.4391999999998</v>
      </c>
      <c r="I762" s="18">
        <v>7248.0137000000004</v>
      </c>
      <c r="J762" s="18">
        <v>7637.5883000000003</v>
      </c>
      <c r="K762" s="18">
        <v>7978.3739999999998</v>
      </c>
      <c r="L762" s="18">
        <v>8287.5740000000005</v>
      </c>
      <c r="M762" s="18">
        <v>8565.3940000000002</v>
      </c>
      <c r="N762" s="18">
        <v>8809.9670000000006</v>
      </c>
      <c r="O762" s="18">
        <v>9018.4259999999995</v>
      </c>
      <c r="P762" s="18">
        <v>9186.5609999999997</v>
      </c>
      <c r="Q762" s="18">
        <v>9311.6740000000009</v>
      </c>
      <c r="R762" s="18">
        <v>9395.1229999999996</v>
      </c>
      <c r="S762" s="18" t="s">
        <v>164</v>
      </c>
      <c r="T762" s="18">
        <v>9457.9449999999997</v>
      </c>
      <c r="U762" s="18" t="s">
        <v>164</v>
      </c>
      <c r="V762" s="18">
        <v>9399.8700000000008</v>
      </c>
      <c r="W762" s="18" t="s">
        <v>164</v>
      </c>
      <c r="X762" s="18">
        <v>9239.5290000000005</v>
      </c>
      <c r="Y762" s="18" t="s">
        <v>164</v>
      </c>
      <c r="Z762" s="18">
        <v>9012.2119999999995</v>
      </c>
    </row>
    <row r="763" spans="1:26" hidden="1">
      <c r="A763" s="18" t="s">
        <v>220</v>
      </c>
      <c r="B763" s="18" t="s">
        <v>184</v>
      </c>
      <c r="C763" s="18" t="s">
        <v>139</v>
      </c>
      <c r="D763" s="18" t="s">
        <v>58</v>
      </c>
      <c r="E763" s="18" t="s">
        <v>63</v>
      </c>
      <c r="F763" s="18" t="s">
        <v>60</v>
      </c>
      <c r="G763" s="18">
        <v>445.9341</v>
      </c>
      <c r="H763" s="18">
        <v>478.41520000000003</v>
      </c>
      <c r="I763" s="18">
        <v>534.15350000000001</v>
      </c>
      <c r="J763" s="18">
        <v>582.52750000000003</v>
      </c>
      <c r="K763" s="18">
        <v>628.50570000000005</v>
      </c>
      <c r="L763" s="18">
        <v>685.72879999999998</v>
      </c>
      <c r="M763" s="18">
        <v>749.07429999999999</v>
      </c>
      <c r="N763" s="18">
        <v>811.86310000000003</v>
      </c>
      <c r="O763" s="18">
        <v>870.76829999999995</v>
      </c>
      <c r="P763" s="18">
        <v>932.00900000000001</v>
      </c>
      <c r="Q763" s="18">
        <v>999.55110000000002</v>
      </c>
      <c r="R763" s="18">
        <v>1057.0550000000001</v>
      </c>
      <c r="S763" s="18" t="s">
        <v>164</v>
      </c>
      <c r="T763" s="18">
        <v>1157.079</v>
      </c>
      <c r="U763" s="18" t="s">
        <v>164</v>
      </c>
      <c r="V763" s="18">
        <v>1273.712</v>
      </c>
      <c r="W763" s="18" t="s">
        <v>164</v>
      </c>
      <c r="X763" s="18">
        <v>1333.096</v>
      </c>
      <c r="Y763" s="18" t="s">
        <v>164</v>
      </c>
      <c r="Z763" s="18">
        <v>1395.451</v>
      </c>
    </row>
    <row r="764" spans="1:26" hidden="1">
      <c r="A764" s="18" t="s">
        <v>220</v>
      </c>
      <c r="B764" s="18" t="s">
        <v>186</v>
      </c>
      <c r="C764" s="18" t="s">
        <v>139</v>
      </c>
      <c r="D764" s="18" t="s">
        <v>58</v>
      </c>
      <c r="E764" s="18" t="s">
        <v>140</v>
      </c>
      <c r="F764" s="18" t="s">
        <v>141</v>
      </c>
      <c r="G764" s="18">
        <v>33860.760199999997</v>
      </c>
      <c r="H764" s="18">
        <v>36169.095699999998</v>
      </c>
      <c r="I764" s="18">
        <v>40485.794999999998</v>
      </c>
      <c r="J764" s="18">
        <v>44930.907099999997</v>
      </c>
      <c r="K764" s="18">
        <v>48187.994599999998</v>
      </c>
      <c r="L764" s="18">
        <v>50890.591500000002</v>
      </c>
      <c r="M764" s="18">
        <v>54091.483200000002</v>
      </c>
      <c r="N764" s="18">
        <v>57830.790399999998</v>
      </c>
      <c r="O764" s="18">
        <v>61534.859900000003</v>
      </c>
      <c r="P764" s="18">
        <v>65153.266300000003</v>
      </c>
      <c r="Q764" s="18">
        <v>68097.044800000003</v>
      </c>
      <c r="R764" s="18">
        <v>69147.224900000001</v>
      </c>
      <c r="S764" s="18" t="s">
        <v>164</v>
      </c>
      <c r="T764" s="18">
        <v>69124.341799999995</v>
      </c>
      <c r="U764" s="18" t="s">
        <v>164</v>
      </c>
      <c r="V764" s="18">
        <v>69234.557199999996</v>
      </c>
      <c r="W764" s="18" t="s">
        <v>164</v>
      </c>
      <c r="X764" s="18">
        <v>66252.800399999993</v>
      </c>
      <c r="Y764" s="18" t="s">
        <v>164</v>
      </c>
      <c r="Z764" s="18">
        <v>65476.027399999999</v>
      </c>
    </row>
    <row r="765" spans="1:26" hidden="1">
      <c r="A765" s="18" t="s">
        <v>220</v>
      </c>
      <c r="B765" s="18" t="s">
        <v>186</v>
      </c>
      <c r="C765" s="18" t="s">
        <v>139</v>
      </c>
      <c r="D765" s="18" t="s">
        <v>58</v>
      </c>
      <c r="E765" s="18" t="s">
        <v>59</v>
      </c>
      <c r="F765" s="18" t="s">
        <v>60</v>
      </c>
      <c r="G765" s="18">
        <v>331.26330000000002</v>
      </c>
      <c r="H765" s="18">
        <v>356.3691</v>
      </c>
      <c r="I765" s="18">
        <v>401.82650000000001</v>
      </c>
      <c r="J765" s="18">
        <v>448.29410000000001</v>
      </c>
      <c r="K765" s="18">
        <v>487.83300000000003</v>
      </c>
      <c r="L765" s="18">
        <v>529.62400000000002</v>
      </c>
      <c r="M765" s="18">
        <v>577.13520000000005</v>
      </c>
      <c r="N765" s="18">
        <v>622.19740000000002</v>
      </c>
      <c r="O765" s="18">
        <v>662.45309999999995</v>
      </c>
      <c r="P765" s="18">
        <v>700.60720000000003</v>
      </c>
      <c r="Q765" s="18">
        <v>738.77210000000002</v>
      </c>
      <c r="R765" s="18">
        <v>765.07899999999995</v>
      </c>
      <c r="S765" s="18" t="s">
        <v>164</v>
      </c>
      <c r="T765" s="18">
        <v>821.50459999999998</v>
      </c>
      <c r="U765" s="18" t="s">
        <v>164</v>
      </c>
      <c r="V765" s="18">
        <v>894.96090000000004</v>
      </c>
      <c r="W765" s="18" t="s">
        <v>164</v>
      </c>
      <c r="X765" s="18">
        <v>932.49530000000004</v>
      </c>
      <c r="Y765" s="18" t="s">
        <v>164</v>
      </c>
      <c r="Z765" s="18">
        <v>982.09979999999996</v>
      </c>
    </row>
    <row r="766" spans="1:26" hidden="1">
      <c r="A766" s="18" t="s">
        <v>220</v>
      </c>
      <c r="B766" s="18" t="s">
        <v>186</v>
      </c>
      <c r="C766" s="18" t="s">
        <v>139</v>
      </c>
      <c r="D766" s="18" t="s">
        <v>58</v>
      </c>
      <c r="E766" s="18" t="s">
        <v>61</v>
      </c>
      <c r="F766" s="18" t="s">
        <v>62</v>
      </c>
      <c r="G766" s="18">
        <v>63354.998899999999</v>
      </c>
      <c r="H766" s="18">
        <v>74128.712199999994</v>
      </c>
      <c r="I766" s="18">
        <v>93589.471099999995</v>
      </c>
      <c r="J766" s="18">
        <v>112545.62179999999</v>
      </c>
      <c r="K766" s="18">
        <v>134858.67110000001</v>
      </c>
      <c r="L766" s="18">
        <v>158204.51509999999</v>
      </c>
      <c r="M766" s="18">
        <v>182171.50570000001</v>
      </c>
      <c r="N766" s="18">
        <v>206682.1974</v>
      </c>
      <c r="O766" s="18">
        <v>232060.37820000001</v>
      </c>
      <c r="P766" s="18">
        <v>257895.47029999999</v>
      </c>
      <c r="Q766" s="18">
        <v>283498.69900000002</v>
      </c>
      <c r="R766" s="18">
        <v>309601.05420000001</v>
      </c>
      <c r="S766" s="18" t="s">
        <v>164</v>
      </c>
      <c r="T766" s="18">
        <v>374650.1434</v>
      </c>
      <c r="U766" s="18" t="s">
        <v>164</v>
      </c>
      <c r="V766" s="18">
        <v>447904.11119999998</v>
      </c>
      <c r="W766" s="18" t="s">
        <v>164</v>
      </c>
      <c r="X766" s="18">
        <v>518792.07539999997</v>
      </c>
      <c r="Y766" s="18" t="s">
        <v>164</v>
      </c>
      <c r="Z766" s="18">
        <v>603586.72250000003</v>
      </c>
    </row>
    <row r="767" spans="1:26" hidden="1">
      <c r="A767" s="18" t="s">
        <v>220</v>
      </c>
      <c r="B767" s="18" t="s">
        <v>186</v>
      </c>
      <c r="C767" s="18" t="s">
        <v>139</v>
      </c>
      <c r="D767" s="18" t="s">
        <v>58</v>
      </c>
      <c r="E767" s="18" t="s">
        <v>142</v>
      </c>
      <c r="F767" s="18" t="s">
        <v>143</v>
      </c>
      <c r="G767" s="18">
        <v>6465.5870000000004</v>
      </c>
      <c r="H767" s="18">
        <v>6858.4391999999998</v>
      </c>
      <c r="I767" s="18">
        <v>7248.0137000000004</v>
      </c>
      <c r="J767" s="18">
        <v>7637.5883000000003</v>
      </c>
      <c r="K767" s="18">
        <v>7978.3738000000003</v>
      </c>
      <c r="L767" s="18">
        <v>8287.5745000000006</v>
      </c>
      <c r="M767" s="18">
        <v>8565.3942999999999</v>
      </c>
      <c r="N767" s="18">
        <v>8809.9671999999991</v>
      </c>
      <c r="O767" s="18">
        <v>9018.4261000000006</v>
      </c>
      <c r="P767" s="18">
        <v>9186.5607999999993</v>
      </c>
      <c r="Q767" s="18">
        <v>9311.6738999999998</v>
      </c>
      <c r="R767" s="18">
        <v>9395.1232</v>
      </c>
      <c r="S767" s="18" t="s">
        <v>164</v>
      </c>
      <c r="T767" s="18">
        <v>9457.9447999999993</v>
      </c>
      <c r="U767" s="18" t="s">
        <v>164</v>
      </c>
      <c r="V767" s="18">
        <v>9399.8698000000004</v>
      </c>
      <c r="W767" s="18" t="s">
        <v>164</v>
      </c>
      <c r="X767" s="18">
        <v>9239.5293000000001</v>
      </c>
      <c r="Y767" s="18" t="s">
        <v>164</v>
      </c>
      <c r="Z767" s="18">
        <v>9012.2116000000005</v>
      </c>
    </row>
    <row r="768" spans="1:26" hidden="1">
      <c r="A768" s="18" t="s">
        <v>220</v>
      </c>
      <c r="B768" s="18" t="s">
        <v>186</v>
      </c>
      <c r="C768" s="18" t="s">
        <v>139</v>
      </c>
      <c r="D768" s="18" t="s">
        <v>58</v>
      </c>
      <c r="E768" s="18" t="s">
        <v>63</v>
      </c>
      <c r="F768" s="18" t="s">
        <v>60</v>
      </c>
      <c r="G768" s="18">
        <v>445.9341</v>
      </c>
      <c r="H768" s="18">
        <v>478.41520000000003</v>
      </c>
      <c r="I768" s="18">
        <v>536.10969999999998</v>
      </c>
      <c r="J768" s="18">
        <v>599.625</v>
      </c>
      <c r="K768" s="18">
        <v>656.89970000000005</v>
      </c>
      <c r="L768" s="18">
        <v>719.26020000000005</v>
      </c>
      <c r="M768" s="18">
        <v>791.2124</v>
      </c>
      <c r="N768" s="18">
        <v>863.75829999999996</v>
      </c>
      <c r="O768" s="18">
        <v>933.65179999999998</v>
      </c>
      <c r="P768" s="18">
        <v>1004.0856</v>
      </c>
      <c r="Q768" s="18">
        <v>1076.2814000000001</v>
      </c>
      <c r="R768" s="18">
        <v>1129.7995000000001</v>
      </c>
      <c r="S768" s="18" t="s">
        <v>164</v>
      </c>
      <c r="T768" s="18">
        <v>1221.5569</v>
      </c>
      <c r="U768" s="18" t="s">
        <v>164</v>
      </c>
      <c r="V768" s="18">
        <v>1324.3794</v>
      </c>
      <c r="W768" s="18" t="s">
        <v>164</v>
      </c>
      <c r="X768" s="18">
        <v>1368.2414000000001</v>
      </c>
      <c r="Y768" s="18" t="s">
        <v>164</v>
      </c>
      <c r="Z768" s="18">
        <v>1430.6463000000001</v>
      </c>
    </row>
    <row r="769" spans="1:26" hidden="1">
      <c r="A769" s="18" t="s">
        <v>220</v>
      </c>
      <c r="B769" s="18" t="s">
        <v>187</v>
      </c>
      <c r="C769" s="18" t="s">
        <v>139</v>
      </c>
      <c r="D769" s="18" t="s">
        <v>58</v>
      </c>
      <c r="E769" s="18" t="s">
        <v>140</v>
      </c>
      <c r="F769" s="18" t="s">
        <v>141</v>
      </c>
      <c r="G769" s="18">
        <v>33348.063199999997</v>
      </c>
      <c r="H769" s="18">
        <v>35347.7883</v>
      </c>
      <c r="I769" s="18">
        <v>40154.827799999999</v>
      </c>
      <c r="J769" s="18">
        <v>46353.852500000001</v>
      </c>
      <c r="K769" s="18">
        <v>50730.727700000003</v>
      </c>
      <c r="L769" s="18">
        <v>54025.3298</v>
      </c>
      <c r="M769" s="18">
        <v>57621.098299999998</v>
      </c>
      <c r="N769" s="18">
        <v>61152.600200000001</v>
      </c>
      <c r="O769" s="18">
        <v>64295.846599999997</v>
      </c>
      <c r="P769" s="18">
        <v>66691.454100000003</v>
      </c>
      <c r="Q769" s="18">
        <v>68434.693199999994</v>
      </c>
      <c r="R769" s="18">
        <v>68908.611600000004</v>
      </c>
      <c r="S769" s="18" t="s">
        <v>164</v>
      </c>
      <c r="T769" s="18">
        <v>69999.238299999997</v>
      </c>
      <c r="U769" s="18" t="s">
        <v>164</v>
      </c>
      <c r="V769" s="18">
        <v>70350.997000000003</v>
      </c>
      <c r="W769" s="18" t="s">
        <v>164</v>
      </c>
      <c r="X769" s="18">
        <v>66153.069199999998</v>
      </c>
      <c r="Y769" s="18" t="s">
        <v>164</v>
      </c>
      <c r="Z769" s="18">
        <v>61352.9493</v>
      </c>
    </row>
    <row r="770" spans="1:26" hidden="1">
      <c r="A770" s="18" t="s">
        <v>220</v>
      </c>
      <c r="B770" s="18" t="s">
        <v>187</v>
      </c>
      <c r="C770" s="18" t="s">
        <v>139</v>
      </c>
      <c r="D770" s="18" t="s">
        <v>58</v>
      </c>
      <c r="E770" s="18" t="s">
        <v>59</v>
      </c>
      <c r="F770" s="18" t="s">
        <v>60</v>
      </c>
      <c r="G770" s="18">
        <v>331.26229999999998</v>
      </c>
      <c r="H770" s="18">
        <v>361.87049999999999</v>
      </c>
      <c r="I770" s="18">
        <v>411.36880000000002</v>
      </c>
      <c r="J770" s="18">
        <v>457.96980000000002</v>
      </c>
      <c r="K770" s="18">
        <v>499.6703</v>
      </c>
      <c r="L770" s="18">
        <v>544.58029999999997</v>
      </c>
      <c r="M770" s="18">
        <v>594.7586</v>
      </c>
      <c r="N770" s="18">
        <v>647.11739999999998</v>
      </c>
      <c r="O770" s="18">
        <v>694.18960000000004</v>
      </c>
      <c r="P770" s="18">
        <v>731.39769999999999</v>
      </c>
      <c r="Q770" s="18">
        <v>766.39700000000005</v>
      </c>
      <c r="R770" s="18">
        <v>792.73040000000003</v>
      </c>
      <c r="S770" s="18" t="s">
        <v>164</v>
      </c>
      <c r="T770" s="18">
        <v>846.99890000000005</v>
      </c>
      <c r="U770" s="18" t="s">
        <v>164</v>
      </c>
      <c r="V770" s="18">
        <v>901.5779</v>
      </c>
      <c r="W770" s="18" t="s">
        <v>164</v>
      </c>
      <c r="X770" s="18">
        <v>918.13220000000001</v>
      </c>
      <c r="Y770" s="18" t="s">
        <v>164</v>
      </c>
      <c r="Z770" s="18">
        <v>954.32920000000001</v>
      </c>
    </row>
    <row r="771" spans="1:26" hidden="1">
      <c r="A771" s="18" t="s">
        <v>220</v>
      </c>
      <c r="B771" s="18" t="s">
        <v>187</v>
      </c>
      <c r="C771" s="18" t="s">
        <v>139</v>
      </c>
      <c r="D771" s="18" t="s">
        <v>58</v>
      </c>
      <c r="E771" s="18" t="s">
        <v>61</v>
      </c>
      <c r="F771" s="18" t="s">
        <v>62</v>
      </c>
      <c r="G771" s="18">
        <v>62912.324860000001</v>
      </c>
      <c r="H771" s="18">
        <v>73641.585049999994</v>
      </c>
      <c r="I771" s="18">
        <v>92867.686560000002</v>
      </c>
      <c r="J771" s="18">
        <v>111511.8918</v>
      </c>
      <c r="K771" s="18">
        <v>133578.20559999999</v>
      </c>
      <c r="L771" s="18">
        <v>157012.66310000001</v>
      </c>
      <c r="M771" s="18">
        <v>181420.80530000001</v>
      </c>
      <c r="N771" s="18">
        <v>206538.0716</v>
      </c>
      <c r="O771" s="18">
        <v>232344.9339</v>
      </c>
      <c r="P771" s="18">
        <v>257971.52170000001</v>
      </c>
      <c r="Q771" s="18">
        <v>282985.897</v>
      </c>
      <c r="R771" s="18">
        <v>308852.30989999999</v>
      </c>
      <c r="S771" s="18" t="s">
        <v>164</v>
      </c>
      <c r="T771" s="18">
        <v>373084.78769999999</v>
      </c>
      <c r="U771" s="18" t="s">
        <v>164</v>
      </c>
      <c r="V771" s="18">
        <v>444325.40649999998</v>
      </c>
      <c r="W771" s="18" t="s">
        <v>164</v>
      </c>
      <c r="X771" s="18">
        <v>513479.04320000001</v>
      </c>
      <c r="Y771" s="18" t="s">
        <v>164</v>
      </c>
      <c r="Z771" s="18">
        <v>596311.51809999999</v>
      </c>
    </row>
    <row r="772" spans="1:26" hidden="1">
      <c r="A772" s="18" t="s">
        <v>220</v>
      </c>
      <c r="B772" s="18" t="s">
        <v>187</v>
      </c>
      <c r="C772" s="18" t="s">
        <v>139</v>
      </c>
      <c r="D772" s="18" t="s">
        <v>58</v>
      </c>
      <c r="E772" s="18" t="s">
        <v>142</v>
      </c>
      <c r="F772" s="18" t="s">
        <v>143</v>
      </c>
      <c r="G772" s="18">
        <v>6465.5870000000004</v>
      </c>
      <c r="H772" s="18">
        <v>6858.4391999999998</v>
      </c>
      <c r="I772" s="18">
        <v>7248.0137000000004</v>
      </c>
      <c r="J772" s="18">
        <v>7637.5883000000003</v>
      </c>
      <c r="K772" s="18">
        <v>7978.3738000000003</v>
      </c>
      <c r="L772" s="18">
        <v>8287.5745000000006</v>
      </c>
      <c r="M772" s="18">
        <v>8565.3942999999999</v>
      </c>
      <c r="N772" s="18">
        <v>8809.9671999999991</v>
      </c>
      <c r="O772" s="18">
        <v>9018.4261000000006</v>
      </c>
      <c r="P772" s="18">
        <v>9186.5607999999993</v>
      </c>
      <c r="Q772" s="18">
        <v>9311.6738999999998</v>
      </c>
      <c r="R772" s="18">
        <v>9395.1232</v>
      </c>
      <c r="S772" s="18" t="s">
        <v>164</v>
      </c>
      <c r="T772" s="18">
        <v>9457.9447999999993</v>
      </c>
      <c r="U772" s="18" t="s">
        <v>164</v>
      </c>
      <c r="V772" s="18">
        <v>9399.8698000000004</v>
      </c>
      <c r="W772" s="18" t="s">
        <v>164</v>
      </c>
      <c r="X772" s="18">
        <v>9239.5293000000001</v>
      </c>
      <c r="Y772" s="18" t="s">
        <v>164</v>
      </c>
      <c r="Z772" s="18">
        <v>9012.2116000000005</v>
      </c>
    </row>
    <row r="773" spans="1:26" hidden="1">
      <c r="A773" s="18" t="s">
        <v>220</v>
      </c>
      <c r="B773" s="18" t="s">
        <v>187</v>
      </c>
      <c r="C773" s="18" t="s">
        <v>139</v>
      </c>
      <c r="D773" s="18" t="s">
        <v>58</v>
      </c>
      <c r="E773" s="18" t="s">
        <v>63</v>
      </c>
      <c r="F773" s="18" t="s">
        <v>60</v>
      </c>
      <c r="G773" s="18">
        <v>445.9341</v>
      </c>
      <c r="H773" s="18">
        <v>488.67509999999999</v>
      </c>
      <c r="I773" s="18">
        <v>557.26030000000003</v>
      </c>
      <c r="J773" s="18">
        <v>625.6576</v>
      </c>
      <c r="K773" s="18">
        <v>688.80399999999997</v>
      </c>
      <c r="L773" s="18">
        <v>754.4049</v>
      </c>
      <c r="M773" s="18">
        <v>824.53560000000004</v>
      </c>
      <c r="N773" s="18">
        <v>896.95799999999997</v>
      </c>
      <c r="O773" s="18">
        <v>963.31629999999996</v>
      </c>
      <c r="P773" s="18">
        <v>1020.1538</v>
      </c>
      <c r="Q773" s="18">
        <v>1077.5125</v>
      </c>
      <c r="R773" s="18">
        <v>1124.6086</v>
      </c>
      <c r="S773" s="18" t="s">
        <v>164</v>
      </c>
      <c r="T773" s="18">
        <v>1217.1993</v>
      </c>
      <c r="U773" s="18" t="s">
        <v>164</v>
      </c>
      <c r="V773" s="18">
        <v>1308.4032999999999</v>
      </c>
      <c r="W773" s="18" t="s">
        <v>164</v>
      </c>
      <c r="X773" s="18">
        <v>1332.2439999999999</v>
      </c>
      <c r="Y773" s="18" t="s">
        <v>164</v>
      </c>
      <c r="Z773" s="18">
        <v>1352.1369999999999</v>
      </c>
    </row>
    <row r="774" spans="1:26" hidden="1">
      <c r="A774" s="18" t="s">
        <v>220</v>
      </c>
      <c r="B774" s="18" t="s">
        <v>200</v>
      </c>
      <c r="C774" s="18" t="s">
        <v>139</v>
      </c>
      <c r="D774" s="18" t="s">
        <v>58</v>
      </c>
      <c r="E774" s="18" t="s">
        <v>140</v>
      </c>
      <c r="F774" s="18" t="s">
        <v>141</v>
      </c>
      <c r="G774" s="18">
        <v>33360.844899999996</v>
      </c>
      <c r="H774" s="18">
        <v>35909.069300000003</v>
      </c>
      <c r="I774" s="18">
        <v>40402.648200000003</v>
      </c>
      <c r="J774" s="18">
        <v>43837.625500000002</v>
      </c>
      <c r="K774" s="18">
        <v>42145.448900000003</v>
      </c>
      <c r="L774" s="18">
        <v>38673.517500000002</v>
      </c>
      <c r="M774" s="18">
        <v>34946.370799999997</v>
      </c>
      <c r="N774" s="18">
        <v>31907.447199999999</v>
      </c>
      <c r="O774" s="18">
        <v>28438.006600000001</v>
      </c>
      <c r="P774" s="18">
        <v>25935.9146</v>
      </c>
      <c r="Q774" s="18">
        <v>22985.945500000002</v>
      </c>
      <c r="R774" s="18">
        <v>19296.5134</v>
      </c>
      <c r="S774" s="18" t="s">
        <v>164</v>
      </c>
      <c r="T774" s="18">
        <v>11412.9373</v>
      </c>
      <c r="U774" s="18" t="s">
        <v>164</v>
      </c>
      <c r="V774" s="18">
        <v>1787.655</v>
      </c>
      <c r="W774" s="18" t="s">
        <v>164</v>
      </c>
      <c r="X774" s="18">
        <v>-6555.8105999999998</v>
      </c>
      <c r="Y774" s="18" t="s">
        <v>164</v>
      </c>
      <c r="Z774" s="18">
        <v>-11572.470799999999</v>
      </c>
    </row>
    <row r="775" spans="1:26" hidden="1">
      <c r="A775" s="18" t="s">
        <v>220</v>
      </c>
      <c r="B775" s="18" t="s">
        <v>200</v>
      </c>
      <c r="C775" s="18" t="s">
        <v>139</v>
      </c>
      <c r="D775" s="18" t="s">
        <v>58</v>
      </c>
      <c r="E775" s="18" t="s">
        <v>59</v>
      </c>
      <c r="F775" s="18" t="s">
        <v>60</v>
      </c>
      <c r="G775" s="18">
        <v>331.26229999999998</v>
      </c>
      <c r="H775" s="18">
        <v>361.87049999999999</v>
      </c>
      <c r="I775" s="18">
        <v>413.94049999999999</v>
      </c>
      <c r="J775" s="18">
        <v>458.04809999999998</v>
      </c>
      <c r="K775" s="18">
        <v>473.52629999999999</v>
      </c>
      <c r="L775" s="18">
        <v>498.17259999999999</v>
      </c>
      <c r="M775" s="18">
        <v>528.68309999999997</v>
      </c>
      <c r="N775" s="18">
        <v>566.60450000000003</v>
      </c>
      <c r="O775" s="18">
        <v>599.3297</v>
      </c>
      <c r="P775" s="18">
        <v>626.6703</v>
      </c>
      <c r="Q775" s="18">
        <v>646.60299999999995</v>
      </c>
      <c r="R775" s="18">
        <v>661.79809999999998</v>
      </c>
      <c r="S775" s="18" t="s">
        <v>164</v>
      </c>
      <c r="T775" s="18">
        <v>698.18489999999997</v>
      </c>
      <c r="U775" s="18" t="s">
        <v>164</v>
      </c>
      <c r="V775" s="18">
        <v>734.77390000000003</v>
      </c>
      <c r="W775" s="18" t="s">
        <v>164</v>
      </c>
      <c r="X775" s="18">
        <v>762.15250000000003</v>
      </c>
      <c r="Y775" s="18" t="s">
        <v>164</v>
      </c>
      <c r="Z775" s="18">
        <v>800.66330000000005</v>
      </c>
    </row>
    <row r="776" spans="1:26" hidden="1">
      <c r="A776" s="18" t="s">
        <v>220</v>
      </c>
      <c r="B776" s="18" t="s">
        <v>200</v>
      </c>
      <c r="C776" s="18" t="s">
        <v>139</v>
      </c>
      <c r="D776" s="18" t="s">
        <v>58</v>
      </c>
      <c r="E776" s="18" t="s">
        <v>61</v>
      </c>
      <c r="F776" s="18" t="s">
        <v>62</v>
      </c>
      <c r="G776" s="18">
        <v>62912.324860000001</v>
      </c>
      <c r="H776" s="18">
        <v>73641.585049999994</v>
      </c>
      <c r="I776" s="18">
        <v>92970.306110000005</v>
      </c>
      <c r="J776" s="18">
        <v>111553.35920000001</v>
      </c>
      <c r="K776" s="18">
        <v>132764.82999999999</v>
      </c>
      <c r="L776" s="18">
        <v>154864.26999999999</v>
      </c>
      <c r="M776" s="18">
        <v>177771.99</v>
      </c>
      <c r="N776" s="18">
        <v>201807.87</v>
      </c>
      <c r="O776" s="18">
        <v>226797.56</v>
      </c>
      <c r="P776" s="18">
        <v>251898.79</v>
      </c>
      <c r="Q776" s="18">
        <v>276041.7</v>
      </c>
      <c r="R776" s="18">
        <v>300816.34000000003</v>
      </c>
      <c r="S776" s="18" t="s">
        <v>164</v>
      </c>
      <c r="T776" s="18">
        <v>362796.17</v>
      </c>
      <c r="U776" s="18" t="s">
        <v>164</v>
      </c>
      <c r="V776" s="18">
        <v>429397.76000000001</v>
      </c>
      <c r="W776" s="18" t="s">
        <v>164</v>
      </c>
      <c r="X776" s="18">
        <v>492561.08</v>
      </c>
      <c r="Y776" s="18" t="s">
        <v>164</v>
      </c>
      <c r="Z776" s="18">
        <v>567988.74</v>
      </c>
    </row>
    <row r="777" spans="1:26" hidden="1">
      <c r="A777" s="18" t="s">
        <v>220</v>
      </c>
      <c r="B777" s="18" t="s">
        <v>200</v>
      </c>
      <c r="C777" s="18" t="s">
        <v>139</v>
      </c>
      <c r="D777" s="18" t="s">
        <v>58</v>
      </c>
      <c r="E777" s="18" t="s">
        <v>142</v>
      </c>
      <c r="F777" s="18" t="s">
        <v>143</v>
      </c>
      <c r="G777" s="18">
        <v>6465.5870000000004</v>
      </c>
      <c r="H777" s="18">
        <v>6858.4391999999998</v>
      </c>
      <c r="I777" s="18">
        <v>7248.0137000000004</v>
      </c>
      <c r="J777" s="18">
        <v>7637.5883000000003</v>
      </c>
      <c r="K777" s="18">
        <v>7978.3739999999998</v>
      </c>
      <c r="L777" s="18">
        <v>8287.5740000000005</v>
      </c>
      <c r="M777" s="18">
        <v>8565.3940000000002</v>
      </c>
      <c r="N777" s="18">
        <v>8809.9670000000006</v>
      </c>
      <c r="O777" s="18">
        <v>9018.4259999999995</v>
      </c>
      <c r="P777" s="18">
        <v>9186.5609999999997</v>
      </c>
      <c r="Q777" s="18">
        <v>9311.6740000000009</v>
      </c>
      <c r="R777" s="18">
        <v>9395.1229999999996</v>
      </c>
      <c r="S777" s="18" t="s">
        <v>164</v>
      </c>
      <c r="T777" s="18">
        <v>9457.9449999999997</v>
      </c>
      <c r="U777" s="18" t="s">
        <v>164</v>
      </c>
      <c r="V777" s="18">
        <v>9399.8700000000008</v>
      </c>
      <c r="W777" s="18" t="s">
        <v>164</v>
      </c>
      <c r="X777" s="18">
        <v>9239.5290000000005</v>
      </c>
      <c r="Y777" s="18" t="s">
        <v>164</v>
      </c>
      <c r="Z777" s="18">
        <v>9012.2119999999995</v>
      </c>
    </row>
    <row r="778" spans="1:26" hidden="1">
      <c r="A778" s="18" t="s">
        <v>220</v>
      </c>
      <c r="B778" s="18" t="s">
        <v>200</v>
      </c>
      <c r="C778" s="18" t="s">
        <v>139</v>
      </c>
      <c r="D778" s="18" t="s">
        <v>58</v>
      </c>
      <c r="E778" s="18" t="s">
        <v>63</v>
      </c>
      <c r="F778" s="18" t="s">
        <v>60</v>
      </c>
      <c r="G778" s="18">
        <v>445.9341</v>
      </c>
      <c r="H778" s="18">
        <v>488.67509999999999</v>
      </c>
      <c r="I778" s="18">
        <v>557.49289999999996</v>
      </c>
      <c r="J778" s="18">
        <v>616.10720000000003</v>
      </c>
      <c r="K778" s="18">
        <v>631.31830000000002</v>
      </c>
      <c r="L778" s="18">
        <v>644.69979999999998</v>
      </c>
      <c r="M778" s="18">
        <v>659.20420000000001</v>
      </c>
      <c r="N778" s="18">
        <v>687.26070000000004</v>
      </c>
      <c r="O778" s="18">
        <v>718.08150000000001</v>
      </c>
      <c r="P778" s="18">
        <v>759.53790000000004</v>
      </c>
      <c r="Q778" s="18">
        <v>798.38490000000002</v>
      </c>
      <c r="R778" s="18">
        <v>836.77419999999995</v>
      </c>
      <c r="S778" s="18" t="s">
        <v>164</v>
      </c>
      <c r="T778" s="18">
        <v>931.06399999999996</v>
      </c>
      <c r="U778" s="18" t="s">
        <v>164</v>
      </c>
      <c r="V778" s="18">
        <v>1032.671</v>
      </c>
      <c r="W778" s="18" t="s">
        <v>164</v>
      </c>
      <c r="X778" s="18">
        <v>1115.828</v>
      </c>
      <c r="Y778" s="18" t="s">
        <v>164</v>
      </c>
      <c r="Z778" s="18">
        <v>1204.1869999999999</v>
      </c>
    </row>
    <row r="779" spans="1:26" hidden="1">
      <c r="A779" s="18" t="s">
        <v>220</v>
      </c>
      <c r="B779" s="18" t="s">
        <v>201</v>
      </c>
      <c r="C779" s="18" t="s">
        <v>139</v>
      </c>
      <c r="D779" s="18" t="s">
        <v>58</v>
      </c>
      <c r="E779" s="18" t="s">
        <v>140</v>
      </c>
      <c r="F779" s="18" t="s">
        <v>141</v>
      </c>
      <c r="G779" s="18">
        <v>33340.2696</v>
      </c>
      <c r="H779" s="18">
        <v>35922.260699999999</v>
      </c>
      <c r="I779" s="18">
        <v>40428.427100000001</v>
      </c>
      <c r="J779" s="18">
        <v>43854.1466</v>
      </c>
      <c r="K779" s="18">
        <v>42856.093399999998</v>
      </c>
      <c r="L779" s="18">
        <v>40246.6924</v>
      </c>
      <c r="M779" s="18">
        <v>37646.679199999999</v>
      </c>
      <c r="N779" s="18">
        <v>34356.068099999997</v>
      </c>
      <c r="O779" s="18">
        <v>30338.6666</v>
      </c>
      <c r="P779" s="18">
        <v>26572.057499999999</v>
      </c>
      <c r="Q779" s="18">
        <v>21701.2582</v>
      </c>
      <c r="R779" s="18">
        <v>16122.1592</v>
      </c>
      <c r="S779" s="18" t="s">
        <v>164</v>
      </c>
      <c r="T779" s="18">
        <v>8884.7515999999996</v>
      </c>
      <c r="U779" s="18" t="s">
        <v>164</v>
      </c>
      <c r="V779" s="18">
        <v>1760.3995</v>
      </c>
      <c r="W779" s="18" t="s">
        <v>164</v>
      </c>
      <c r="X779" s="18">
        <v>-5847.6257999999998</v>
      </c>
      <c r="Y779" s="18" t="s">
        <v>164</v>
      </c>
      <c r="Z779" s="18">
        <v>-10589.4301</v>
      </c>
    </row>
    <row r="780" spans="1:26" hidden="1">
      <c r="A780" s="18" t="s">
        <v>220</v>
      </c>
      <c r="B780" s="18" t="s">
        <v>201</v>
      </c>
      <c r="C780" s="18" t="s">
        <v>139</v>
      </c>
      <c r="D780" s="18" t="s">
        <v>58</v>
      </c>
      <c r="E780" s="18" t="s">
        <v>59</v>
      </c>
      <c r="F780" s="18" t="s">
        <v>60</v>
      </c>
      <c r="G780" s="18">
        <v>331.26229999999998</v>
      </c>
      <c r="H780" s="18">
        <v>361.87049999999999</v>
      </c>
      <c r="I780" s="18">
        <v>413.94049999999999</v>
      </c>
      <c r="J780" s="18">
        <v>458.04809999999998</v>
      </c>
      <c r="K780" s="18">
        <v>476.81939999999997</v>
      </c>
      <c r="L780" s="18">
        <v>503.50450000000001</v>
      </c>
      <c r="M780" s="18">
        <v>535.41390000000001</v>
      </c>
      <c r="N780" s="18">
        <v>570.14779999999996</v>
      </c>
      <c r="O780" s="18">
        <v>598.77120000000002</v>
      </c>
      <c r="P780" s="18">
        <v>621.42190000000005</v>
      </c>
      <c r="Q780" s="18">
        <v>641.07759999999996</v>
      </c>
      <c r="R780" s="18">
        <v>653.75869999999998</v>
      </c>
      <c r="S780" s="18" t="s">
        <v>164</v>
      </c>
      <c r="T780" s="18">
        <v>692.81899999999996</v>
      </c>
      <c r="U780" s="18" t="s">
        <v>164</v>
      </c>
      <c r="V780" s="18">
        <v>722.72339999999997</v>
      </c>
      <c r="W780" s="18" t="s">
        <v>164</v>
      </c>
      <c r="X780" s="18">
        <v>728.31529999999998</v>
      </c>
      <c r="Y780" s="18" t="s">
        <v>164</v>
      </c>
      <c r="Z780" s="18">
        <v>760.351</v>
      </c>
    </row>
    <row r="781" spans="1:26" hidden="1">
      <c r="A781" s="18" t="s">
        <v>220</v>
      </c>
      <c r="B781" s="18" t="s">
        <v>201</v>
      </c>
      <c r="C781" s="18" t="s">
        <v>139</v>
      </c>
      <c r="D781" s="18" t="s">
        <v>58</v>
      </c>
      <c r="E781" s="18" t="s">
        <v>61</v>
      </c>
      <c r="F781" s="18" t="s">
        <v>62</v>
      </c>
      <c r="G781" s="18">
        <v>62912.324860000001</v>
      </c>
      <c r="H781" s="18">
        <v>73641.585049999994</v>
      </c>
      <c r="I781" s="18">
        <v>92970.306110000005</v>
      </c>
      <c r="J781" s="18">
        <v>111553.35920000001</v>
      </c>
      <c r="K781" s="18">
        <v>132883.51999999999</v>
      </c>
      <c r="L781" s="18">
        <v>155186.23999999999</v>
      </c>
      <c r="M781" s="18">
        <v>178337.61</v>
      </c>
      <c r="N781" s="18">
        <v>202281.86</v>
      </c>
      <c r="O781" s="18">
        <v>227081.91</v>
      </c>
      <c r="P781" s="18">
        <v>251943.12</v>
      </c>
      <c r="Q781" s="18">
        <v>276148.62</v>
      </c>
      <c r="R781" s="18">
        <v>300902.46999999997</v>
      </c>
      <c r="S781" s="18" t="s">
        <v>164</v>
      </c>
      <c r="T781" s="18">
        <v>362904.85</v>
      </c>
      <c r="U781" s="18" t="s">
        <v>164</v>
      </c>
      <c r="V781" s="18">
        <v>428996.81</v>
      </c>
      <c r="W781" s="18" t="s">
        <v>164</v>
      </c>
      <c r="X781" s="18">
        <v>491397.94</v>
      </c>
      <c r="Y781" s="18" t="s">
        <v>164</v>
      </c>
      <c r="Z781" s="18">
        <v>566261.18999999994</v>
      </c>
    </row>
    <row r="782" spans="1:26" hidden="1">
      <c r="A782" s="18" t="s">
        <v>220</v>
      </c>
      <c r="B782" s="18" t="s">
        <v>201</v>
      </c>
      <c r="C782" s="18" t="s">
        <v>139</v>
      </c>
      <c r="D782" s="18" t="s">
        <v>58</v>
      </c>
      <c r="E782" s="18" t="s">
        <v>142</v>
      </c>
      <c r="F782" s="18" t="s">
        <v>143</v>
      </c>
      <c r="G782" s="18">
        <v>6465.5870000000004</v>
      </c>
      <c r="H782" s="18">
        <v>6858.4391999999998</v>
      </c>
      <c r="I782" s="18">
        <v>7248.0137000000004</v>
      </c>
      <c r="J782" s="18">
        <v>7637.5883000000003</v>
      </c>
      <c r="K782" s="18">
        <v>7978.3739999999998</v>
      </c>
      <c r="L782" s="18">
        <v>8287.5740000000005</v>
      </c>
      <c r="M782" s="18">
        <v>8565.3940000000002</v>
      </c>
      <c r="N782" s="18">
        <v>8809.9670000000006</v>
      </c>
      <c r="O782" s="18">
        <v>9018.4259999999995</v>
      </c>
      <c r="P782" s="18">
        <v>9186.5609999999997</v>
      </c>
      <c r="Q782" s="18">
        <v>9311.6740000000009</v>
      </c>
      <c r="R782" s="18">
        <v>9395.1229999999996</v>
      </c>
      <c r="S782" s="18" t="s">
        <v>164</v>
      </c>
      <c r="T782" s="18">
        <v>9457.9449999999997</v>
      </c>
      <c r="U782" s="18" t="s">
        <v>164</v>
      </c>
      <c r="V782" s="18">
        <v>9399.8700000000008</v>
      </c>
      <c r="W782" s="18" t="s">
        <v>164</v>
      </c>
      <c r="X782" s="18">
        <v>9239.5290000000005</v>
      </c>
      <c r="Y782" s="18" t="s">
        <v>164</v>
      </c>
      <c r="Z782" s="18">
        <v>9012.2119999999995</v>
      </c>
    </row>
    <row r="783" spans="1:26" hidden="1">
      <c r="A783" s="18" t="s">
        <v>220</v>
      </c>
      <c r="B783" s="18" t="s">
        <v>201</v>
      </c>
      <c r="C783" s="18" t="s">
        <v>139</v>
      </c>
      <c r="D783" s="18" t="s">
        <v>58</v>
      </c>
      <c r="E783" s="18" t="s">
        <v>63</v>
      </c>
      <c r="F783" s="18" t="s">
        <v>60</v>
      </c>
      <c r="G783" s="18">
        <v>445.9341</v>
      </c>
      <c r="H783" s="18">
        <v>488.67509999999999</v>
      </c>
      <c r="I783" s="18">
        <v>557.49289999999996</v>
      </c>
      <c r="J783" s="18">
        <v>616.10720000000003</v>
      </c>
      <c r="K783" s="18">
        <v>638.12670000000003</v>
      </c>
      <c r="L783" s="18">
        <v>658.92729999999995</v>
      </c>
      <c r="M783" s="18">
        <v>683.077</v>
      </c>
      <c r="N783" s="18">
        <v>709.20119999999997</v>
      </c>
      <c r="O783" s="18">
        <v>740.83349999999996</v>
      </c>
      <c r="P783" s="18">
        <v>783.05269999999996</v>
      </c>
      <c r="Q783" s="18">
        <v>831.73109999999997</v>
      </c>
      <c r="R783" s="18">
        <v>874.31799999999998</v>
      </c>
      <c r="S783" s="18" t="s">
        <v>164</v>
      </c>
      <c r="T783" s="18">
        <v>963.45299999999997</v>
      </c>
      <c r="U783" s="18" t="s">
        <v>164</v>
      </c>
      <c r="V783" s="18">
        <v>1036.442</v>
      </c>
      <c r="W783" s="18" t="s">
        <v>164</v>
      </c>
      <c r="X783" s="18">
        <v>1082.48</v>
      </c>
      <c r="Y783" s="18" t="s">
        <v>164</v>
      </c>
      <c r="Z783" s="18">
        <v>1150.7560000000001</v>
      </c>
    </row>
    <row r="784" spans="1:26" hidden="1">
      <c r="A784" s="18" t="s">
        <v>220</v>
      </c>
      <c r="B784" s="18" t="s">
        <v>203</v>
      </c>
      <c r="C784" s="18" t="s">
        <v>139</v>
      </c>
      <c r="D784" s="18" t="s">
        <v>58</v>
      </c>
      <c r="E784" s="18" t="s">
        <v>140</v>
      </c>
      <c r="F784" s="18" t="s">
        <v>141</v>
      </c>
      <c r="G784" s="18">
        <v>33348.063199999997</v>
      </c>
      <c r="H784" s="18">
        <v>35877.368900000001</v>
      </c>
      <c r="I784" s="18">
        <v>40410.085200000001</v>
      </c>
      <c r="J784" s="18">
        <v>43943.919600000001</v>
      </c>
      <c r="K784" s="18">
        <v>39829.735200000003</v>
      </c>
      <c r="L784" s="18">
        <v>33373.958500000001</v>
      </c>
      <c r="M784" s="18">
        <v>28328.5795</v>
      </c>
      <c r="N784" s="18">
        <v>24964.388999999999</v>
      </c>
      <c r="O784" s="18">
        <v>23066.656800000001</v>
      </c>
      <c r="P784" s="18">
        <v>21263.699799999999</v>
      </c>
      <c r="Q784" s="18">
        <v>18730.085200000001</v>
      </c>
      <c r="R784" s="18">
        <v>15439.9238</v>
      </c>
      <c r="S784" s="18" t="s">
        <v>164</v>
      </c>
      <c r="T784" s="18">
        <v>10726.1351</v>
      </c>
      <c r="U784" s="18" t="s">
        <v>164</v>
      </c>
      <c r="V784" s="18">
        <v>6810.7096000000001</v>
      </c>
      <c r="W784" s="18" t="s">
        <v>164</v>
      </c>
      <c r="X784" s="18">
        <v>2920.7932000000001</v>
      </c>
      <c r="Y784" s="18" t="s">
        <v>164</v>
      </c>
      <c r="Z784" s="18">
        <v>1249.0967000000001</v>
      </c>
    </row>
    <row r="785" spans="1:26" hidden="1">
      <c r="A785" s="18" t="s">
        <v>220</v>
      </c>
      <c r="B785" s="18" t="s">
        <v>203</v>
      </c>
      <c r="C785" s="18" t="s">
        <v>139</v>
      </c>
      <c r="D785" s="18" t="s">
        <v>58</v>
      </c>
      <c r="E785" s="18" t="s">
        <v>59</v>
      </c>
      <c r="F785" s="18" t="s">
        <v>60</v>
      </c>
      <c r="G785" s="18">
        <v>331.26229999999998</v>
      </c>
      <c r="H785" s="18">
        <v>361.87049999999999</v>
      </c>
      <c r="I785" s="18">
        <v>413.94049999999999</v>
      </c>
      <c r="J785" s="18">
        <v>458.04809999999998</v>
      </c>
      <c r="K785" s="18">
        <v>462.16120000000001</v>
      </c>
      <c r="L785" s="18">
        <v>476.07960000000003</v>
      </c>
      <c r="M785" s="18">
        <v>502.24950000000001</v>
      </c>
      <c r="N785" s="18">
        <v>536.91099999999994</v>
      </c>
      <c r="O785" s="18">
        <v>569.85709999999995</v>
      </c>
      <c r="P785" s="18">
        <v>594.68269999999995</v>
      </c>
      <c r="Q785" s="18">
        <v>613.65</v>
      </c>
      <c r="R785" s="18">
        <v>629.85799999999995</v>
      </c>
      <c r="S785" s="18" t="s">
        <v>164</v>
      </c>
      <c r="T785" s="18">
        <v>673.99950000000001</v>
      </c>
      <c r="U785" s="18" t="s">
        <v>164</v>
      </c>
      <c r="V785" s="18">
        <v>724.92229999999995</v>
      </c>
      <c r="W785" s="18" t="s">
        <v>164</v>
      </c>
      <c r="X785" s="18">
        <v>753.06619999999998</v>
      </c>
      <c r="Y785" s="18" t="s">
        <v>164</v>
      </c>
      <c r="Z785" s="18">
        <v>794.10429999999997</v>
      </c>
    </row>
    <row r="786" spans="1:26" hidden="1">
      <c r="A786" s="18" t="s">
        <v>220</v>
      </c>
      <c r="B786" s="18" t="s">
        <v>203</v>
      </c>
      <c r="C786" s="18" t="s">
        <v>139</v>
      </c>
      <c r="D786" s="18" t="s">
        <v>58</v>
      </c>
      <c r="E786" s="18" t="s">
        <v>61</v>
      </c>
      <c r="F786" s="18" t="s">
        <v>62</v>
      </c>
      <c r="G786" s="18">
        <v>62912.324860000001</v>
      </c>
      <c r="H786" s="18">
        <v>73641.585049999994</v>
      </c>
      <c r="I786" s="18">
        <v>92970.306110000005</v>
      </c>
      <c r="J786" s="18">
        <v>111553.35920000001</v>
      </c>
      <c r="K786" s="18">
        <v>132164.74849999999</v>
      </c>
      <c r="L786" s="18">
        <v>153408.62650000001</v>
      </c>
      <c r="M786" s="18">
        <v>175850.9651</v>
      </c>
      <c r="N786" s="18">
        <v>199909.5753</v>
      </c>
      <c r="O786" s="18">
        <v>225167.541</v>
      </c>
      <c r="P786" s="18">
        <v>250087.86309999999</v>
      </c>
      <c r="Q786" s="18">
        <v>273823.1715</v>
      </c>
      <c r="R786" s="18">
        <v>297878.88199999998</v>
      </c>
      <c r="S786" s="18" t="s">
        <v>164</v>
      </c>
      <c r="T786" s="18">
        <v>358507.97200000001</v>
      </c>
      <c r="U786" s="18" t="s">
        <v>164</v>
      </c>
      <c r="V786" s="18">
        <v>425244.40919999999</v>
      </c>
      <c r="W786" s="18" t="s">
        <v>164</v>
      </c>
      <c r="X786" s="18">
        <v>487529.99190000002</v>
      </c>
      <c r="Y786" s="18" t="s">
        <v>164</v>
      </c>
      <c r="Z786" s="18">
        <v>564561.98010000004</v>
      </c>
    </row>
    <row r="787" spans="1:26" hidden="1">
      <c r="A787" s="18" t="s">
        <v>220</v>
      </c>
      <c r="B787" s="18" t="s">
        <v>203</v>
      </c>
      <c r="C787" s="18" t="s">
        <v>139</v>
      </c>
      <c r="D787" s="18" t="s">
        <v>58</v>
      </c>
      <c r="E787" s="18" t="s">
        <v>142</v>
      </c>
      <c r="F787" s="18" t="s">
        <v>143</v>
      </c>
      <c r="G787" s="18">
        <v>6465.5870000000004</v>
      </c>
      <c r="H787" s="18">
        <v>6858.4391999999998</v>
      </c>
      <c r="I787" s="18">
        <v>7248.0137000000004</v>
      </c>
      <c r="J787" s="18">
        <v>7637.5883000000003</v>
      </c>
      <c r="K787" s="18">
        <v>7978.3738000000003</v>
      </c>
      <c r="L787" s="18">
        <v>8287.5745000000006</v>
      </c>
      <c r="M787" s="18">
        <v>8565.3942999999999</v>
      </c>
      <c r="N787" s="18">
        <v>8809.9671999999991</v>
      </c>
      <c r="O787" s="18">
        <v>9018.4261000000006</v>
      </c>
      <c r="P787" s="18">
        <v>9186.5607999999993</v>
      </c>
      <c r="Q787" s="18">
        <v>9311.6738999999998</v>
      </c>
      <c r="R787" s="18">
        <v>9395.1232</v>
      </c>
      <c r="S787" s="18" t="s">
        <v>164</v>
      </c>
      <c r="T787" s="18">
        <v>9457.9447999999993</v>
      </c>
      <c r="U787" s="18" t="s">
        <v>164</v>
      </c>
      <c r="V787" s="18">
        <v>9399.8698000000004</v>
      </c>
      <c r="W787" s="18" t="s">
        <v>164</v>
      </c>
      <c r="X787" s="18">
        <v>9239.5293000000001</v>
      </c>
      <c r="Y787" s="18" t="s">
        <v>164</v>
      </c>
      <c r="Z787" s="18">
        <v>9012.2116000000005</v>
      </c>
    </row>
    <row r="788" spans="1:26" hidden="1">
      <c r="A788" s="18" t="s">
        <v>220</v>
      </c>
      <c r="B788" s="18" t="s">
        <v>203</v>
      </c>
      <c r="C788" s="18" t="s">
        <v>139</v>
      </c>
      <c r="D788" s="18" t="s">
        <v>58</v>
      </c>
      <c r="E788" s="18" t="s">
        <v>63</v>
      </c>
      <c r="F788" s="18" t="s">
        <v>60</v>
      </c>
      <c r="G788" s="18">
        <v>445.9341</v>
      </c>
      <c r="H788" s="18">
        <v>488.67509999999999</v>
      </c>
      <c r="I788" s="18">
        <v>557.49289999999996</v>
      </c>
      <c r="J788" s="18">
        <v>616.10720000000003</v>
      </c>
      <c r="K788" s="18">
        <v>604.93370000000004</v>
      </c>
      <c r="L788" s="18">
        <v>592.40930000000003</v>
      </c>
      <c r="M788" s="18">
        <v>600.71690000000001</v>
      </c>
      <c r="N788" s="18">
        <v>634.67489999999998</v>
      </c>
      <c r="O788" s="18">
        <v>687.55899999999997</v>
      </c>
      <c r="P788" s="18">
        <v>738.64509999999996</v>
      </c>
      <c r="Q788" s="18">
        <v>789.58</v>
      </c>
      <c r="R788" s="18">
        <v>838.26110000000006</v>
      </c>
      <c r="S788" s="18" t="s">
        <v>164</v>
      </c>
      <c r="T788" s="18">
        <v>943.82259999999997</v>
      </c>
      <c r="U788" s="18" t="s">
        <v>164</v>
      </c>
      <c r="V788" s="18">
        <v>1044.6931</v>
      </c>
      <c r="W788" s="18" t="s">
        <v>164</v>
      </c>
      <c r="X788" s="18">
        <v>1114.4336000000001</v>
      </c>
      <c r="Y788" s="18" t="s">
        <v>164</v>
      </c>
      <c r="Z788" s="18">
        <v>1191.8513</v>
      </c>
    </row>
    <row r="789" spans="1:26" hidden="1">
      <c r="A789" s="18" t="s">
        <v>220</v>
      </c>
      <c r="B789" s="18" t="s">
        <v>204</v>
      </c>
      <c r="C789" s="18" t="s">
        <v>139</v>
      </c>
      <c r="D789" s="18" t="s">
        <v>58</v>
      </c>
      <c r="E789" s="18" t="s">
        <v>140</v>
      </c>
      <c r="F789" s="18" t="s">
        <v>141</v>
      </c>
      <c r="G789" s="18">
        <v>33340.2696</v>
      </c>
      <c r="H789" s="18">
        <v>35922.058799999999</v>
      </c>
      <c r="I789" s="18">
        <v>40406.805</v>
      </c>
      <c r="J789" s="18">
        <v>43817.584199999998</v>
      </c>
      <c r="K789" s="18">
        <v>42270.223700000002</v>
      </c>
      <c r="L789" s="18">
        <v>38975.986199999999</v>
      </c>
      <c r="M789" s="18">
        <v>35238.417999999998</v>
      </c>
      <c r="N789" s="18">
        <v>31714.217499999999</v>
      </c>
      <c r="O789" s="18">
        <v>27615.941500000001</v>
      </c>
      <c r="P789" s="18">
        <v>24250.331600000001</v>
      </c>
      <c r="Q789" s="18">
        <v>20284.592199999999</v>
      </c>
      <c r="R789" s="18">
        <v>15204.8459</v>
      </c>
      <c r="S789" s="18" t="s">
        <v>164</v>
      </c>
      <c r="T789" s="18">
        <v>8094.9614000000001</v>
      </c>
      <c r="U789" s="18" t="s">
        <v>164</v>
      </c>
      <c r="V789" s="18">
        <v>2546.8238999999999</v>
      </c>
      <c r="W789" s="18" t="s">
        <v>164</v>
      </c>
      <c r="X789" s="18">
        <v>-2824.9022</v>
      </c>
      <c r="Y789" s="18" t="s">
        <v>164</v>
      </c>
      <c r="Z789" s="18">
        <v>-6565.4525000000003</v>
      </c>
    </row>
    <row r="790" spans="1:26" hidden="1">
      <c r="A790" s="18" t="s">
        <v>220</v>
      </c>
      <c r="B790" s="18" t="s">
        <v>204</v>
      </c>
      <c r="C790" s="18" t="s">
        <v>139</v>
      </c>
      <c r="D790" s="18" t="s">
        <v>58</v>
      </c>
      <c r="E790" s="18" t="s">
        <v>59</v>
      </c>
      <c r="F790" s="18" t="s">
        <v>60</v>
      </c>
      <c r="G790" s="18">
        <v>331.26229999999998</v>
      </c>
      <c r="H790" s="18">
        <v>361.87049999999999</v>
      </c>
      <c r="I790" s="18">
        <v>413.94049999999999</v>
      </c>
      <c r="J790" s="18">
        <v>458.04809999999998</v>
      </c>
      <c r="K790" s="18">
        <v>473.47019999999998</v>
      </c>
      <c r="L790" s="18">
        <v>497.69049999999999</v>
      </c>
      <c r="M790" s="18">
        <v>526.59259999999995</v>
      </c>
      <c r="N790" s="18">
        <v>559.99940000000004</v>
      </c>
      <c r="O790" s="18">
        <v>588.86189999999999</v>
      </c>
      <c r="P790" s="18">
        <v>613.46709999999996</v>
      </c>
      <c r="Q790" s="18">
        <v>634.3922</v>
      </c>
      <c r="R790" s="18">
        <v>653.45839999999998</v>
      </c>
      <c r="S790" s="18" t="s">
        <v>164</v>
      </c>
      <c r="T790" s="18">
        <v>695.34699999999998</v>
      </c>
      <c r="U790" s="18" t="s">
        <v>164</v>
      </c>
      <c r="V790" s="18">
        <v>735.9665</v>
      </c>
      <c r="W790" s="18" t="s">
        <v>164</v>
      </c>
      <c r="X790" s="18">
        <v>766.0394</v>
      </c>
      <c r="Y790" s="18" t="s">
        <v>164</v>
      </c>
      <c r="Z790" s="18">
        <v>787.73119999999994</v>
      </c>
    </row>
    <row r="791" spans="1:26" hidden="1">
      <c r="A791" s="18" t="s">
        <v>220</v>
      </c>
      <c r="B791" s="18" t="s">
        <v>204</v>
      </c>
      <c r="C791" s="18" t="s">
        <v>139</v>
      </c>
      <c r="D791" s="18" t="s">
        <v>58</v>
      </c>
      <c r="E791" s="18" t="s">
        <v>61</v>
      </c>
      <c r="F791" s="18" t="s">
        <v>62</v>
      </c>
      <c r="G791" s="18">
        <v>62912.324860000001</v>
      </c>
      <c r="H791" s="18">
        <v>73641.585049999994</v>
      </c>
      <c r="I791" s="18">
        <v>92970.306110000005</v>
      </c>
      <c r="J791" s="18">
        <v>111553.35920000001</v>
      </c>
      <c r="K791" s="18">
        <v>132727.21</v>
      </c>
      <c r="L791" s="18">
        <v>154791.23000000001</v>
      </c>
      <c r="M791" s="18">
        <v>177566.62</v>
      </c>
      <c r="N791" s="18">
        <v>201364.68</v>
      </c>
      <c r="O791" s="18">
        <v>226131.95</v>
      </c>
      <c r="P791" s="18">
        <v>251050.69</v>
      </c>
      <c r="Q791" s="18">
        <v>275080.63</v>
      </c>
      <c r="R791" s="18">
        <v>299663.32</v>
      </c>
      <c r="S791" s="18" t="s">
        <v>164</v>
      </c>
      <c r="T791" s="18">
        <v>361346.26</v>
      </c>
      <c r="U791" s="18" t="s">
        <v>164</v>
      </c>
      <c r="V791" s="18">
        <v>427815.3</v>
      </c>
      <c r="W791" s="18" t="s">
        <v>164</v>
      </c>
      <c r="X791" s="18">
        <v>489742.99</v>
      </c>
      <c r="Y791" s="18" t="s">
        <v>164</v>
      </c>
      <c r="Z791" s="18">
        <v>561687.5</v>
      </c>
    </row>
    <row r="792" spans="1:26" hidden="1">
      <c r="A792" s="18" t="s">
        <v>220</v>
      </c>
      <c r="B792" s="18" t="s">
        <v>204</v>
      </c>
      <c r="C792" s="18" t="s">
        <v>139</v>
      </c>
      <c r="D792" s="18" t="s">
        <v>58</v>
      </c>
      <c r="E792" s="18" t="s">
        <v>142</v>
      </c>
      <c r="F792" s="18" t="s">
        <v>143</v>
      </c>
      <c r="G792" s="18">
        <v>6465.5870000000004</v>
      </c>
      <c r="H792" s="18">
        <v>6858.4391999999998</v>
      </c>
      <c r="I792" s="18">
        <v>7248.0137000000004</v>
      </c>
      <c r="J792" s="18">
        <v>7637.5883000000003</v>
      </c>
      <c r="K792" s="18">
        <v>7978.3739999999998</v>
      </c>
      <c r="L792" s="18">
        <v>8287.5740000000005</v>
      </c>
      <c r="M792" s="18">
        <v>8565.3940000000002</v>
      </c>
      <c r="N792" s="18">
        <v>8809.9670000000006</v>
      </c>
      <c r="O792" s="18">
        <v>9018.4259999999995</v>
      </c>
      <c r="P792" s="18">
        <v>9186.5609999999997</v>
      </c>
      <c r="Q792" s="18">
        <v>9311.6740000000009</v>
      </c>
      <c r="R792" s="18">
        <v>9395.1229999999996</v>
      </c>
      <c r="S792" s="18" t="s">
        <v>164</v>
      </c>
      <c r="T792" s="18">
        <v>9457.9449999999997</v>
      </c>
      <c r="U792" s="18" t="s">
        <v>164</v>
      </c>
      <c r="V792" s="18">
        <v>9399.8700000000008</v>
      </c>
      <c r="W792" s="18" t="s">
        <v>164</v>
      </c>
      <c r="X792" s="18">
        <v>9239.5290000000005</v>
      </c>
      <c r="Y792" s="18" t="s">
        <v>164</v>
      </c>
      <c r="Z792" s="18">
        <v>9012.2119999999995</v>
      </c>
    </row>
    <row r="793" spans="1:26" hidden="1">
      <c r="A793" s="18" t="s">
        <v>220</v>
      </c>
      <c r="B793" s="18" t="s">
        <v>204</v>
      </c>
      <c r="C793" s="18" t="s">
        <v>139</v>
      </c>
      <c r="D793" s="18" t="s">
        <v>58</v>
      </c>
      <c r="E793" s="18" t="s">
        <v>63</v>
      </c>
      <c r="F793" s="18" t="s">
        <v>60</v>
      </c>
      <c r="G793" s="18">
        <v>445.9341</v>
      </c>
      <c r="H793" s="18">
        <v>488.67509999999999</v>
      </c>
      <c r="I793" s="18">
        <v>557.49289999999996</v>
      </c>
      <c r="J793" s="18">
        <v>616.10720000000003</v>
      </c>
      <c r="K793" s="18">
        <v>632.2319</v>
      </c>
      <c r="L793" s="18">
        <v>647.0471</v>
      </c>
      <c r="M793" s="18">
        <v>660.83029999999997</v>
      </c>
      <c r="N793" s="18">
        <v>684.17610000000002</v>
      </c>
      <c r="O793" s="18">
        <v>712.29690000000005</v>
      </c>
      <c r="P793" s="18">
        <v>753.02239999999995</v>
      </c>
      <c r="Q793" s="18">
        <v>794.17370000000005</v>
      </c>
      <c r="R793" s="18">
        <v>834.51469999999995</v>
      </c>
      <c r="S793" s="18" t="s">
        <v>164</v>
      </c>
      <c r="T793" s="18">
        <v>912.7441</v>
      </c>
      <c r="U793" s="18" t="s">
        <v>164</v>
      </c>
      <c r="V793" s="18">
        <v>984.6327</v>
      </c>
      <c r="W793" s="18" t="s">
        <v>164</v>
      </c>
      <c r="X793" s="18">
        <v>1050.7619999999999</v>
      </c>
      <c r="Y793" s="18" t="s">
        <v>164</v>
      </c>
      <c r="Z793" s="18">
        <v>1103.896</v>
      </c>
    </row>
    <row r="794" spans="1:26" hidden="1">
      <c r="A794" s="18" t="s">
        <v>220</v>
      </c>
      <c r="B794" s="18" t="s">
        <v>189</v>
      </c>
      <c r="C794" s="18" t="s">
        <v>139</v>
      </c>
      <c r="D794" s="18" t="s">
        <v>58</v>
      </c>
      <c r="E794" s="18" t="s">
        <v>140</v>
      </c>
      <c r="F794" s="18" t="s">
        <v>141</v>
      </c>
      <c r="G794" s="18">
        <v>33348.063199999997</v>
      </c>
      <c r="H794" s="18">
        <v>35679.536500000002</v>
      </c>
      <c r="I794" s="18">
        <v>40440.8289</v>
      </c>
      <c r="J794" s="18">
        <v>45640.635999999999</v>
      </c>
      <c r="K794" s="18">
        <v>43235.415200000003</v>
      </c>
      <c r="L794" s="18">
        <v>37150.696100000001</v>
      </c>
      <c r="M794" s="18">
        <v>31409.8766</v>
      </c>
      <c r="N794" s="18">
        <v>26827.442999999999</v>
      </c>
      <c r="O794" s="18">
        <v>23988.260399999999</v>
      </c>
      <c r="P794" s="18">
        <v>21707.622500000001</v>
      </c>
      <c r="Q794" s="18">
        <v>19570.403999999999</v>
      </c>
      <c r="R794" s="18">
        <v>17243.774000000001</v>
      </c>
      <c r="S794" s="18" t="s">
        <v>164</v>
      </c>
      <c r="T794" s="18">
        <v>13323.8014</v>
      </c>
      <c r="U794" s="18" t="s">
        <v>164</v>
      </c>
      <c r="V794" s="18">
        <v>10283.938099999999</v>
      </c>
      <c r="W794" s="18" t="s">
        <v>164</v>
      </c>
      <c r="X794" s="18">
        <v>7409.0922</v>
      </c>
      <c r="Y794" s="18" t="s">
        <v>164</v>
      </c>
      <c r="Z794" s="18">
        <v>5576.9241000000002</v>
      </c>
    </row>
    <row r="795" spans="1:26" hidden="1">
      <c r="A795" s="18" t="s">
        <v>220</v>
      </c>
      <c r="B795" s="18" t="s">
        <v>189</v>
      </c>
      <c r="C795" s="18" t="s">
        <v>139</v>
      </c>
      <c r="D795" s="18" t="s">
        <v>58</v>
      </c>
      <c r="E795" s="18" t="s">
        <v>59</v>
      </c>
      <c r="F795" s="18" t="s">
        <v>60</v>
      </c>
      <c r="G795" s="18">
        <v>331.26229999999998</v>
      </c>
      <c r="H795" s="18">
        <v>361.87049999999999</v>
      </c>
      <c r="I795" s="18">
        <v>411.36880000000002</v>
      </c>
      <c r="J795" s="18">
        <v>457.96980000000002</v>
      </c>
      <c r="K795" s="18">
        <v>471.28359999999998</v>
      </c>
      <c r="L795" s="18">
        <v>485.30599999999998</v>
      </c>
      <c r="M795" s="18">
        <v>509.09870000000001</v>
      </c>
      <c r="N795" s="18">
        <v>543.14359999999999</v>
      </c>
      <c r="O795" s="18">
        <v>578.87360000000001</v>
      </c>
      <c r="P795" s="18">
        <v>607.24779999999998</v>
      </c>
      <c r="Q795" s="18">
        <v>631.38800000000003</v>
      </c>
      <c r="R795" s="18">
        <v>649.41840000000002</v>
      </c>
      <c r="S795" s="18" t="s">
        <v>164</v>
      </c>
      <c r="T795" s="18">
        <v>689.28689999999995</v>
      </c>
      <c r="U795" s="18" t="s">
        <v>164</v>
      </c>
      <c r="V795" s="18">
        <v>741.05780000000004</v>
      </c>
      <c r="W795" s="18" t="s">
        <v>164</v>
      </c>
      <c r="X795" s="18">
        <v>768.56550000000004</v>
      </c>
      <c r="Y795" s="18" t="s">
        <v>164</v>
      </c>
      <c r="Z795" s="18">
        <v>800.95799999999997</v>
      </c>
    </row>
    <row r="796" spans="1:26" hidden="1">
      <c r="A796" s="18" t="s">
        <v>220</v>
      </c>
      <c r="B796" s="18" t="s">
        <v>189</v>
      </c>
      <c r="C796" s="18" t="s">
        <v>139</v>
      </c>
      <c r="D796" s="18" t="s">
        <v>58</v>
      </c>
      <c r="E796" s="18" t="s">
        <v>61</v>
      </c>
      <c r="F796" s="18" t="s">
        <v>62</v>
      </c>
      <c r="G796" s="18">
        <v>62912.324860000001</v>
      </c>
      <c r="H796" s="18">
        <v>73641.585049999994</v>
      </c>
      <c r="I796" s="18">
        <v>92867.686560000002</v>
      </c>
      <c r="J796" s="18">
        <v>111511.8918</v>
      </c>
      <c r="K796" s="18">
        <v>132446.97219999999</v>
      </c>
      <c r="L796" s="18">
        <v>153799.14180000001</v>
      </c>
      <c r="M796" s="18">
        <v>176083.99069999999</v>
      </c>
      <c r="N796" s="18">
        <v>199864.94219999999</v>
      </c>
      <c r="O796" s="18">
        <v>225046.80429999999</v>
      </c>
      <c r="P796" s="18">
        <v>250084.83369999999</v>
      </c>
      <c r="Q796" s="18">
        <v>274199.5527</v>
      </c>
      <c r="R796" s="18">
        <v>298467.13549999997</v>
      </c>
      <c r="S796" s="18" t="s">
        <v>164</v>
      </c>
      <c r="T796" s="18">
        <v>358726.26809999999</v>
      </c>
      <c r="U796" s="18" t="s">
        <v>164</v>
      </c>
      <c r="V796" s="18">
        <v>424967.94339999999</v>
      </c>
      <c r="W796" s="18" t="s">
        <v>164</v>
      </c>
      <c r="X796" s="18">
        <v>486222.07069999998</v>
      </c>
      <c r="Y796" s="18" t="s">
        <v>164</v>
      </c>
      <c r="Z796" s="18">
        <v>557663.86199999996</v>
      </c>
    </row>
    <row r="797" spans="1:26" hidden="1">
      <c r="A797" s="18" t="s">
        <v>220</v>
      </c>
      <c r="B797" s="18" t="s">
        <v>189</v>
      </c>
      <c r="C797" s="18" t="s">
        <v>139</v>
      </c>
      <c r="D797" s="18" t="s">
        <v>58</v>
      </c>
      <c r="E797" s="18" t="s">
        <v>142</v>
      </c>
      <c r="F797" s="18" t="s">
        <v>143</v>
      </c>
      <c r="G797" s="18">
        <v>6465.5870000000004</v>
      </c>
      <c r="H797" s="18">
        <v>6858.4391999999998</v>
      </c>
      <c r="I797" s="18">
        <v>7248.0137000000004</v>
      </c>
      <c r="J797" s="18">
        <v>7637.5883000000003</v>
      </c>
      <c r="K797" s="18">
        <v>7978.3738000000003</v>
      </c>
      <c r="L797" s="18">
        <v>8287.5745000000006</v>
      </c>
      <c r="M797" s="18">
        <v>8565.3942999999999</v>
      </c>
      <c r="N797" s="18">
        <v>8809.9671999999991</v>
      </c>
      <c r="O797" s="18">
        <v>9018.4261000000006</v>
      </c>
      <c r="P797" s="18">
        <v>9186.5607999999993</v>
      </c>
      <c r="Q797" s="18">
        <v>9311.6738999999998</v>
      </c>
      <c r="R797" s="18">
        <v>9395.1232</v>
      </c>
      <c r="S797" s="18" t="s">
        <v>164</v>
      </c>
      <c r="T797" s="18">
        <v>9457.9447999999993</v>
      </c>
      <c r="U797" s="18" t="s">
        <v>164</v>
      </c>
      <c r="V797" s="18">
        <v>9399.8698000000004</v>
      </c>
      <c r="W797" s="18" t="s">
        <v>164</v>
      </c>
      <c r="X797" s="18">
        <v>9239.5293000000001</v>
      </c>
      <c r="Y797" s="18" t="s">
        <v>164</v>
      </c>
      <c r="Z797" s="18">
        <v>9012.2116000000005</v>
      </c>
    </row>
    <row r="798" spans="1:26" hidden="1">
      <c r="A798" s="18" t="s">
        <v>220</v>
      </c>
      <c r="B798" s="18" t="s">
        <v>189</v>
      </c>
      <c r="C798" s="18" t="s">
        <v>139</v>
      </c>
      <c r="D798" s="18" t="s">
        <v>58</v>
      </c>
      <c r="E798" s="18" t="s">
        <v>63</v>
      </c>
      <c r="F798" s="18" t="s">
        <v>60</v>
      </c>
      <c r="G798" s="18">
        <v>445.9341</v>
      </c>
      <c r="H798" s="18">
        <v>488.67509999999999</v>
      </c>
      <c r="I798" s="18">
        <v>557.26030000000003</v>
      </c>
      <c r="J798" s="18">
        <v>625.6576</v>
      </c>
      <c r="K798" s="18">
        <v>631.23170000000005</v>
      </c>
      <c r="L798" s="18">
        <v>620.20579999999995</v>
      </c>
      <c r="M798" s="18">
        <v>619.76509999999996</v>
      </c>
      <c r="N798" s="18">
        <v>643.16240000000005</v>
      </c>
      <c r="O798" s="18">
        <v>687.9348</v>
      </c>
      <c r="P798" s="18">
        <v>732.80290000000002</v>
      </c>
      <c r="Q798" s="18">
        <v>776.31889999999999</v>
      </c>
      <c r="R798" s="18">
        <v>813.47339999999997</v>
      </c>
      <c r="S798" s="18" t="s">
        <v>164</v>
      </c>
      <c r="T798" s="18">
        <v>892.00350000000003</v>
      </c>
      <c r="U798" s="18" t="s">
        <v>164</v>
      </c>
      <c r="V798" s="18">
        <v>976.41470000000004</v>
      </c>
      <c r="W798" s="18" t="s">
        <v>164</v>
      </c>
      <c r="X798" s="18">
        <v>1030.7814000000001</v>
      </c>
      <c r="Y798" s="18" t="s">
        <v>164</v>
      </c>
      <c r="Z798" s="18">
        <v>1088.4337</v>
      </c>
    </row>
    <row r="799" spans="1:26" hidden="1">
      <c r="A799" s="18" t="s">
        <v>220</v>
      </c>
      <c r="B799" s="18" t="s">
        <v>190</v>
      </c>
      <c r="C799" s="18" t="s">
        <v>139</v>
      </c>
      <c r="D799" s="18" t="s">
        <v>58</v>
      </c>
      <c r="E799" s="18" t="s">
        <v>140</v>
      </c>
      <c r="F799" s="18" t="s">
        <v>141</v>
      </c>
      <c r="G799" s="18">
        <v>33348.063199999997</v>
      </c>
      <c r="H799" s="18">
        <v>35719.1774</v>
      </c>
      <c r="I799" s="18">
        <v>40489.573199999999</v>
      </c>
      <c r="J799" s="18">
        <v>45675.904399999999</v>
      </c>
      <c r="K799" s="18">
        <v>45759.067300000002</v>
      </c>
      <c r="L799" s="18">
        <v>43644.8465</v>
      </c>
      <c r="M799" s="18">
        <v>42019.625399999997</v>
      </c>
      <c r="N799" s="18">
        <v>40643.940900000001</v>
      </c>
      <c r="O799" s="18">
        <v>37455.482300000003</v>
      </c>
      <c r="P799" s="18">
        <v>33513.495900000002</v>
      </c>
      <c r="Q799" s="18">
        <v>29977.589499999998</v>
      </c>
      <c r="R799" s="18">
        <v>25945.578799999999</v>
      </c>
      <c r="S799" s="18" t="s">
        <v>164</v>
      </c>
      <c r="T799" s="18">
        <v>20536.928599999999</v>
      </c>
      <c r="U799" s="18" t="s">
        <v>164</v>
      </c>
      <c r="V799" s="18">
        <v>16442.8043</v>
      </c>
      <c r="W799" s="18" t="s">
        <v>164</v>
      </c>
      <c r="X799" s="18">
        <v>12006.7907</v>
      </c>
      <c r="Y799" s="18" t="s">
        <v>164</v>
      </c>
      <c r="Z799" s="18">
        <v>9519.1093000000001</v>
      </c>
    </row>
    <row r="800" spans="1:26" hidden="1">
      <c r="A800" s="18" t="s">
        <v>220</v>
      </c>
      <c r="B800" s="18" t="s">
        <v>190</v>
      </c>
      <c r="C800" s="18" t="s">
        <v>139</v>
      </c>
      <c r="D800" s="18" t="s">
        <v>58</v>
      </c>
      <c r="E800" s="18" t="s">
        <v>59</v>
      </c>
      <c r="F800" s="18" t="s">
        <v>60</v>
      </c>
      <c r="G800" s="18">
        <v>331.26229999999998</v>
      </c>
      <c r="H800" s="18">
        <v>361.87049999999999</v>
      </c>
      <c r="I800" s="18">
        <v>411.36880000000002</v>
      </c>
      <c r="J800" s="18">
        <v>457.96980000000002</v>
      </c>
      <c r="K800" s="18">
        <v>480.11059999999998</v>
      </c>
      <c r="L800" s="18">
        <v>506.45749999999998</v>
      </c>
      <c r="M800" s="18">
        <v>541.80629999999996</v>
      </c>
      <c r="N800" s="18">
        <v>584.86609999999996</v>
      </c>
      <c r="O800" s="18">
        <v>620.47080000000005</v>
      </c>
      <c r="P800" s="18">
        <v>648.81050000000005</v>
      </c>
      <c r="Q800" s="18">
        <v>676.60850000000005</v>
      </c>
      <c r="R800" s="18">
        <v>699.58870000000002</v>
      </c>
      <c r="S800" s="18" t="s">
        <v>164</v>
      </c>
      <c r="T800" s="18">
        <v>748.72059999999999</v>
      </c>
      <c r="U800" s="18" t="s">
        <v>164</v>
      </c>
      <c r="V800" s="18">
        <v>797.87480000000005</v>
      </c>
      <c r="W800" s="18" t="s">
        <v>164</v>
      </c>
      <c r="X800" s="18">
        <v>818.92089999999996</v>
      </c>
      <c r="Y800" s="18" t="s">
        <v>164</v>
      </c>
      <c r="Z800" s="18">
        <v>848.24590000000001</v>
      </c>
    </row>
    <row r="801" spans="1:26" hidden="1">
      <c r="A801" s="18" t="s">
        <v>220</v>
      </c>
      <c r="B801" s="18" t="s">
        <v>190</v>
      </c>
      <c r="C801" s="18" t="s">
        <v>139</v>
      </c>
      <c r="D801" s="18" t="s">
        <v>58</v>
      </c>
      <c r="E801" s="18" t="s">
        <v>61</v>
      </c>
      <c r="F801" s="18" t="s">
        <v>62</v>
      </c>
      <c r="G801" s="18">
        <v>62912.324860000001</v>
      </c>
      <c r="H801" s="18">
        <v>73641.585049999994</v>
      </c>
      <c r="I801" s="18">
        <v>92867.686560000002</v>
      </c>
      <c r="J801" s="18">
        <v>111511.8918</v>
      </c>
      <c r="K801" s="18">
        <v>132975.59</v>
      </c>
      <c r="L801" s="18">
        <v>155305.37</v>
      </c>
      <c r="M801" s="18">
        <v>178588.74</v>
      </c>
      <c r="N801" s="18">
        <v>202934.82</v>
      </c>
      <c r="O801" s="18">
        <v>227991.72</v>
      </c>
      <c r="P801" s="18">
        <v>253043.56</v>
      </c>
      <c r="Q801" s="18">
        <v>277614.48</v>
      </c>
      <c r="R801" s="18">
        <v>302914.48</v>
      </c>
      <c r="S801" s="18" t="s">
        <v>164</v>
      </c>
      <c r="T801" s="18">
        <v>366544.2</v>
      </c>
      <c r="U801" s="18" t="s">
        <v>164</v>
      </c>
      <c r="V801" s="18">
        <v>436564.7</v>
      </c>
      <c r="W801" s="18" t="s">
        <v>164</v>
      </c>
      <c r="X801" s="18">
        <v>503757.54</v>
      </c>
      <c r="Y801" s="18" t="s">
        <v>164</v>
      </c>
      <c r="Z801" s="18">
        <v>584083.82999999996</v>
      </c>
    </row>
    <row r="802" spans="1:26" hidden="1">
      <c r="A802" s="18" t="s">
        <v>220</v>
      </c>
      <c r="B802" s="18" t="s">
        <v>190</v>
      </c>
      <c r="C802" s="18" t="s">
        <v>139</v>
      </c>
      <c r="D802" s="18" t="s">
        <v>58</v>
      </c>
      <c r="E802" s="18" t="s">
        <v>142</v>
      </c>
      <c r="F802" s="18" t="s">
        <v>143</v>
      </c>
      <c r="G802" s="18">
        <v>6465.5870000000004</v>
      </c>
      <c r="H802" s="18">
        <v>6858.4391999999998</v>
      </c>
      <c r="I802" s="18">
        <v>7248.0137000000004</v>
      </c>
      <c r="J802" s="18">
        <v>7637.5883000000003</v>
      </c>
      <c r="K802" s="18">
        <v>7978.3739999999998</v>
      </c>
      <c r="L802" s="18">
        <v>8287.5740000000005</v>
      </c>
      <c r="M802" s="18">
        <v>8565.3940000000002</v>
      </c>
      <c r="N802" s="18">
        <v>8809.9670000000006</v>
      </c>
      <c r="O802" s="18">
        <v>9018.4259999999995</v>
      </c>
      <c r="P802" s="18">
        <v>9186.5609999999997</v>
      </c>
      <c r="Q802" s="18">
        <v>9311.6740000000009</v>
      </c>
      <c r="R802" s="18">
        <v>9395.1229999999996</v>
      </c>
      <c r="S802" s="18" t="s">
        <v>164</v>
      </c>
      <c r="T802" s="18">
        <v>9457.9449999999997</v>
      </c>
      <c r="U802" s="18" t="s">
        <v>164</v>
      </c>
      <c r="V802" s="18">
        <v>9399.8700000000008</v>
      </c>
      <c r="W802" s="18" t="s">
        <v>164</v>
      </c>
      <c r="X802" s="18">
        <v>9239.5290000000005</v>
      </c>
      <c r="Y802" s="18" t="s">
        <v>164</v>
      </c>
      <c r="Z802" s="18">
        <v>9012.2119999999995</v>
      </c>
    </row>
    <row r="803" spans="1:26" hidden="1">
      <c r="A803" s="18" t="s">
        <v>220</v>
      </c>
      <c r="B803" s="18" t="s">
        <v>190</v>
      </c>
      <c r="C803" s="18" t="s">
        <v>139</v>
      </c>
      <c r="D803" s="18" t="s">
        <v>58</v>
      </c>
      <c r="E803" s="18" t="s">
        <v>63</v>
      </c>
      <c r="F803" s="18" t="s">
        <v>60</v>
      </c>
      <c r="G803" s="18">
        <v>445.9341</v>
      </c>
      <c r="H803" s="18">
        <v>488.67509999999999</v>
      </c>
      <c r="I803" s="18">
        <v>557.26030000000003</v>
      </c>
      <c r="J803" s="18">
        <v>625.6576</v>
      </c>
      <c r="K803" s="18">
        <v>655.05079999999998</v>
      </c>
      <c r="L803" s="18">
        <v>678.01880000000006</v>
      </c>
      <c r="M803" s="18">
        <v>709.16989999999998</v>
      </c>
      <c r="N803" s="18">
        <v>748.14099999999996</v>
      </c>
      <c r="O803" s="18">
        <v>777.77700000000004</v>
      </c>
      <c r="P803" s="18">
        <v>807.11450000000002</v>
      </c>
      <c r="Q803" s="18">
        <v>845.92359999999996</v>
      </c>
      <c r="R803" s="18">
        <v>885.96939999999995</v>
      </c>
      <c r="S803" s="18" t="s">
        <v>164</v>
      </c>
      <c r="T803" s="18">
        <v>974.75850000000003</v>
      </c>
      <c r="U803" s="18" t="s">
        <v>164</v>
      </c>
      <c r="V803" s="18">
        <v>1058.952</v>
      </c>
      <c r="W803" s="18" t="s">
        <v>164</v>
      </c>
      <c r="X803" s="18">
        <v>1102.664</v>
      </c>
      <c r="Y803" s="18" t="s">
        <v>164</v>
      </c>
      <c r="Z803" s="18">
        <v>1151.8920000000001</v>
      </c>
    </row>
    <row r="804" spans="1:26" hidden="1">
      <c r="A804" s="18" t="s">
        <v>220</v>
      </c>
      <c r="B804" s="18" t="s">
        <v>191</v>
      </c>
      <c r="C804" s="18" t="s">
        <v>139</v>
      </c>
      <c r="D804" s="18" t="s">
        <v>58</v>
      </c>
      <c r="E804" s="18" t="s">
        <v>140</v>
      </c>
      <c r="F804" s="18" t="s">
        <v>141</v>
      </c>
      <c r="G804" s="18">
        <v>33348.063199999997</v>
      </c>
      <c r="H804" s="18">
        <v>35722.801299999999</v>
      </c>
      <c r="I804" s="18">
        <v>40495.428</v>
      </c>
      <c r="J804" s="18">
        <v>45617.052799999998</v>
      </c>
      <c r="K804" s="18">
        <v>45567.215400000001</v>
      </c>
      <c r="L804" s="18">
        <v>43489.111100000002</v>
      </c>
      <c r="M804" s="18">
        <v>42004.128599999996</v>
      </c>
      <c r="N804" s="18">
        <v>40724.5141</v>
      </c>
      <c r="O804" s="18">
        <v>37555.704299999998</v>
      </c>
      <c r="P804" s="18">
        <v>34296.644699999997</v>
      </c>
      <c r="Q804" s="18">
        <v>31397.5838</v>
      </c>
      <c r="R804" s="18">
        <v>28635.752899999999</v>
      </c>
      <c r="S804" s="18" t="s">
        <v>164</v>
      </c>
      <c r="T804" s="18">
        <v>26167.526000000002</v>
      </c>
      <c r="U804" s="18" t="s">
        <v>164</v>
      </c>
      <c r="V804" s="18">
        <v>24781.1983</v>
      </c>
      <c r="W804" s="18" t="s">
        <v>164</v>
      </c>
      <c r="X804" s="18">
        <v>22675.366999999998</v>
      </c>
      <c r="Y804" s="18" t="s">
        <v>164</v>
      </c>
      <c r="Z804" s="18">
        <v>21642.449000000001</v>
      </c>
    </row>
    <row r="805" spans="1:26" hidden="1">
      <c r="A805" s="18" t="s">
        <v>220</v>
      </c>
      <c r="B805" s="18" t="s">
        <v>191</v>
      </c>
      <c r="C805" s="18" t="s">
        <v>139</v>
      </c>
      <c r="D805" s="18" t="s">
        <v>58</v>
      </c>
      <c r="E805" s="18" t="s">
        <v>59</v>
      </c>
      <c r="F805" s="18" t="s">
        <v>60</v>
      </c>
      <c r="G805" s="18">
        <v>331.26229999999998</v>
      </c>
      <c r="H805" s="18">
        <v>361.87049999999999</v>
      </c>
      <c r="I805" s="18">
        <v>411.36880000000002</v>
      </c>
      <c r="J805" s="18">
        <v>457.96980000000002</v>
      </c>
      <c r="K805" s="18">
        <v>479.76850000000002</v>
      </c>
      <c r="L805" s="18">
        <v>505.3947</v>
      </c>
      <c r="M805" s="18">
        <v>540.56780000000003</v>
      </c>
      <c r="N805" s="18">
        <v>584.54200000000003</v>
      </c>
      <c r="O805" s="18">
        <v>621.76549999999997</v>
      </c>
      <c r="P805" s="18">
        <v>653.16780000000006</v>
      </c>
      <c r="Q805" s="18">
        <v>681.98689999999999</v>
      </c>
      <c r="R805" s="18">
        <v>708.07960000000003</v>
      </c>
      <c r="S805" s="18" t="s">
        <v>164</v>
      </c>
      <c r="T805" s="18">
        <v>763.38409999999999</v>
      </c>
      <c r="U805" s="18" t="s">
        <v>164</v>
      </c>
      <c r="V805" s="18">
        <v>819.05100000000004</v>
      </c>
      <c r="W805" s="18" t="s">
        <v>164</v>
      </c>
      <c r="X805" s="18">
        <v>843.19140000000004</v>
      </c>
      <c r="Y805" s="18" t="s">
        <v>164</v>
      </c>
      <c r="Z805" s="18">
        <v>869.82830000000001</v>
      </c>
    </row>
    <row r="806" spans="1:26" hidden="1">
      <c r="A806" s="18" t="s">
        <v>220</v>
      </c>
      <c r="B806" s="18" t="s">
        <v>191</v>
      </c>
      <c r="C806" s="18" t="s">
        <v>139</v>
      </c>
      <c r="D806" s="18" t="s">
        <v>58</v>
      </c>
      <c r="E806" s="18" t="s">
        <v>61</v>
      </c>
      <c r="F806" s="18" t="s">
        <v>62</v>
      </c>
      <c r="G806" s="18">
        <v>62912.324860000001</v>
      </c>
      <c r="H806" s="18">
        <v>73641.585049999994</v>
      </c>
      <c r="I806" s="18">
        <v>92867.686560000002</v>
      </c>
      <c r="J806" s="18">
        <v>111511.8918</v>
      </c>
      <c r="K806" s="18">
        <v>132948.65400000001</v>
      </c>
      <c r="L806" s="18">
        <v>155233.00889999999</v>
      </c>
      <c r="M806" s="18">
        <v>178463.58780000001</v>
      </c>
      <c r="N806" s="18">
        <v>202777.84270000001</v>
      </c>
      <c r="O806" s="18">
        <v>227807.34280000001</v>
      </c>
      <c r="P806" s="18">
        <v>252859.2525</v>
      </c>
      <c r="Q806" s="18">
        <v>277286.48879999999</v>
      </c>
      <c r="R806" s="18">
        <v>302542.12410000002</v>
      </c>
      <c r="S806" s="18" t="s">
        <v>164</v>
      </c>
      <c r="T806" s="18">
        <v>366179.78519999998</v>
      </c>
      <c r="U806" s="18" t="s">
        <v>164</v>
      </c>
      <c r="V806" s="18">
        <v>436319.14630000002</v>
      </c>
      <c r="W806" s="18" t="s">
        <v>164</v>
      </c>
      <c r="X806" s="18">
        <v>503441.86869999999</v>
      </c>
      <c r="Y806" s="18" t="s">
        <v>164</v>
      </c>
      <c r="Z806" s="18">
        <v>583665.61210000003</v>
      </c>
    </row>
    <row r="807" spans="1:26" hidden="1">
      <c r="A807" s="18" t="s">
        <v>220</v>
      </c>
      <c r="B807" s="18" t="s">
        <v>191</v>
      </c>
      <c r="C807" s="18" t="s">
        <v>139</v>
      </c>
      <c r="D807" s="18" t="s">
        <v>58</v>
      </c>
      <c r="E807" s="18" t="s">
        <v>142</v>
      </c>
      <c r="F807" s="18" t="s">
        <v>143</v>
      </c>
      <c r="G807" s="18">
        <v>6465.5870000000004</v>
      </c>
      <c r="H807" s="18">
        <v>6858.4391999999998</v>
      </c>
      <c r="I807" s="18">
        <v>7248.0137000000004</v>
      </c>
      <c r="J807" s="18">
        <v>7637.5883000000003</v>
      </c>
      <c r="K807" s="18">
        <v>7978.3738000000003</v>
      </c>
      <c r="L807" s="18">
        <v>8287.5745000000006</v>
      </c>
      <c r="M807" s="18">
        <v>8565.3942999999999</v>
      </c>
      <c r="N807" s="18">
        <v>8809.9671999999991</v>
      </c>
      <c r="O807" s="18">
        <v>9018.4261000000006</v>
      </c>
      <c r="P807" s="18">
        <v>9186.5607999999993</v>
      </c>
      <c r="Q807" s="18">
        <v>9311.6738999999998</v>
      </c>
      <c r="R807" s="18">
        <v>9395.1232</v>
      </c>
      <c r="S807" s="18" t="s">
        <v>164</v>
      </c>
      <c r="T807" s="18">
        <v>9457.9447999999993</v>
      </c>
      <c r="U807" s="18" t="s">
        <v>164</v>
      </c>
      <c r="V807" s="18">
        <v>9399.8698000000004</v>
      </c>
      <c r="W807" s="18" t="s">
        <v>164</v>
      </c>
      <c r="X807" s="18">
        <v>9239.5293000000001</v>
      </c>
      <c r="Y807" s="18" t="s">
        <v>164</v>
      </c>
      <c r="Z807" s="18">
        <v>9012.2116000000005</v>
      </c>
    </row>
    <row r="808" spans="1:26" hidden="1">
      <c r="A808" s="18" t="s">
        <v>220</v>
      </c>
      <c r="B808" s="18" t="s">
        <v>191</v>
      </c>
      <c r="C808" s="18" t="s">
        <v>139</v>
      </c>
      <c r="D808" s="18" t="s">
        <v>58</v>
      </c>
      <c r="E808" s="18" t="s">
        <v>63</v>
      </c>
      <c r="F808" s="18" t="s">
        <v>60</v>
      </c>
      <c r="G808" s="18">
        <v>445.9341</v>
      </c>
      <c r="H808" s="18">
        <v>488.67509999999999</v>
      </c>
      <c r="I808" s="18">
        <v>557.26030000000003</v>
      </c>
      <c r="J808" s="18">
        <v>625.6576</v>
      </c>
      <c r="K808" s="18">
        <v>654.32129999999995</v>
      </c>
      <c r="L808" s="18">
        <v>676.95150000000001</v>
      </c>
      <c r="M808" s="18">
        <v>708.6182</v>
      </c>
      <c r="N808" s="18">
        <v>748.79369999999994</v>
      </c>
      <c r="O808" s="18">
        <v>778.14639999999997</v>
      </c>
      <c r="P808" s="18">
        <v>809.43939999999998</v>
      </c>
      <c r="Q808" s="18">
        <v>843.40890000000002</v>
      </c>
      <c r="R808" s="18">
        <v>879.61379999999997</v>
      </c>
      <c r="S808" s="18" t="s">
        <v>164</v>
      </c>
      <c r="T808" s="18">
        <v>953.96569999999997</v>
      </c>
      <c r="U808" s="18" t="s">
        <v>164</v>
      </c>
      <c r="V808" s="18">
        <v>1026.2239</v>
      </c>
      <c r="W808" s="18" t="s">
        <v>164</v>
      </c>
      <c r="X808" s="18">
        <v>1060.2076</v>
      </c>
      <c r="Y808" s="18" t="s">
        <v>164</v>
      </c>
      <c r="Z808" s="18">
        <v>1096.5102999999999</v>
      </c>
    </row>
    <row r="809" spans="1:26" hidden="1">
      <c r="A809" s="18" t="s">
        <v>220</v>
      </c>
      <c r="B809" s="18" t="s">
        <v>221</v>
      </c>
      <c r="C809" s="18" t="s">
        <v>139</v>
      </c>
      <c r="D809" s="18" t="s">
        <v>58</v>
      </c>
      <c r="E809" s="18" t="s">
        <v>140</v>
      </c>
      <c r="F809" s="18" t="s">
        <v>141</v>
      </c>
      <c r="G809" s="18">
        <v>33821.186199999996</v>
      </c>
      <c r="H809" s="18">
        <v>38723.0576</v>
      </c>
      <c r="I809" s="18">
        <v>44931.429799999998</v>
      </c>
      <c r="J809" s="18">
        <v>48898.997100000001</v>
      </c>
      <c r="K809" s="18">
        <v>51483.478799999997</v>
      </c>
      <c r="L809" s="18">
        <v>53466.612300000001</v>
      </c>
      <c r="M809" s="18">
        <v>55510.798199999997</v>
      </c>
      <c r="N809" s="18">
        <v>57896.428899999999</v>
      </c>
      <c r="O809" s="18">
        <v>60226.8894</v>
      </c>
      <c r="P809" s="18">
        <v>62707.183499999999</v>
      </c>
      <c r="Q809" s="18">
        <v>65490.870999999999</v>
      </c>
      <c r="R809" s="18">
        <v>66372.006099999999</v>
      </c>
      <c r="S809" s="18" t="s">
        <v>164</v>
      </c>
      <c r="T809" s="18">
        <v>65730.357000000004</v>
      </c>
      <c r="U809" s="18" t="s">
        <v>164</v>
      </c>
      <c r="V809" s="18">
        <v>65825.413499999995</v>
      </c>
      <c r="W809" s="18" t="s">
        <v>164</v>
      </c>
      <c r="X809" s="18">
        <v>63047.0124</v>
      </c>
      <c r="Y809" s="18" t="s">
        <v>164</v>
      </c>
      <c r="Z809" s="18">
        <v>62537.303999999996</v>
      </c>
    </row>
    <row r="810" spans="1:26" hidden="1">
      <c r="A810" s="18" t="s">
        <v>220</v>
      </c>
      <c r="B810" s="18" t="s">
        <v>221</v>
      </c>
      <c r="C810" s="18" t="s">
        <v>139</v>
      </c>
      <c r="D810" s="18" t="s">
        <v>58</v>
      </c>
      <c r="E810" s="18" t="s">
        <v>59</v>
      </c>
      <c r="F810" s="18" t="s">
        <v>60</v>
      </c>
      <c r="G810" s="18">
        <v>331.26330000000002</v>
      </c>
      <c r="H810" s="18">
        <v>372.88049999999998</v>
      </c>
      <c r="I810" s="18">
        <v>431.57319999999999</v>
      </c>
      <c r="J810" s="18">
        <v>476.0455</v>
      </c>
      <c r="K810" s="18">
        <v>514.04330000000004</v>
      </c>
      <c r="L810" s="18">
        <v>553.03369999999995</v>
      </c>
      <c r="M810" s="18">
        <v>595.55269999999996</v>
      </c>
      <c r="N810" s="18">
        <v>633.53769999999997</v>
      </c>
      <c r="O810" s="18">
        <v>666.1585</v>
      </c>
      <c r="P810" s="18">
        <v>698.05719999999997</v>
      </c>
      <c r="Q810" s="18">
        <v>733.8922</v>
      </c>
      <c r="R810" s="18">
        <v>756.29930000000002</v>
      </c>
      <c r="S810" s="18" t="s">
        <v>164</v>
      </c>
      <c r="T810" s="18">
        <v>804.79309999999998</v>
      </c>
      <c r="U810" s="18" t="s">
        <v>164</v>
      </c>
      <c r="V810" s="18">
        <v>873.15840000000003</v>
      </c>
      <c r="W810" s="18" t="s">
        <v>164</v>
      </c>
      <c r="X810" s="18">
        <v>906.33569999999997</v>
      </c>
      <c r="Y810" s="18" t="s">
        <v>164</v>
      </c>
      <c r="Z810" s="18">
        <v>952.86130000000003</v>
      </c>
    </row>
    <row r="811" spans="1:26" hidden="1">
      <c r="A811" s="18" t="s">
        <v>220</v>
      </c>
      <c r="B811" s="18" t="s">
        <v>221</v>
      </c>
      <c r="C811" s="18" t="s">
        <v>139</v>
      </c>
      <c r="D811" s="18" t="s">
        <v>58</v>
      </c>
      <c r="E811" s="18" t="s">
        <v>61</v>
      </c>
      <c r="F811" s="18" t="s">
        <v>62</v>
      </c>
      <c r="G811" s="18">
        <v>63354.998899999999</v>
      </c>
      <c r="H811" s="18">
        <v>74525.024099999995</v>
      </c>
      <c r="I811" s="18">
        <v>94426.349900000001</v>
      </c>
      <c r="J811" s="18">
        <v>113318.212</v>
      </c>
      <c r="K811" s="18">
        <v>135431.54870000001</v>
      </c>
      <c r="L811" s="18">
        <v>158639.90119999999</v>
      </c>
      <c r="M811" s="18">
        <v>182400.5557</v>
      </c>
      <c r="N811" s="18">
        <v>206550.5987</v>
      </c>
      <c r="O811" s="18">
        <v>231474.52470000001</v>
      </c>
      <c r="P811" s="18">
        <v>256876.0214</v>
      </c>
      <c r="Q811" s="18">
        <v>282151.2059</v>
      </c>
      <c r="R811" s="18">
        <v>307871.46720000001</v>
      </c>
      <c r="S811" s="18" t="s">
        <v>164</v>
      </c>
      <c r="T811" s="18">
        <v>372192.38059999997</v>
      </c>
      <c r="U811" s="18" t="s">
        <v>164</v>
      </c>
      <c r="V811" s="18">
        <v>444965.24089999998</v>
      </c>
      <c r="W811" s="18" t="s">
        <v>164</v>
      </c>
      <c r="X811" s="18">
        <v>515615.12339999998</v>
      </c>
      <c r="Y811" s="18" t="s">
        <v>164</v>
      </c>
      <c r="Z811" s="18">
        <v>600210.29689999996</v>
      </c>
    </row>
    <row r="812" spans="1:26" hidden="1">
      <c r="A812" s="18" t="s">
        <v>220</v>
      </c>
      <c r="B812" s="18" t="s">
        <v>221</v>
      </c>
      <c r="C812" s="18" t="s">
        <v>139</v>
      </c>
      <c r="D812" s="18" t="s">
        <v>58</v>
      </c>
      <c r="E812" s="18" t="s">
        <v>142</v>
      </c>
      <c r="F812" s="18" t="s">
        <v>143</v>
      </c>
      <c r="G812" s="18">
        <v>6465.5870000000004</v>
      </c>
      <c r="H812" s="18">
        <v>6858.4391999999998</v>
      </c>
      <c r="I812" s="18">
        <v>7248.0137000000004</v>
      </c>
      <c r="J812" s="18">
        <v>7637.5883000000003</v>
      </c>
      <c r="K812" s="18">
        <v>7978.3738000000003</v>
      </c>
      <c r="L812" s="18">
        <v>8287.5745000000006</v>
      </c>
      <c r="M812" s="18">
        <v>8565.3942999999999</v>
      </c>
      <c r="N812" s="18">
        <v>8809.9671999999991</v>
      </c>
      <c r="O812" s="18">
        <v>9018.4261000000006</v>
      </c>
      <c r="P812" s="18">
        <v>9186.5607999999993</v>
      </c>
      <c r="Q812" s="18">
        <v>9311.6738999999998</v>
      </c>
      <c r="R812" s="18">
        <v>9395.1232</v>
      </c>
      <c r="S812" s="18" t="s">
        <v>164</v>
      </c>
      <c r="T812" s="18">
        <v>9457.9447999999993</v>
      </c>
      <c r="U812" s="18" t="s">
        <v>164</v>
      </c>
      <c r="V812" s="18">
        <v>9399.8698000000004</v>
      </c>
      <c r="W812" s="18" t="s">
        <v>164</v>
      </c>
      <c r="X812" s="18">
        <v>9239.5293000000001</v>
      </c>
      <c r="Y812" s="18" t="s">
        <v>164</v>
      </c>
      <c r="Z812" s="18">
        <v>9012.2116000000005</v>
      </c>
    </row>
    <row r="813" spans="1:26" hidden="1">
      <c r="A813" s="18" t="s">
        <v>220</v>
      </c>
      <c r="B813" s="18" t="s">
        <v>221</v>
      </c>
      <c r="C813" s="18" t="s">
        <v>139</v>
      </c>
      <c r="D813" s="18" t="s">
        <v>58</v>
      </c>
      <c r="E813" s="18" t="s">
        <v>63</v>
      </c>
      <c r="F813" s="18" t="s">
        <v>60</v>
      </c>
      <c r="G813" s="18">
        <v>445.9341</v>
      </c>
      <c r="H813" s="18">
        <v>500.20330000000001</v>
      </c>
      <c r="I813" s="18">
        <v>574.91909999999996</v>
      </c>
      <c r="J813" s="18">
        <v>635.25739999999996</v>
      </c>
      <c r="K813" s="18">
        <v>688.1979</v>
      </c>
      <c r="L813" s="18">
        <v>744.01819999999998</v>
      </c>
      <c r="M813" s="18">
        <v>806.26199999999994</v>
      </c>
      <c r="N813" s="18">
        <v>865.96960000000001</v>
      </c>
      <c r="O813" s="18">
        <v>922.18730000000005</v>
      </c>
      <c r="P813" s="18">
        <v>981.29489999999998</v>
      </c>
      <c r="Q813" s="18">
        <v>1046.9308000000001</v>
      </c>
      <c r="R813" s="18">
        <v>1093.4395</v>
      </c>
      <c r="S813" s="18" t="s">
        <v>164</v>
      </c>
      <c r="T813" s="18">
        <v>1174.3874000000001</v>
      </c>
      <c r="U813" s="18" t="s">
        <v>164</v>
      </c>
      <c r="V813" s="18">
        <v>1273.2765999999999</v>
      </c>
      <c r="W813" s="18" t="s">
        <v>164</v>
      </c>
      <c r="X813" s="18">
        <v>1315.0105000000001</v>
      </c>
      <c r="Y813" s="18" t="s">
        <v>164</v>
      </c>
      <c r="Z813" s="18">
        <v>1375.9993999999999</v>
      </c>
    </row>
    <row r="814" spans="1:26" hidden="1">
      <c r="A814" s="18" t="s">
        <v>220</v>
      </c>
      <c r="B814" s="18" t="s">
        <v>222</v>
      </c>
      <c r="C814" s="18" t="s">
        <v>139</v>
      </c>
      <c r="D814" s="18" t="s">
        <v>58</v>
      </c>
      <c r="E814" s="18" t="s">
        <v>140</v>
      </c>
      <c r="F814" s="18" t="s">
        <v>141</v>
      </c>
      <c r="G814" s="18">
        <v>33821.186199999996</v>
      </c>
      <c r="H814" s="18">
        <v>37330.990599999997</v>
      </c>
      <c r="I814" s="18">
        <v>42958.482000000004</v>
      </c>
      <c r="J814" s="18">
        <v>45815.937400000003</v>
      </c>
      <c r="K814" s="18">
        <v>44212.789700000001</v>
      </c>
      <c r="L814" s="18">
        <v>44067.0239</v>
      </c>
      <c r="M814" s="18">
        <v>47604.844700000001</v>
      </c>
      <c r="N814" s="18">
        <v>51909.062100000003</v>
      </c>
      <c r="O814" s="18">
        <v>55408.4974</v>
      </c>
      <c r="P814" s="18">
        <v>58130.131300000001</v>
      </c>
      <c r="Q814" s="18">
        <v>59957.621899999998</v>
      </c>
      <c r="R814" s="18">
        <v>60009.8226</v>
      </c>
      <c r="S814" s="18" t="s">
        <v>164</v>
      </c>
      <c r="T814" s="18">
        <v>57561.1806</v>
      </c>
      <c r="U814" s="18" t="s">
        <v>164</v>
      </c>
      <c r="V814" s="18">
        <v>52279.1198</v>
      </c>
      <c r="W814" s="18" t="s">
        <v>164</v>
      </c>
      <c r="X814" s="18">
        <v>43813.815600000002</v>
      </c>
      <c r="Y814" s="18" t="s">
        <v>164</v>
      </c>
      <c r="Z814" s="18">
        <v>39342.6302</v>
      </c>
    </row>
    <row r="815" spans="1:26" hidden="1">
      <c r="A815" s="18" t="s">
        <v>220</v>
      </c>
      <c r="B815" s="18" t="s">
        <v>222</v>
      </c>
      <c r="C815" s="18" t="s">
        <v>139</v>
      </c>
      <c r="D815" s="18" t="s">
        <v>58</v>
      </c>
      <c r="E815" s="18" t="s">
        <v>59</v>
      </c>
      <c r="F815" s="18" t="s">
        <v>60</v>
      </c>
      <c r="G815" s="18">
        <v>331.26330000000002</v>
      </c>
      <c r="H815" s="18">
        <v>362.2106</v>
      </c>
      <c r="I815" s="18">
        <v>406.44819999999999</v>
      </c>
      <c r="J815" s="18">
        <v>439.0104</v>
      </c>
      <c r="K815" s="18">
        <v>461.77659999999997</v>
      </c>
      <c r="L815" s="18">
        <v>490.39609999999999</v>
      </c>
      <c r="M815" s="18">
        <v>529.75409999999999</v>
      </c>
      <c r="N815" s="18">
        <v>569.37270000000001</v>
      </c>
      <c r="O815" s="18">
        <v>602.95219999999995</v>
      </c>
      <c r="P815" s="18">
        <v>631.76959999999997</v>
      </c>
      <c r="Q815" s="18">
        <v>656.58280000000002</v>
      </c>
      <c r="R815" s="18">
        <v>669.20389999999998</v>
      </c>
      <c r="S815" s="18" t="s">
        <v>164</v>
      </c>
      <c r="T815" s="18">
        <v>692.70240000000001</v>
      </c>
      <c r="U815" s="18" t="s">
        <v>164</v>
      </c>
      <c r="V815" s="18">
        <v>709.58619999999996</v>
      </c>
      <c r="W815" s="18" t="s">
        <v>164</v>
      </c>
      <c r="X815" s="18">
        <v>684.26229999999998</v>
      </c>
      <c r="Y815" s="18" t="s">
        <v>164</v>
      </c>
      <c r="Z815" s="18">
        <v>679.89829999999995</v>
      </c>
    </row>
    <row r="816" spans="1:26" hidden="1">
      <c r="A816" s="18" t="s">
        <v>220</v>
      </c>
      <c r="B816" s="18" t="s">
        <v>222</v>
      </c>
      <c r="C816" s="18" t="s">
        <v>139</v>
      </c>
      <c r="D816" s="18" t="s">
        <v>58</v>
      </c>
      <c r="E816" s="18" t="s">
        <v>61</v>
      </c>
      <c r="F816" s="18" t="s">
        <v>62</v>
      </c>
      <c r="G816" s="18">
        <v>63354.998899999999</v>
      </c>
      <c r="H816" s="18">
        <v>74267.929600000003</v>
      </c>
      <c r="I816" s="18">
        <v>93706.553799999994</v>
      </c>
      <c r="J816" s="18">
        <v>112532.0604</v>
      </c>
      <c r="K816" s="18">
        <v>134380.32190000001</v>
      </c>
      <c r="L816" s="18">
        <v>157328.4651</v>
      </c>
      <c r="M816" s="18">
        <v>181113.35750000001</v>
      </c>
      <c r="N816" s="18">
        <v>205658.81770000001</v>
      </c>
      <c r="O816" s="18">
        <v>231080.25700000001</v>
      </c>
      <c r="P816" s="18">
        <v>256756.4449</v>
      </c>
      <c r="Q816" s="18">
        <v>281952.511</v>
      </c>
      <c r="R816" s="18">
        <v>307690.35019999999</v>
      </c>
      <c r="S816" s="18" t="s">
        <v>164</v>
      </c>
      <c r="T816" s="18">
        <v>372457.01040000003</v>
      </c>
      <c r="U816" s="18" t="s">
        <v>164</v>
      </c>
      <c r="V816" s="18">
        <v>444209.89669999998</v>
      </c>
      <c r="W816" s="18" t="s">
        <v>164</v>
      </c>
      <c r="X816" s="18">
        <v>514969.47529999999</v>
      </c>
      <c r="Y816" s="18" t="s">
        <v>164</v>
      </c>
      <c r="Z816" s="18">
        <v>600557.93969999999</v>
      </c>
    </row>
    <row r="817" spans="1:26" hidden="1">
      <c r="A817" s="18" t="s">
        <v>220</v>
      </c>
      <c r="B817" s="18" t="s">
        <v>222</v>
      </c>
      <c r="C817" s="18" t="s">
        <v>139</v>
      </c>
      <c r="D817" s="18" t="s">
        <v>58</v>
      </c>
      <c r="E817" s="18" t="s">
        <v>142</v>
      </c>
      <c r="F817" s="18" t="s">
        <v>143</v>
      </c>
      <c r="G817" s="18">
        <v>6465.5870000000004</v>
      </c>
      <c r="H817" s="18">
        <v>6858.4391999999998</v>
      </c>
      <c r="I817" s="18">
        <v>7248.0137000000004</v>
      </c>
      <c r="J817" s="18">
        <v>7637.5883000000003</v>
      </c>
      <c r="K817" s="18">
        <v>7978.3738000000003</v>
      </c>
      <c r="L817" s="18">
        <v>8287.5745000000006</v>
      </c>
      <c r="M817" s="18">
        <v>8565.3942999999999</v>
      </c>
      <c r="N817" s="18">
        <v>8809.9671999999991</v>
      </c>
      <c r="O817" s="18">
        <v>9018.4261000000006</v>
      </c>
      <c r="P817" s="18">
        <v>9186.5607999999993</v>
      </c>
      <c r="Q817" s="18">
        <v>9311.6738999999998</v>
      </c>
      <c r="R817" s="18">
        <v>9395.1232</v>
      </c>
      <c r="S817" s="18" t="s">
        <v>164</v>
      </c>
      <c r="T817" s="18">
        <v>9457.9447999999993</v>
      </c>
      <c r="U817" s="18" t="s">
        <v>164</v>
      </c>
      <c r="V817" s="18">
        <v>9399.8698000000004</v>
      </c>
      <c r="W817" s="18" t="s">
        <v>164</v>
      </c>
      <c r="X817" s="18">
        <v>9239.5293000000001</v>
      </c>
      <c r="Y817" s="18" t="s">
        <v>164</v>
      </c>
      <c r="Z817" s="18">
        <v>9012.2116000000005</v>
      </c>
    </row>
    <row r="818" spans="1:26" hidden="1">
      <c r="A818" s="18" t="s">
        <v>220</v>
      </c>
      <c r="B818" s="18" t="s">
        <v>222</v>
      </c>
      <c r="C818" s="18" t="s">
        <v>139</v>
      </c>
      <c r="D818" s="18" t="s">
        <v>58</v>
      </c>
      <c r="E818" s="18" t="s">
        <v>63</v>
      </c>
      <c r="F818" s="18" t="s">
        <v>60</v>
      </c>
      <c r="G818" s="18">
        <v>445.9341</v>
      </c>
      <c r="H818" s="18">
        <v>487.04259999999999</v>
      </c>
      <c r="I818" s="18">
        <v>545.47969999999998</v>
      </c>
      <c r="J818" s="18">
        <v>593.06209999999999</v>
      </c>
      <c r="K818" s="18">
        <v>630.02480000000003</v>
      </c>
      <c r="L818" s="18">
        <v>675.60329999999999</v>
      </c>
      <c r="M818" s="18">
        <v>735.84519999999998</v>
      </c>
      <c r="N818" s="18">
        <v>798.56650000000002</v>
      </c>
      <c r="O818" s="18">
        <v>855.11339999999996</v>
      </c>
      <c r="P818" s="18">
        <v>907.29629999999997</v>
      </c>
      <c r="Q818" s="18">
        <v>954.64660000000003</v>
      </c>
      <c r="R818" s="18">
        <v>984.55909999999994</v>
      </c>
      <c r="S818" s="18" t="s">
        <v>164</v>
      </c>
      <c r="T818" s="18">
        <v>1027.0978</v>
      </c>
      <c r="U818" s="18" t="s">
        <v>164</v>
      </c>
      <c r="V818" s="18">
        <v>1044.5492999999999</v>
      </c>
      <c r="W818" s="18" t="s">
        <v>164</v>
      </c>
      <c r="X818" s="18">
        <v>998.90089999999998</v>
      </c>
      <c r="Y818" s="18" t="s">
        <v>164</v>
      </c>
      <c r="Z818" s="18">
        <v>988.28030000000001</v>
      </c>
    </row>
    <row r="819" spans="1:26" hidden="1">
      <c r="A819" s="18" t="s">
        <v>223</v>
      </c>
      <c r="B819" s="18" t="s">
        <v>163</v>
      </c>
      <c r="C819" s="18" t="s">
        <v>139</v>
      </c>
      <c r="D819" s="18" t="s">
        <v>58</v>
      </c>
      <c r="E819" s="18" t="s">
        <v>140</v>
      </c>
      <c r="F819" s="18" t="s">
        <v>141</v>
      </c>
      <c r="G819" s="18">
        <v>31922.04435</v>
      </c>
      <c r="H819" s="18">
        <v>35303.387759999998</v>
      </c>
      <c r="I819" s="18" t="s">
        <v>164</v>
      </c>
      <c r="J819" s="18">
        <v>39965.219879999997</v>
      </c>
      <c r="K819" s="18" t="s">
        <v>164</v>
      </c>
      <c r="L819" s="18">
        <v>33252.593719999997</v>
      </c>
      <c r="M819" s="18" t="s">
        <v>164</v>
      </c>
      <c r="N819" s="18">
        <v>28409.06597</v>
      </c>
      <c r="O819" s="18" t="s">
        <v>164</v>
      </c>
      <c r="P819" s="18">
        <v>24386.486369999999</v>
      </c>
      <c r="Q819" s="18" t="s">
        <v>164</v>
      </c>
      <c r="R819" s="18">
        <v>21079.33654</v>
      </c>
      <c r="S819" s="18" t="s">
        <v>164</v>
      </c>
      <c r="T819" s="18">
        <v>16496.065569999999</v>
      </c>
      <c r="U819" s="18" t="s">
        <v>164</v>
      </c>
      <c r="V819" s="18">
        <v>12097.87832</v>
      </c>
      <c r="W819" s="18" t="s">
        <v>164</v>
      </c>
      <c r="X819" s="18">
        <v>6600.8286939999998</v>
      </c>
      <c r="Y819" s="18" t="s">
        <v>164</v>
      </c>
      <c r="Z819" s="18">
        <v>-242.3466559</v>
      </c>
    </row>
    <row r="820" spans="1:26" hidden="1">
      <c r="A820" s="18" t="s">
        <v>223</v>
      </c>
      <c r="B820" s="18" t="s">
        <v>163</v>
      </c>
      <c r="C820" s="18" t="s">
        <v>139</v>
      </c>
      <c r="D820" s="18" t="s">
        <v>58</v>
      </c>
      <c r="E820" s="18" t="s">
        <v>59</v>
      </c>
      <c r="F820" s="18" t="s">
        <v>60</v>
      </c>
      <c r="G820" s="18">
        <v>295.72563810000003</v>
      </c>
      <c r="H820" s="18">
        <v>333.16480259999997</v>
      </c>
      <c r="I820" s="18" t="s">
        <v>164</v>
      </c>
      <c r="J820" s="18">
        <v>411.60649790000002</v>
      </c>
      <c r="K820" s="18" t="s">
        <v>164</v>
      </c>
      <c r="L820" s="18">
        <v>435.15810440000001</v>
      </c>
      <c r="M820" s="18" t="s">
        <v>164</v>
      </c>
      <c r="N820" s="18">
        <v>478.96362959999999</v>
      </c>
      <c r="O820" s="18" t="s">
        <v>164</v>
      </c>
      <c r="P820" s="18">
        <v>514.0874139</v>
      </c>
      <c r="Q820" s="18" t="s">
        <v>164</v>
      </c>
      <c r="R820" s="18">
        <v>531.63623299999995</v>
      </c>
      <c r="S820" s="18" t="s">
        <v>164</v>
      </c>
      <c r="T820" s="18">
        <v>529.67133139999999</v>
      </c>
      <c r="U820" s="18" t="s">
        <v>164</v>
      </c>
      <c r="V820" s="18">
        <v>515.33634870000003</v>
      </c>
      <c r="W820" s="18" t="s">
        <v>164</v>
      </c>
      <c r="X820" s="18">
        <v>497.08394709999999</v>
      </c>
      <c r="Y820" s="18" t="s">
        <v>164</v>
      </c>
      <c r="Z820" s="18">
        <v>474.78088539999999</v>
      </c>
    </row>
    <row r="821" spans="1:26" hidden="1">
      <c r="A821" s="18" t="s">
        <v>223</v>
      </c>
      <c r="B821" s="18" t="s">
        <v>163</v>
      </c>
      <c r="C821" s="18" t="s">
        <v>139</v>
      </c>
      <c r="D821" s="18" t="s">
        <v>58</v>
      </c>
      <c r="E821" s="18" t="s">
        <v>61</v>
      </c>
      <c r="F821" s="18" t="s">
        <v>62</v>
      </c>
      <c r="G821" s="18">
        <v>61434.53443</v>
      </c>
      <c r="H821" s="18">
        <v>72177.725760000001</v>
      </c>
      <c r="I821" s="18" t="s">
        <v>164</v>
      </c>
      <c r="J821" s="18">
        <v>107754.80409999999</v>
      </c>
      <c r="K821" s="18" t="s">
        <v>164</v>
      </c>
      <c r="L821" s="18">
        <v>160650.64420000001</v>
      </c>
      <c r="M821" s="18" t="s">
        <v>164</v>
      </c>
      <c r="N821" s="18">
        <v>226534.9074</v>
      </c>
      <c r="O821" s="18" t="s">
        <v>164</v>
      </c>
      <c r="P821" s="18">
        <v>293659.87199999997</v>
      </c>
      <c r="Q821" s="18" t="s">
        <v>164</v>
      </c>
      <c r="R821" s="18">
        <v>358622.97759999998</v>
      </c>
      <c r="S821" s="18" t="s">
        <v>164</v>
      </c>
      <c r="T821" s="18">
        <v>421609.46710000001</v>
      </c>
      <c r="U821" s="18" t="s">
        <v>164</v>
      </c>
      <c r="V821" s="18">
        <v>477748.23</v>
      </c>
      <c r="W821" s="18" t="s">
        <v>164</v>
      </c>
      <c r="X821" s="18">
        <v>526615.46589999995</v>
      </c>
      <c r="Y821" s="18" t="s">
        <v>164</v>
      </c>
      <c r="Z821" s="18">
        <v>568107.39569999999</v>
      </c>
    </row>
    <row r="822" spans="1:26" hidden="1">
      <c r="A822" s="18" t="s">
        <v>223</v>
      </c>
      <c r="B822" s="18" t="s">
        <v>163</v>
      </c>
      <c r="C822" s="18" t="s">
        <v>139</v>
      </c>
      <c r="D822" s="18" t="s">
        <v>58</v>
      </c>
      <c r="E822" s="18" t="s">
        <v>142</v>
      </c>
      <c r="F822" s="18" t="s">
        <v>143</v>
      </c>
      <c r="G822" s="18">
        <v>6475.0910599999997</v>
      </c>
      <c r="H822" s="18">
        <v>6868.6869999999999</v>
      </c>
      <c r="I822" s="18" t="s">
        <v>164</v>
      </c>
      <c r="J822" s="18">
        <v>7517.7820000000002</v>
      </c>
      <c r="K822" s="18" t="s">
        <v>164</v>
      </c>
      <c r="L822" s="18">
        <v>7999.3040000000001</v>
      </c>
      <c r="M822" s="18" t="s">
        <v>164</v>
      </c>
      <c r="N822" s="18">
        <v>8323.0139999999992</v>
      </c>
      <c r="O822" s="18" t="s">
        <v>164</v>
      </c>
      <c r="P822" s="18">
        <v>8462.7780000000002</v>
      </c>
      <c r="Q822" s="18" t="s">
        <v>164</v>
      </c>
      <c r="R822" s="18">
        <v>8423.9159999999993</v>
      </c>
      <c r="S822" s="18" t="s">
        <v>164</v>
      </c>
      <c r="T822" s="18">
        <v>8232.9179999999997</v>
      </c>
      <c r="U822" s="18" t="s">
        <v>164</v>
      </c>
      <c r="V822" s="18">
        <v>7904.0339999999997</v>
      </c>
      <c r="W822" s="18" t="s">
        <v>164</v>
      </c>
      <c r="X822" s="18">
        <v>7450.0140000000001</v>
      </c>
      <c r="Y822" s="18" t="s">
        <v>164</v>
      </c>
      <c r="Z822" s="18">
        <v>6900.8760000000002</v>
      </c>
    </row>
    <row r="823" spans="1:26" hidden="1">
      <c r="A823" s="18" t="s">
        <v>223</v>
      </c>
      <c r="B823" s="18" t="s">
        <v>163</v>
      </c>
      <c r="C823" s="18" t="s">
        <v>139</v>
      </c>
      <c r="D823" s="18" t="s">
        <v>58</v>
      </c>
      <c r="E823" s="18" t="s">
        <v>63</v>
      </c>
      <c r="F823" s="18" t="s">
        <v>60</v>
      </c>
      <c r="G823" s="18">
        <v>434.3148855</v>
      </c>
      <c r="H823" s="18">
        <v>489.01159389999998</v>
      </c>
      <c r="I823" s="18" t="s">
        <v>164</v>
      </c>
      <c r="J823" s="18">
        <v>586.09579359999998</v>
      </c>
      <c r="K823" s="18" t="s">
        <v>164</v>
      </c>
      <c r="L823" s="18">
        <v>568.21716260000005</v>
      </c>
      <c r="M823" s="18" t="s">
        <v>164</v>
      </c>
      <c r="N823" s="18">
        <v>593.43436810000003</v>
      </c>
      <c r="O823" s="18" t="s">
        <v>164</v>
      </c>
      <c r="P823" s="18">
        <v>619.3925084</v>
      </c>
      <c r="Q823" s="18" t="s">
        <v>164</v>
      </c>
      <c r="R823" s="18">
        <v>635.38121630000001</v>
      </c>
      <c r="S823" s="18" t="s">
        <v>164</v>
      </c>
      <c r="T823" s="18">
        <v>639.14214719999995</v>
      </c>
      <c r="U823" s="18" t="s">
        <v>164</v>
      </c>
      <c r="V823" s="18">
        <v>634.33187950000001</v>
      </c>
      <c r="W823" s="18" t="s">
        <v>164</v>
      </c>
      <c r="X823" s="18">
        <v>612.07212530000004</v>
      </c>
      <c r="Y823" s="18" t="s">
        <v>164</v>
      </c>
      <c r="Z823" s="18">
        <v>584.77542119999998</v>
      </c>
    </row>
    <row r="824" spans="1:26" hidden="1">
      <c r="A824" s="18" t="s">
        <v>223</v>
      </c>
      <c r="B824" s="18" t="s">
        <v>165</v>
      </c>
      <c r="C824" s="18" t="s">
        <v>139</v>
      </c>
      <c r="D824" s="18" t="s">
        <v>58</v>
      </c>
      <c r="E824" s="18" t="s">
        <v>140</v>
      </c>
      <c r="F824" s="18" t="s">
        <v>141</v>
      </c>
      <c r="G824" s="18">
        <v>31922.04435</v>
      </c>
      <c r="H824" s="18">
        <v>35303.387759999998</v>
      </c>
      <c r="I824" s="18" t="s">
        <v>164</v>
      </c>
      <c r="J824" s="18">
        <v>39588.185960000003</v>
      </c>
      <c r="K824" s="18" t="s">
        <v>164</v>
      </c>
      <c r="L824" s="18">
        <v>41265.575279999997</v>
      </c>
      <c r="M824" s="18" t="s">
        <v>164</v>
      </c>
      <c r="N824" s="18">
        <v>39185.455090000003</v>
      </c>
      <c r="O824" s="18" t="s">
        <v>164</v>
      </c>
      <c r="P824" s="18">
        <v>37350.156159999999</v>
      </c>
      <c r="Q824" s="18" t="s">
        <v>164</v>
      </c>
      <c r="R824" s="18">
        <v>33781.098550000002</v>
      </c>
      <c r="S824" s="18" t="s">
        <v>164</v>
      </c>
      <c r="T824" s="18">
        <v>29642.04912</v>
      </c>
      <c r="U824" s="18" t="s">
        <v>164</v>
      </c>
      <c r="V824" s="18">
        <v>25728.542150000001</v>
      </c>
      <c r="W824" s="18" t="s">
        <v>164</v>
      </c>
      <c r="X824" s="18">
        <v>18140.239720000001</v>
      </c>
      <c r="Y824" s="18" t="s">
        <v>164</v>
      </c>
      <c r="Z824" s="18">
        <v>9686.4682389999998</v>
      </c>
    </row>
    <row r="825" spans="1:26" hidden="1">
      <c r="A825" s="18" t="s">
        <v>223</v>
      </c>
      <c r="B825" s="18" t="s">
        <v>165</v>
      </c>
      <c r="C825" s="18" t="s">
        <v>139</v>
      </c>
      <c r="D825" s="18" t="s">
        <v>58</v>
      </c>
      <c r="E825" s="18" t="s">
        <v>59</v>
      </c>
      <c r="F825" s="18" t="s">
        <v>60</v>
      </c>
      <c r="G825" s="18">
        <v>295.72563810000003</v>
      </c>
      <c r="H825" s="18">
        <v>333.16480259999997</v>
      </c>
      <c r="I825" s="18" t="s">
        <v>164</v>
      </c>
      <c r="J825" s="18">
        <v>406.82164390000003</v>
      </c>
      <c r="K825" s="18" t="s">
        <v>164</v>
      </c>
      <c r="L825" s="18">
        <v>474.26975900000002</v>
      </c>
      <c r="M825" s="18" t="s">
        <v>164</v>
      </c>
      <c r="N825" s="18">
        <v>534.26986020000004</v>
      </c>
      <c r="O825" s="18" t="s">
        <v>164</v>
      </c>
      <c r="P825" s="18">
        <v>576.37911320000001</v>
      </c>
      <c r="Q825" s="18" t="s">
        <v>164</v>
      </c>
      <c r="R825" s="18">
        <v>596.54102290000003</v>
      </c>
      <c r="S825" s="18" t="s">
        <v>164</v>
      </c>
      <c r="T825" s="18">
        <v>598.00659740000003</v>
      </c>
      <c r="U825" s="18" t="s">
        <v>164</v>
      </c>
      <c r="V825" s="18">
        <v>577.75163710000004</v>
      </c>
      <c r="W825" s="18" t="s">
        <v>164</v>
      </c>
      <c r="X825" s="18">
        <v>553.63586859999998</v>
      </c>
      <c r="Y825" s="18" t="s">
        <v>164</v>
      </c>
      <c r="Z825" s="18">
        <v>521.42811949999998</v>
      </c>
    </row>
    <row r="826" spans="1:26" hidden="1">
      <c r="A826" s="18" t="s">
        <v>223</v>
      </c>
      <c r="B826" s="18" t="s">
        <v>165</v>
      </c>
      <c r="C826" s="18" t="s">
        <v>139</v>
      </c>
      <c r="D826" s="18" t="s">
        <v>58</v>
      </c>
      <c r="E826" s="18" t="s">
        <v>61</v>
      </c>
      <c r="F826" s="18" t="s">
        <v>62</v>
      </c>
      <c r="G826" s="18">
        <v>61434.53443</v>
      </c>
      <c r="H826" s="18">
        <v>72177.725760000001</v>
      </c>
      <c r="I826" s="18" t="s">
        <v>164</v>
      </c>
      <c r="J826" s="18">
        <v>107684.0493</v>
      </c>
      <c r="K826" s="18" t="s">
        <v>164</v>
      </c>
      <c r="L826" s="18">
        <v>161808.21720000001</v>
      </c>
      <c r="M826" s="18" t="s">
        <v>164</v>
      </c>
      <c r="N826" s="18">
        <v>228938.59890000001</v>
      </c>
      <c r="O826" s="18" t="s">
        <v>164</v>
      </c>
      <c r="P826" s="18">
        <v>297468.67540000001</v>
      </c>
      <c r="Q826" s="18" t="s">
        <v>164</v>
      </c>
      <c r="R826" s="18">
        <v>363771.0576</v>
      </c>
      <c r="S826" s="18" t="s">
        <v>164</v>
      </c>
      <c r="T826" s="18">
        <v>428846.57370000001</v>
      </c>
      <c r="U826" s="18" t="s">
        <v>164</v>
      </c>
      <c r="V826" s="18">
        <v>487271.52289999998</v>
      </c>
      <c r="W826" s="18" t="s">
        <v>164</v>
      </c>
      <c r="X826" s="18">
        <v>537948.31700000004</v>
      </c>
      <c r="Y826" s="18" t="s">
        <v>164</v>
      </c>
      <c r="Z826" s="18">
        <v>579756.35080000001</v>
      </c>
    </row>
    <row r="827" spans="1:26" hidden="1">
      <c r="A827" s="18" t="s">
        <v>223</v>
      </c>
      <c r="B827" s="18" t="s">
        <v>165</v>
      </c>
      <c r="C827" s="18" t="s">
        <v>139</v>
      </c>
      <c r="D827" s="18" t="s">
        <v>58</v>
      </c>
      <c r="E827" s="18" t="s">
        <v>142</v>
      </c>
      <c r="F827" s="18" t="s">
        <v>143</v>
      </c>
      <c r="G827" s="18">
        <v>6475.0910599999997</v>
      </c>
      <c r="H827" s="18">
        <v>6868.6869999999999</v>
      </c>
      <c r="I827" s="18" t="s">
        <v>164</v>
      </c>
      <c r="J827" s="18">
        <v>7517.7820000000002</v>
      </c>
      <c r="K827" s="18" t="s">
        <v>164</v>
      </c>
      <c r="L827" s="18">
        <v>7999.3040000000001</v>
      </c>
      <c r="M827" s="18" t="s">
        <v>164</v>
      </c>
      <c r="N827" s="18">
        <v>8323.0139999999992</v>
      </c>
      <c r="O827" s="18" t="s">
        <v>164</v>
      </c>
      <c r="P827" s="18">
        <v>8462.7780000000002</v>
      </c>
      <c r="Q827" s="18" t="s">
        <v>164</v>
      </c>
      <c r="R827" s="18">
        <v>8423.9159999999993</v>
      </c>
      <c r="S827" s="18" t="s">
        <v>164</v>
      </c>
      <c r="T827" s="18">
        <v>8232.9179999999997</v>
      </c>
      <c r="U827" s="18" t="s">
        <v>164</v>
      </c>
      <c r="V827" s="18">
        <v>7904.0339999999997</v>
      </c>
      <c r="W827" s="18" t="s">
        <v>164</v>
      </c>
      <c r="X827" s="18">
        <v>7450.0140000000001</v>
      </c>
      <c r="Y827" s="18" t="s">
        <v>164</v>
      </c>
      <c r="Z827" s="18">
        <v>6900.8760000000002</v>
      </c>
    </row>
    <row r="828" spans="1:26" hidden="1">
      <c r="A828" s="18" t="s">
        <v>223</v>
      </c>
      <c r="B828" s="18" t="s">
        <v>165</v>
      </c>
      <c r="C828" s="18" t="s">
        <v>139</v>
      </c>
      <c r="D828" s="18" t="s">
        <v>58</v>
      </c>
      <c r="E828" s="18" t="s">
        <v>63</v>
      </c>
      <c r="F828" s="18" t="s">
        <v>60</v>
      </c>
      <c r="G828" s="18">
        <v>434.3148855</v>
      </c>
      <c r="H828" s="18">
        <v>489.01159389999998</v>
      </c>
      <c r="I828" s="18" t="s">
        <v>164</v>
      </c>
      <c r="J828" s="18">
        <v>579.07942379999997</v>
      </c>
      <c r="K828" s="18" t="s">
        <v>164</v>
      </c>
      <c r="L828" s="18">
        <v>650.1981376</v>
      </c>
      <c r="M828" s="18" t="s">
        <v>164</v>
      </c>
      <c r="N828" s="18">
        <v>692.58433079999998</v>
      </c>
      <c r="O828" s="18" t="s">
        <v>164</v>
      </c>
      <c r="P828" s="18">
        <v>721.49812810000003</v>
      </c>
      <c r="Q828" s="18" t="s">
        <v>164</v>
      </c>
      <c r="R828" s="18">
        <v>722.35777940000003</v>
      </c>
      <c r="S828" s="18" t="s">
        <v>164</v>
      </c>
      <c r="T828" s="18">
        <v>709.95596790000002</v>
      </c>
      <c r="U828" s="18" t="s">
        <v>164</v>
      </c>
      <c r="V828" s="18">
        <v>678.23716360000003</v>
      </c>
      <c r="W828" s="18" t="s">
        <v>164</v>
      </c>
      <c r="X828" s="18">
        <v>645.77651649999996</v>
      </c>
      <c r="Y828" s="18" t="s">
        <v>164</v>
      </c>
      <c r="Z828" s="18">
        <v>605.05164160000004</v>
      </c>
    </row>
    <row r="829" spans="1:26" hidden="1">
      <c r="A829" s="18" t="s">
        <v>223</v>
      </c>
      <c r="B829" s="18" t="s">
        <v>166</v>
      </c>
      <c r="C829" s="18" t="s">
        <v>139</v>
      </c>
      <c r="D829" s="18" t="s">
        <v>58</v>
      </c>
      <c r="E829" s="18" t="s">
        <v>140</v>
      </c>
      <c r="F829" s="18" t="s">
        <v>141</v>
      </c>
      <c r="G829" s="18">
        <v>31922.04435</v>
      </c>
      <c r="H829" s="18">
        <v>35303.387759999998</v>
      </c>
      <c r="I829" s="18" t="s">
        <v>164</v>
      </c>
      <c r="J829" s="18">
        <v>41319.146979999998</v>
      </c>
      <c r="K829" s="18" t="s">
        <v>164</v>
      </c>
      <c r="L829" s="18">
        <v>44213.091529999998</v>
      </c>
      <c r="M829" s="18" t="s">
        <v>164</v>
      </c>
      <c r="N829" s="18">
        <v>48151.595659999999</v>
      </c>
      <c r="O829" s="18" t="s">
        <v>164</v>
      </c>
      <c r="P829" s="18">
        <v>47283.877119999997</v>
      </c>
      <c r="Q829" s="18" t="s">
        <v>164</v>
      </c>
      <c r="R829" s="18">
        <v>46603.008139999998</v>
      </c>
      <c r="S829" s="18" t="s">
        <v>164</v>
      </c>
      <c r="T829" s="18">
        <v>45393.53774</v>
      </c>
      <c r="U829" s="18" t="s">
        <v>164</v>
      </c>
      <c r="V829" s="18">
        <v>42920.048009999999</v>
      </c>
      <c r="W829" s="18" t="s">
        <v>164</v>
      </c>
      <c r="X829" s="18">
        <v>39310.083850000003</v>
      </c>
      <c r="Y829" s="18" t="s">
        <v>164</v>
      </c>
      <c r="Z829" s="18">
        <v>31277.92251</v>
      </c>
    </row>
    <row r="830" spans="1:26" hidden="1">
      <c r="A830" s="18" t="s">
        <v>223</v>
      </c>
      <c r="B830" s="18" t="s">
        <v>166</v>
      </c>
      <c r="C830" s="18" t="s">
        <v>139</v>
      </c>
      <c r="D830" s="18" t="s">
        <v>58</v>
      </c>
      <c r="E830" s="18" t="s">
        <v>59</v>
      </c>
      <c r="F830" s="18" t="s">
        <v>60</v>
      </c>
      <c r="G830" s="18">
        <v>295.72640819999998</v>
      </c>
      <c r="H830" s="18">
        <v>333.16511780000002</v>
      </c>
      <c r="I830" s="18" t="s">
        <v>164</v>
      </c>
      <c r="J830" s="18">
        <v>408.35975300000001</v>
      </c>
      <c r="K830" s="18" t="s">
        <v>164</v>
      </c>
      <c r="L830" s="18">
        <v>469.08788249999998</v>
      </c>
      <c r="M830" s="18" t="s">
        <v>164</v>
      </c>
      <c r="N830" s="18">
        <v>542.77789069999994</v>
      </c>
      <c r="O830" s="18" t="s">
        <v>164</v>
      </c>
      <c r="P830" s="18">
        <v>593.66699930000004</v>
      </c>
      <c r="Q830" s="18" t="s">
        <v>164</v>
      </c>
      <c r="R830" s="18">
        <v>616.68382770000005</v>
      </c>
      <c r="S830" s="18" t="s">
        <v>164</v>
      </c>
      <c r="T830" s="18">
        <v>622.30012969999996</v>
      </c>
      <c r="U830" s="18" t="s">
        <v>164</v>
      </c>
      <c r="V830" s="18">
        <v>605.50807610000004</v>
      </c>
      <c r="W830" s="18" t="s">
        <v>164</v>
      </c>
      <c r="X830" s="18">
        <v>585.20367729999998</v>
      </c>
      <c r="Y830" s="18" t="s">
        <v>164</v>
      </c>
      <c r="Z830" s="18">
        <v>552.69471480000004</v>
      </c>
    </row>
    <row r="831" spans="1:26" hidden="1">
      <c r="A831" s="18" t="s">
        <v>223</v>
      </c>
      <c r="B831" s="18" t="s">
        <v>166</v>
      </c>
      <c r="C831" s="18" t="s">
        <v>139</v>
      </c>
      <c r="D831" s="18" t="s">
        <v>58</v>
      </c>
      <c r="E831" s="18" t="s">
        <v>61</v>
      </c>
      <c r="F831" s="18" t="s">
        <v>62</v>
      </c>
      <c r="G831" s="18">
        <v>61434.53443</v>
      </c>
      <c r="H831" s="18">
        <v>72177.725760000001</v>
      </c>
      <c r="I831" s="18" t="s">
        <v>164</v>
      </c>
      <c r="J831" s="18">
        <v>107788.622</v>
      </c>
      <c r="K831" s="18" t="s">
        <v>164</v>
      </c>
      <c r="L831" s="18">
        <v>161677.6606</v>
      </c>
      <c r="M831" s="18" t="s">
        <v>164</v>
      </c>
      <c r="N831" s="18">
        <v>229225.30840000001</v>
      </c>
      <c r="O831" s="18" t="s">
        <v>164</v>
      </c>
      <c r="P831" s="18">
        <v>298412.62290000002</v>
      </c>
      <c r="Q831" s="18" t="s">
        <v>164</v>
      </c>
      <c r="R831" s="18">
        <v>365552.92340000003</v>
      </c>
      <c r="S831" s="18" t="s">
        <v>164</v>
      </c>
      <c r="T831" s="18">
        <v>431399.98300000001</v>
      </c>
      <c r="U831" s="18" t="s">
        <v>164</v>
      </c>
      <c r="V831" s="18">
        <v>490411.44660000002</v>
      </c>
      <c r="W831" s="18" t="s">
        <v>164</v>
      </c>
      <c r="X831" s="18">
        <v>542462.77729999996</v>
      </c>
      <c r="Y831" s="18" t="s">
        <v>164</v>
      </c>
      <c r="Z831" s="18">
        <v>585158.94510000001</v>
      </c>
    </row>
    <row r="832" spans="1:26" hidden="1">
      <c r="A832" s="18" t="s">
        <v>223</v>
      </c>
      <c r="B832" s="18" t="s">
        <v>166</v>
      </c>
      <c r="C832" s="18" t="s">
        <v>139</v>
      </c>
      <c r="D832" s="18" t="s">
        <v>58</v>
      </c>
      <c r="E832" s="18" t="s">
        <v>142</v>
      </c>
      <c r="F832" s="18" t="s">
        <v>143</v>
      </c>
      <c r="G832" s="18">
        <v>6475.0910599999997</v>
      </c>
      <c r="H832" s="18">
        <v>6868.6869999999999</v>
      </c>
      <c r="I832" s="18" t="s">
        <v>164</v>
      </c>
      <c r="J832" s="18">
        <v>7517.7820000000002</v>
      </c>
      <c r="K832" s="18" t="s">
        <v>164</v>
      </c>
      <c r="L832" s="18">
        <v>7999.3040000000001</v>
      </c>
      <c r="M832" s="18" t="s">
        <v>164</v>
      </c>
      <c r="N832" s="18">
        <v>8323.0139999999992</v>
      </c>
      <c r="O832" s="18" t="s">
        <v>164</v>
      </c>
      <c r="P832" s="18">
        <v>8462.7780000000002</v>
      </c>
      <c r="Q832" s="18" t="s">
        <v>164</v>
      </c>
      <c r="R832" s="18">
        <v>8423.9159999999993</v>
      </c>
      <c r="S832" s="18" t="s">
        <v>164</v>
      </c>
      <c r="T832" s="18">
        <v>8232.9179999999997</v>
      </c>
      <c r="U832" s="18" t="s">
        <v>164</v>
      </c>
      <c r="V832" s="18">
        <v>7904.0339999999997</v>
      </c>
      <c r="W832" s="18" t="s">
        <v>164</v>
      </c>
      <c r="X832" s="18">
        <v>7450.0140000000001</v>
      </c>
      <c r="Y832" s="18" t="s">
        <v>164</v>
      </c>
      <c r="Z832" s="18">
        <v>6900.8760000000002</v>
      </c>
    </row>
    <row r="833" spans="1:26" hidden="1">
      <c r="A833" s="18" t="s">
        <v>223</v>
      </c>
      <c r="B833" s="18" t="s">
        <v>166</v>
      </c>
      <c r="C833" s="18" t="s">
        <v>139</v>
      </c>
      <c r="D833" s="18" t="s">
        <v>58</v>
      </c>
      <c r="E833" s="18" t="s">
        <v>63</v>
      </c>
      <c r="F833" s="18" t="s">
        <v>60</v>
      </c>
      <c r="G833" s="18">
        <v>434.31873619999999</v>
      </c>
      <c r="H833" s="18">
        <v>489.01070019999997</v>
      </c>
      <c r="I833" s="18" t="s">
        <v>164</v>
      </c>
      <c r="J833" s="18">
        <v>590.29383210000003</v>
      </c>
      <c r="K833" s="18" t="s">
        <v>164</v>
      </c>
      <c r="L833" s="18">
        <v>659.71123920000002</v>
      </c>
      <c r="M833" s="18" t="s">
        <v>164</v>
      </c>
      <c r="N833" s="18">
        <v>749.3080281</v>
      </c>
      <c r="O833" s="18" t="s">
        <v>164</v>
      </c>
      <c r="P833" s="18">
        <v>789.32614609999996</v>
      </c>
      <c r="Q833" s="18" t="s">
        <v>164</v>
      </c>
      <c r="R833" s="18">
        <v>806.63516890000005</v>
      </c>
      <c r="S833" s="18" t="s">
        <v>164</v>
      </c>
      <c r="T833" s="18">
        <v>803.0356008</v>
      </c>
      <c r="U833" s="18" t="s">
        <v>164</v>
      </c>
      <c r="V833" s="18">
        <v>770.05323339999995</v>
      </c>
      <c r="W833" s="18" t="s">
        <v>164</v>
      </c>
      <c r="X833" s="18">
        <v>729.70039810000003</v>
      </c>
      <c r="Y833" s="18" t="s">
        <v>164</v>
      </c>
      <c r="Z833" s="18">
        <v>674.45169399999997</v>
      </c>
    </row>
    <row r="834" spans="1:26" hidden="1">
      <c r="A834" s="18" t="s">
        <v>223</v>
      </c>
      <c r="B834" s="18" t="s">
        <v>167</v>
      </c>
      <c r="C834" s="18" t="s">
        <v>139</v>
      </c>
      <c r="D834" s="18" t="s">
        <v>58</v>
      </c>
      <c r="E834" s="18" t="s">
        <v>140</v>
      </c>
      <c r="F834" s="18" t="s">
        <v>141</v>
      </c>
      <c r="G834" s="18">
        <v>31922.04435</v>
      </c>
      <c r="H834" s="18">
        <v>35303.387759999998</v>
      </c>
      <c r="I834" s="18" t="s">
        <v>164</v>
      </c>
      <c r="J834" s="18">
        <v>39759.277329999997</v>
      </c>
      <c r="K834" s="18" t="s">
        <v>164</v>
      </c>
      <c r="L834" s="18">
        <v>29682.987840000002</v>
      </c>
      <c r="M834" s="18" t="s">
        <v>164</v>
      </c>
      <c r="N834" s="18">
        <v>25912.209760000002</v>
      </c>
      <c r="O834" s="18" t="s">
        <v>164</v>
      </c>
      <c r="P834" s="18">
        <v>22804.46285</v>
      </c>
      <c r="Q834" s="18" t="s">
        <v>164</v>
      </c>
      <c r="R834" s="18">
        <v>19728.367760000001</v>
      </c>
      <c r="S834" s="18" t="s">
        <v>164</v>
      </c>
      <c r="T834" s="18">
        <v>16640.92686</v>
      </c>
      <c r="U834" s="18" t="s">
        <v>164</v>
      </c>
      <c r="V834" s="18">
        <v>13399.09527</v>
      </c>
      <c r="W834" s="18" t="s">
        <v>164</v>
      </c>
      <c r="X834" s="18">
        <v>7707.9761740000004</v>
      </c>
      <c r="Y834" s="18" t="s">
        <v>164</v>
      </c>
      <c r="Z834" s="18">
        <v>2461.1782859999998</v>
      </c>
    </row>
    <row r="835" spans="1:26" hidden="1">
      <c r="A835" s="18" t="s">
        <v>223</v>
      </c>
      <c r="B835" s="18" t="s">
        <v>167</v>
      </c>
      <c r="C835" s="18" t="s">
        <v>139</v>
      </c>
      <c r="D835" s="18" t="s">
        <v>58</v>
      </c>
      <c r="E835" s="18" t="s">
        <v>59</v>
      </c>
      <c r="F835" s="18" t="s">
        <v>60</v>
      </c>
      <c r="G835" s="18">
        <v>295.72640819999998</v>
      </c>
      <c r="H835" s="18">
        <v>333.16511780000002</v>
      </c>
      <c r="I835" s="18" t="s">
        <v>164</v>
      </c>
      <c r="J835" s="18">
        <v>430.54402399999998</v>
      </c>
      <c r="K835" s="18" t="s">
        <v>164</v>
      </c>
      <c r="L835" s="18">
        <v>436.73110509999998</v>
      </c>
      <c r="M835" s="18" t="s">
        <v>164</v>
      </c>
      <c r="N835" s="18">
        <v>479.45345420000001</v>
      </c>
      <c r="O835" s="18" t="s">
        <v>164</v>
      </c>
      <c r="P835" s="18">
        <v>516.59759529999997</v>
      </c>
      <c r="Q835" s="18" t="s">
        <v>164</v>
      </c>
      <c r="R835" s="18">
        <v>551.08768769999995</v>
      </c>
      <c r="S835" s="18" t="s">
        <v>164</v>
      </c>
      <c r="T835" s="18">
        <v>592.35106310000003</v>
      </c>
      <c r="U835" s="18" t="s">
        <v>164</v>
      </c>
      <c r="V835" s="18">
        <v>630.79068689999997</v>
      </c>
      <c r="W835" s="18" t="s">
        <v>164</v>
      </c>
      <c r="X835" s="18">
        <v>676.33572930000003</v>
      </c>
      <c r="Y835" s="18" t="s">
        <v>164</v>
      </c>
      <c r="Z835" s="18">
        <v>692.94602799999996</v>
      </c>
    </row>
    <row r="836" spans="1:26" hidden="1">
      <c r="A836" s="18" t="s">
        <v>223</v>
      </c>
      <c r="B836" s="18" t="s">
        <v>167</v>
      </c>
      <c r="C836" s="18" t="s">
        <v>139</v>
      </c>
      <c r="D836" s="18" t="s">
        <v>58</v>
      </c>
      <c r="E836" s="18" t="s">
        <v>61</v>
      </c>
      <c r="F836" s="18" t="s">
        <v>62</v>
      </c>
      <c r="G836" s="18">
        <v>61434.53443</v>
      </c>
      <c r="H836" s="18">
        <v>72177.725760000001</v>
      </c>
      <c r="I836" s="18" t="s">
        <v>164</v>
      </c>
      <c r="J836" s="18">
        <v>107342.1516</v>
      </c>
      <c r="K836" s="18" t="s">
        <v>164</v>
      </c>
      <c r="L836" s="18">
        <v>148115.15340000001</v>
      </c>
      <c r="M836" s="18" t="s">
        <v>164</v>
      </c>
      <c r="N836" s="18">
        <v>189928.38159999999</v>
      </c>
      <c r="O836" s="18" t="s">
        <v>164</v>
      </c>
      <c r="P836" s="18">
        <v>233796.12289999999</v>
      </c>
      <c r="Q836" s="18" t="s">
        <v>164</v>
      </c>
      <c r="R836" s="18">
        <v>280153.21240000002</v>
      </c>
      <c r="S836" s="18" t="s">
        <v>164</v>
      </c>
      <c r="T836" s="18">
        <v>332331.99859999999</v>
      </c>
      <c r="U836" s="18" t="s">
        <v>164</v>
      </c>
      <c r="V836" s="18">
        <v>388003.64649999997</v>
      </c>
      <c r="W836" s="18" t="s">
        <v>164</v>
      </c>
      <c r="X836" s="18">
        <v>445338.05180000002</v>
      </c>
      <c r="Y836" s="18" t="s">
        <v>164</v>
      </c>
      <c r="Z836" s="18">
        <v>508823.25819999998</v>
      </c>
    </row>
    <row r="837" spans="1:26" hidden="1">
      <c r="A837" s="18" t="s">
        <v>223</v>
      </c>
      <c r="B837" s="18" t="s">
        <v>167</v>
      </c>
      <c r="C837" s="18" t="s">
        <v>139</v>
      </c>
      <c r="D837" s="18" t="s">
        <v>58</v>
      </c>
      <c r="E837" s="18" t="s">
        <v>142</v>
      </c>
      <c r="F837" s="18" t="s">
        <v>143</v>
      </c>
      <c r="G837" s="18">
        <v>6475.0910599999997</v>
      </c>
      <c r="H837" s="18">
        <v>6868.6790000000001</v>
      </c>
      <c r="I837" s="18" t="s">
        <v>164</v>
      </c>
      <c r="J837" s="18">
        <v>7612.62</v>
      </c>
      <c r="K837" s="18" t="s">
        <v>164</v>
      </c>
      <c r="L837" s="18">
        <v>8263.42</v>
      </c>
      <c r="M837" s="18" t="s">
        <v>164</v>
      </c>
      <c r="N837" s="18">
        <v>8788.5669999999991</v>
      </c>
      <c r="O837" s="18" t="s">
        <v>164</v>
      </c>
      <c r="P837" s="18">
        <v>9170.6020000000008</v>
      </c>
      <c r="Q837" s="18" t="s">
        <v>164</v>
      </c>
      <c r="R837" s="18">
        <v>9386.1730000000007</v>
      </c>
      <c r="S837" s="18" t="s">
        <v>164</v>
      </c>
      <c r="T837" s="18">
        <v>9458.3359999999993</v>
      </c>
      <c r="U837" s="18" t="s">
        <v>164</v>
      </c>
      <c r="V837" s="18">
        <v>9408.66</v>
      </c>
      <c r="W837" s="18" t="s">
        <v>164</v>
      </c>
      <c r="X837" s="18">
        <v>9255.2990000000009</v>
      </c>
      <c r="Y837" s="18" t="s">
        <v>164</v>
      </c>
      <c r="Z837" s="18">
        <v>9033.6970000000001</v>
      </c>
    </row>
    <row r="838" spans="1:26" hidden="1">
      <c r="A838" s="18" t="s">
        <v>223</v>
      </c>
      <c r="B838" s="18" t="s">
        <v>167</v>
      </c>
      <c r="C838" s="18" t="s">
        <v>139</v>
      </c>
      <c r="D838" s="18" t="s">
        <v>58</v>
      </c>
      <c r="E838" s="18" t="s">
        <v>63</v>
      </c>
      <c r="F838" s="18" t="s">
        <v>60</v>
      </c>
      <c r="G838" s="18">
        <v>434.31873619999999</v>
      </c>
      <c r="H838" s="18">
        <v>489.01068409999999</v>
      </c>
      <c r="I838" s="18" t="s">
        <v>164</v>
      </c>
      <c r="J838" s="18">
        <v>597.20478419999995</v>
      </c>
      <c r="K838" s="18" t="s">
        <v>164</v>
      </c>
      <c r="L838" s="18">
        <v>566.83096149999994</v>
      </c>
      <c r="M838" s="18" t="s">
        <v>164</v>
      </c>
      <c r="N838" s="18">
        <v>607.73065280000003</v>
      </c>
      <c r="O838" s="18" t="s">
        <v>164</v>
      </c>
      <c r="P838" s="18">
        <v>645.3111844</v>
      </c>
      <c r="Q838" s="18" t="s">
        <v>164</v>
      </c>
      <c r="R838" s="18">
        <v>688.55085559999998</v>
      </c>
      <c r="S838" s="18" t="s">
        <v>164</v>
      </c>
      <c r="T838" s="18">
        <v>751.06120599999997</v>
      </c>
      <c r="U838" s="18" t="s">
        <v>164</v>
      </c>
      <c r="V838" s="18">
        <v>806.49653379999995</v>
      </c>
      <c r="W838" s="18" t="s">
        <v>164</v>
      </c>
      <c r="X838" s="18">
        <v>874.21702170000003</v>
      </c>
      <c r="Y838" s="18" t="s">
        <v>164</v>
      </c>
      <c r="Z838" s="18">
        <v>851.46671509999999</v>
      </c>
    </row>
    <row r="839" spans="1:26" hidden="1">
      <c r="A839" s="18" t="s">
        <v>223</v>
      </c>
      <c r="B839" s="18" t="s">
        <v>168</v>
      </c>
      <c r="C839" s="18" t="s">
        <v>139</v>
      </c>
      <c r="D839" s="18" t="s">
        <v>58</v>
      </c>
      <c r="E839" s="18" t="s">
        <v>140</v>
      </c>
      <c r="F839" s="18" t="s">
        <v>141</v>
      </c>
      <c r="G839" s="18">
        <v>31922.04435</v>
      </c>
      <c r="H839" s="18">
        <v>35303.387759999998</v>
      </c>
      <c r="I839" s="18" t="s">
        <v>164</v>
      </c>
      <c r="J839" s="18">
        <v>40781.860619999999</v>
      </c>
      <c r="K839" s="18" t="s">
        <v>164</v>
      </c>
      <c r="L839" s="18">
        <v>39741.972999999998</v>
      </c>
      <c r="M839" s="18" t="s">
        <v>164</v>
      </c>
      <c r="N839" s="18">
        <v>39402.385190000001</v>
      </c>
      <c r="O839" s="18" t="s">
        <v>164</v>
      </c>
      <c r="P839" s="18">
        <v>34517.24409</v>
      </c>
      <c r="Q839" s="18" t="s">
        <v>164</v>
      </c>
      <c r="R839" s="18">
        <v>30984.263900000002</v>
      </c>
      <c r="S839" s="18" t="s">
        <v>164</v>
      </c>
      <c r="T839" s="18">
        <v>27972.053889999999</v>
      </c>
      <c r="U839" s="18" t="s">
        <v>164</v>
      </c>
      <c r="V839" s="18">
        <v>24914.743020000002</v>
      </c>
      <c r="W839" s="18" t="s">
        <v>164</v>
      </c>
      <c r="X839" s="18">
        <v>20753.4751</v>
      </c>
      <c r="Y839" s="18" t="s">
        <v>164</v>
      </c>
      <c r="Z839" s="18">
        <v>13736.963019999999</v>
      </c>
    </row>
    <row r="840" spans="1:26" hidden="1">
      <c r="A840" s="18" t="s">
        <v>223</v>
      </c>
      <c r="B840" s="18" t="s">
        <v>168</v>
      </c>
      <c r="C840" s="18" t="s">
        <v>139</v>
      </c>
      <c r="D840" s="18" t="s">
        <v>58</v>
      </c>
      <c r="E840" s="18" t="s">
        <v>59</v>
      </c>
      <c r="F840" s="18" t="s">
        <v>60</v>
      </c>
      <c r="G840" s="18">
        <v>295.72640819999998</v>
      </c>
      <c r="H840" s="18">
        <v>333.16511780000002</v>
      </c>
      <c r="I840" s="18" t="s">
        <v>164</v>
      </c>
      <c r="J840" s="18">
        <v>431.6114647</v>
      </c>
      <c r="K840" s="18" t="s">
        <v>164</v>
      </c>
      <c r="L840" s="18">
        <v>486.59008729999999</v>
      </c>
      <c r="M840" s="18" t="s">
        <v>164</v>
      </c>
      <c r="N840" s="18">
        <v>543.86011880000001</v>
      </c>
      <c r="O840" s="18" t="s">
        <v>164</v>
      </c>
      <c r="P840" s="18">
        <v>584.13211239999998</v>
      </c>
      <c r="Q840" s="18" t="s">
        <v>164</v>
      </c>
      <c r="R840" s="18">
        <v>624.11526579999997</v>
      </c>
      <c r="S840" s="18" t="s">
        <v>164</v>
      </c>
      <c r="T840" s="18">
        <v>668.34260770000003</v>
      </c>
      <c r="U840" s="18" t="s">
        <v>164</v>
      </c>
      <c r="V840" s="18">
        <v>702.38205500000004</v>
      </c>
      <c r="W840" s="18" t="s">
        <v>164</v>
      </c>
      <c r="X840" s="18">
        <v>740.37491069999999</v>
      </c>
      <c r="Y840" s="18" t="s">
        <v>164</v>
      </c>
      <c r="Z840" s="18">
        <v>772.94447509999998</v>
      </c>
    </row>
    <row r="841" spans="1:26" hidden="1">
      <c r="A841" s="18" t="s">
        <v>223</v>
      </c>
      <c r="B841" s="18" t="s">
        <v>168</v>
      </c>
      <c r="C841" s="18" t="s">
        <v>139</v>
      </c>
      <c r="D841" s="18" t="s">
        <v>58</v>
      </c>
      <c r="E841" s="18" t="s">
        <v>61</v>
      </c>
      <c r="F841" s="18" t="s">
        <v>62</v>
      </c>
      <c r="G841" s="18">
        <v>61434.53443</v>
      </c>
      <c r="H841" s="18">
        <v>72177.725760000001</v>
      </c>
      <c r="I841" s="18" t="s">
        <v>164</v>
      </c>
      <c r="J841" s="18">
        <v>107420.2938</v>
      </c>
      <c r="K841" s="18" t="s">
        <v>164</v>
      </c>
      <c r="L841" s="18">
        <v>149840.8315</v>
      </c>
      <c r="M841" s="18" t="s">
        <v>164</v>
      </c>
      <c r="N841" s="18">
        <v>193349.1875</v>
      </c>
      <c r="O841" s="18" t="s">
        <v>164</v>
      </c>
      <c r="P841" s="18">
        <v>238719.13370000001</v>
      </c>
      <c r="Q841" s="18" t="s">
        <v>164</v>
      </c>
      <c r="R841" s="18">
        <v>287786.88510000001</v>
      </c>
      <c r="S841" s="18" t="s">
        <v>164</v>
      </c>
      <c r="T841" s="18">
        <v>343891.3651</v>
      </c>
      <c r="U841" s="18" t="s">
        <v>164</v>
      </c>
      <c r="V841" s="18">
        <v>404147.27549999999</v>
      </c>
      <c r="W841" s="18" t="s">
        <v>164</v>
      </c>
      <c r="X841" s="18">
        <v>467951.36440000002</v>
      </c>
      <c r="Y841" s="18" t="s">
        <v>164</v>
      </c>
      <c r="Z841" s="18">
        <v>536832.42630000005</v>
      </c>
    </row>
    <row r="842" spans="1:26" hidden="1">
      <c r="A842" s="18" t="s">
        <v>223</v>
      </c>
      <c r="B842" s="18" t="s">
        <v>168</v>
      </c>
      <c r="C842" s="18" t="s">
        <v>139</v>
      </c>
      <c r="D842" s="18" t="s">
        <v>58</v>
      </c>
      <c r="E842" s="18" t="s">
        <v>142</v>
      </c>
      <c r="F842" s="18" t="s">
        <v>143</v>
      </c>
      <c r="G842" s="18">
        <v>6475.0910599999997</v>
      </c>
      <c r="H842" s="18">
        <v>6868.6790000000001</v>
      </c>
      <c r="I842" s="18" t="s">
        <v>164</v>
      </c>
      <c r="J842" s="18">
        <v>7612.62</v>
      </c>
      <c r="K842" s="18" t="s">
        <v>164</v>
      </c>
      <c r="L842" s="18">
        <v>8263.42</v>
      </c>
      <c r="M842" s="18" t="s">
        <v>164</v>
      </c>
      <c r="N842" s="18">
        <v>8788.5669999999991</v>
      </c>
      <c r="O842" s="18" t="s">
        <v>164</v>
      </c>
      <c r="P842" s="18">
        <v>9170.6020000000008</v>
      </c>
      <c r="Q842" s="18" t="s">
        <v>164</v>
      </c>
      <c r="R842" s="18">
        <v>9386.1730000000007</v>
      </c>
      <c r="S842" s="18" t="s">
        <v>164</v>
      </c>
      <c r="T842" s="18">
        <v>9458.3359999999993</v>
      </c>
      <c r="U842" s="18" t="s">
        <v>164</v>
      </c>
      <c r="V842" s="18">
        <v>9408.66</v>
      </c>
      <c r="W842" s="18" t="s">
        <v>164</v>
      </c>
      <c r="X842" s="18">
        <v>9255.2990000000009</v>
      </c>
      <c r="Y842" s="18" t="s">
        <v>164</v>
      </c>
      <c r="Z842" s="18">
        <v>9033.6970000000001</v>
      </c>
    </row>
    <row r="843" spans="1:26" hidden="1">
      <c r="A843" s="18" t="s">
        <v>223</v>
      </c>
      <c r="B843" s="18" t="s">
        <v>168</v>
      </c>
      <c r="C843" s="18" t="s">
        <v>139</v>
      </c>
      <c r="D843" s="18" t="s">
        <v>58</v>
      </c>
      <c r="E843" s="18" t="s">
        <v>63</v>
      </c>
      <c r="F843" s="18" t="s">
        <v>60</v>
      </c>
      <c r="G843" s="18">
        <v>434.31873619999999</v>
      </c>
      <c r="H843" s="18">
        <v>489.01068409999999</v>
      </c>
      <c r="I843" s="18" t="s">
        <v>164</v>
      </c>
      <c r="J843" s="18">
        <v>603.21448239999995</v>
      </c>
      <c r="K843" s="18" t="s">
        <v>164</v>
      </c>
      <c r="L843" s="18">
        <v>650.81599530000005</v>
      </c>
      <c r="M843" s="18" t="s">
        <v>164</v>
      </c>
      <c r="N843" s="18">
        <v>708.55307110000001</v>
      </c>
      <c r="O843" s="18" t="s">
        <v>164</v>
      </c>
      <c r="P843" s="18">
        <v>741.53015370000003</v>
      </c>
      <c r="Q843" s="18" t="s">
        <v>164</v>
      </c>
      <c r="R843" s="18">
        <v>781.66714709999997</v>
      </c>
      <c r="S843" s="18" t="s">
        <v>164</v>
      </c>
      <c r="T843" s="18">
        <v>838.20763710000006</v>
      </c>
      <c r="U843" s="18" t="s">
        <v>164</v>
      </c>
      <c r="V843" s="18">
        <v>889.51442110000005</v>
      </c>
      <c r="W843" s="18" t="s">
        <v>164</v>
      </c>
      <c r="X843" s="18">
        <v>935.89131569999995</v>
      </c>
      <c r="Y843" s="18" t="s">
        <v>164</v>
      </c>
      <c r="Z843" s="18">
        <v>964.55839730000002</v>
      </c>
    </row>
    <row r="844" spans="1:26" hidden="1">
      <c r="A844" s="18" t="s">
        <v>223</v>
      </c>
      <c r="B844" s="18" t="s">
        <v>169</v>
      </c>
      <c r="C844" s="18" t="s">
        <v>139</v>
      </c>
      <c r="D844" s="18" t="s">
        <v>58</v>
      </c>
      <c r="E844" s="18" t="s">
        <v>140</v>
      </c>
      <c r="F844" s="18" t="s">
        <v>141</v>
      </c>
      <c r="G844" s="18">
        <v>31922.04435</v>
      </c>
      <c r="H844" s="18">
        <v>35303.387759999998</v>
      </c>
      <c r="I844" s="18" t="s">
        <v>164</v>
      </c>
      <c r="J844" s="18">
        <v>40993.742449999998</v>
      </c>
      <c r="K844" s="18" t="s">
        <v>164</v>
      </c>
      <c r="L844" s="18">
        <v>46484.262649999997</v>
      </c>
      <c r="M844" s="18" t="s">
        <v>164</v>
      </c>
      <c r="N844" s="18">
        <v>50811.96011</v>
      </c>
      <c r="O844" s="18" t="s">
        <v>164</v>
      </c>
      <c r="P844" s="18">
        <v>50806.758840000002</v>
      </c>
      <c r="Q844" s="18" t="s">
        <v>164</v>
      </c>
      <c r="R844" s="18">
        <v>50517.270060000003</v>
      </c>
      <c r="S844" s="18" t="s">
        <v>164</v>
      </c>
      <c r="T844" s="18">
        <v>50115.214070000002</v>
      </c>
      <c r="U844" s="18" t="s">
        <v>164</v>
      </c>
      <c r="V844" s="18">
        <v>47415.531629999998</v>
      </c>
      <c r="W844" s="18" t="s">
        <v>164</v>
      </c>
      <c r="X844" s="18">
        <v>44158.468180000003</v>
      </c>
      <c r="Y844" s="18" t="s">
        <v>164</v>
      </c>
      <c r="Z844" s="18">
        <v>36889.693270000003</v>
      </c>
    </row>
    <row r="845" spans="1:26" hidden="1">
      <c r="A845" s="18" t="s">
        <v>223</v>
      </c>
      <c r="B845" s="18" t="s">
        <v>169</v>
      </c>
      <c r="C845" s="18" t="s">
        <v>139</v>
      </c>
      <c r="D845" s="18" t="s">
        <v>58</v>
      </c>
      <c r="E845" s="18" t="s">
        <v>59</v>
      </c>
      <c r="F845" s="18" t="s">
        <v>60</v>
      </c>
      <c r="G845" s="18">
        <v>295.72640819999998</v>
      </c>
      <c r="H845" s="18">
        <v>333.16511780000002</v>
      </c>
      <c r="I845" s="18" t="s">
        <v>164</v>
      </c>
      <c r="J845" s="18">
        <v>430.0310503</v>
      </c>
      <c r="K845" s="18" t="s">
        <v>164</v>
      </c>
      <c r="L845" s="18">
        <v>516.64137470000003</v>
      </c>
      <c r="M845" s="18" t="s">
        <v>164</v>
      </c>
      <c r="N845" s="18">
        <v>591.88295549999998</v>
      </c>
      <c r="O845" s="18" t="s">
        <v>164</v>
      </c>
      <c r="P845" s="18">
        <v>647.64648460000001</v>
      </c>
      <c r="Q845" s="18" t="s">
        <v>164</v>
      </c>
      <c r="R845" s="18">
        <v>697.40888489999998</v>
      </c>
      <c r="S845" s="18" t="s">
        <v>164</v>
      </c>
      <c r="T845" s="18">
        <v>743.34611050000001</v>
      </c>
      <c r="U845" s="18" t="s">
        <v>164</v>
      </c>
      <c r="V845" s="18">
        <v>783.05690079999999</v>
      </c>
      <c r="W845" s="18" t="s">
        <v>164</v>
      </c>
      <c r="X845" s="18">
        <v>829.90643620000003</v>
      </c>
      <c r="Y845" s="18" t="s">
        <v>164</v>
      </c>
      <c r="Z845" s="18">
        <v>867.88500339999996</v>
      </c>
    </row>
    <row r="846" spans="1:26" hidden="1">
      <c r="A846" s="18" t="s">
        <v>223</v>
      </c>
      <c r="B846" s="18" t="s">
        <v>169</v>
      </c>
      <c r="C846" s="18" t="s">
        <v>139</v>
      </c>
      <c r="D846" s="18" t="s">
        <v>58</v>
      </c>
      <c r="E846" s="18" t="s">
        <v>61</v>
      </c>
      <c r="F846" s="18" t="s">
        <v>62</v>
      </c>
      <c r="G846" s="18">
        <v>61434.53443</v>
      </c>
      <c r="H846" s="18">
        <v>72177.725760000001</v>
      </c>
      <c r="I846" s="18" t="s">
        <v>164</v>
      </c>
      <c r="J846" s="18">
        <v>107415.3898</v>
      </c>
      <c r="K846" s="18" t="s">
        <v>164</v>
      </c>
      <c r="L846" s="18">
        <v>150657.63380000001</v>
      </c>
      <c r="M846" s="18" t="s">
        <v>164</v>
      </c>
      <c r="N846" s="18">
        <v>194983.9699</v>
      </c>
      <c r="O846" s="18" t="s">
        <v>164</v>
      </c>
      <c r="P846" s="18">
        <v>241480.5436</v>
      </c>
      <c r="Q846" s="18" t="s">
        <v>164</v>
      </c>
      <c r="R846" s="18">
        <v>291868.03259999998</v>
      </c>
      <c r="S846" s="18" t="s">
        <v>164</v>
      </c>
      <c r="T846" s="18">
        <v>349390.272</v>
      </c>
      <c r="U846" s="18" t="s">
        <v>164</v>
      </c>
      <c r="V846" s="18">
        <v>411923.94530000002</v>
      </c>
      <c r="W846" s="18" t="s">
        <v>164</v>
      </c>
      <c r="X846" s="18">
        <v>479408.68099999998</v>
      </c>
      <c r="Y846" s="18" t="s">
        <v>164</v>
      </c>
      <c r="Z846" s="18">
        <v>552422.02579999994</v>
      </c>
    </row>
    <row r="847" spans="1:26" hidden="1">
      <c r="A847" s="18" t="s">
        <v>223</v>
      </c>
      <c r="B847" s="18" t="s">
        <v>169</v>
      </c>
      <c r="C847" s="18" t="s">
        <v>139</v>
      </c>
      <c r="D847" s="18" t="s">
        <v>58</v>
      </c>
      <c r="E847" s="18" t="s">
        <v>142</v>
      </c>
      <c r="F847" s="18" t="s">
        <v>143</v>
      </c>
      <c r="G847" s="18">
        <v>6475.0910599999997</v>
      </c>
      <c r="H847" s="18">
        <v>6868.6790000000001</v>
      </c>
      <c r="I847" s="18" t="s">
        <v>164</v>
      </c>
      <c r="J847" s="18">
        <v>7612.62</v>
      </c>
      <c r="K847" s="18" t="s">
        <v>164</v>
      </c>
      <c r="L847" s="18">
        <v>8263.42</v>
      </c>
      <c r="M847" s="18" t="s">
        <v>164</v>
      </c>
      <c r="N847" s="18">
        <v>8788.5669999999991</v>
      </c>
      <c r="O847" s="18" t="s">
        <v>164</v>
      </c>
      <c r="P847" s="18">
        <v>9170.6020000000008</v>
      </c>
      <c r="Q847" s="18" t="s">
        <v>164</v>
      </c>
      <c r="R847" s="18">
        <v>9386.1730000000007</v>
      </c>
      <c r="S847" s="18" t="s">
        <v>164</v>
      </c>
      <c r="T847" s="18">
        <v>9458.3359999999993</v>
      </c>
      <c r="U847" s="18" t="s">
        <v>164</v>
      </c>
      <c r="V847" s="18">
        <v>9408.66</v>
      </c>
      <c r="W847" s="18" t="s">
        <v>164</v>
      </c>
      <c r="X847" s="18">
        <v>9255.2990000000009</v>
      </c>
      <c r="Y847" s="18" t="s">
        <v>164</v>
      </c>
      <c r="Z847" s="18">
        <v>9033.6970000000001</v>
      </c>
    </row>
    <row r="848" spans="1:26" hidden="1">
      <c r="A848" s="18" t="s">
        <v>223</v>
      </c>
      <c r="B848" s="18" t="s">
        <v>169</v>
      </c>
      <c r="C848" s="18" t="s">
        <v>139</v>
      </c>
      <c r="D848" s="18" t="s">
        <v>58</v>
      </c>
      <c r="E848" s="18" t="s">
        <v>63</v>
      </c>
      <c r="F848" s="18" t="s">
        <v>60</v>
      </c>
      <c r="G848" s="18">
        <v>434.31873619999999</v>
      </c>
      <c r="H848" s="18">
        <v>489.01068409999999</v>
      </c>
      <c r="I848" s="18" t="s">
        <v>164</v>
      </c>
      <c r="J848" s="18">
        <v>603.33715749999999</v>
      </c>
      <c r="K848" s="18" t="s">
        <v>164</v>
      </c>
      <c r="L848" s="18">
        <v>713.78215369999998</v>
      </c>
      <c r="M848" s="18" t="s">
        <v>164</v>
      </c>
      <c r="N848" s="18">
        <v>805.68584209999995</v>
      </c>
      <c r="O848" s="18" t="s">
        <v>164</v>
      </c>
      <c r="P848" s="18">
        <v>856.72306600000002</v>
      </c>
      <c r="Q848" s="18" t="s">
        <v>164</v>
      </c>
      <c r="R848" s="18">
        <v>899.45697310000003</v>
      </c>
      <c r="S848" s="18" t="s">
        <v>164</v>
      </c>
      <c r="T848" s="18">
        <v>935.18305769999995</v>
      </c>
      <c r="U848" s="18" t="s">
        <v>164</v>
      </c>
      <c r="V848" s="18">
        <v>969.94536059999996</v>
      </c>
      <c r="W848" s="18" t="s">
        <v>164</v>
      </c>
      <c r="X848" s="18">
        <v>1023.1397920000001</v>
      </c>
      <c r="Y848" s="18" t="s">
        <v>164</v>
      </c>
      <c r="Z848" s="18">
        <v>1053.9845700000001</v>
      </c>
    </row>
    <row r="849" spans="1:26" hidden="1">
      <c r="A849" s="18" t="s">
        <v>223</v>
      </c>
      <c r="B849" s="18" t="s">
        <v>170</v>
      </c>
      <c r="C849" s="18" t="s">
        <v>139</v>
      </c>
      <c r="D849" s="18" t="s">
        <v>58</v>
      </c>
      <c r="E849" s="18" t="s">
        <v>140</v>
      </c>
      <c r="F849" s="18" t="s">
        <v>141</v>
      </c>
      <c r="G849" s="18">
        <v>31922.04435</v>
      </c>
      <c r="H849" s="18">
        <v>35303.387759999998</v>
      </c>
      <c r="I849" s="18" t="s">
        <v>164</v>
      </c>
      <c r="J849" s="18">
        <v>43951.951950000002</v>
      </c>
      <c r="K849" s="18" t="s">
        <v>164</v>
      </c>
      <c r="L849" s="18">
        <v>51872.518790000002</v>
      </c>
      <c r="M849" s="18" t="s">
        <v>164</v>
      </c>
      <c r="N849" s="18">
        <v>57962.635730000002</v>
      </c>
      <c r="O849" s="18" t="s">
        <v>164</v>
      </c>
      <c r="P849" s="18">
        <v>62543.496720000003</v>
      </c>
      <c r="Q849" s="18" t="s">
        <v>164</v>
      </c>
      <c r="R849" s="18">
        <v>66632.674119999996</v>
      </c>
      <c r="S849" s="18" t="s">
        <v>164</v>
      </c>
      <c r="T849" s="18">
        <v>71346.245500000005</v>
      </c>
      <c r="U849" s="18" t="s">
        <v>164</v>
      </c>
      <c r="V849" s="18">
        <v>75325.019620000006</v>
      </c>
      <c r="W849" s="18" t="s">
        <v>164</v>
      </c>
      <c r="X849" s="18">
        <v>77930.363639999996</v>
      </c>
      <c r="Y849" s="18" t="s">
        <v>164</v>
      </c>
      <c r="Z849" s="18">
        <v>73370.284190000006</v>
      </c>
    </row>
    <row r="850" spans="1:26" hidden="1">
      <c r="A850" s="18" t="s">
        <v>223</v>
      </c>
      <c r="B850" s="18" t="s">
        <v>170</v>
      </c>
      <c r="C850" s="18" t="s">
        <v>139</v>
      </c>
      <c r="D850" s="18" t="s">
        <v>58</v>
      </c>
      <c r="E850" s="18" t="s">
        <v>59</v>
      </c>
      <c r="F850" s="18" t="s">
        <v>60</v>
      </c>
      <c r="G850" s="18">
        <v>295.7280179</v>
      </c>
      <c r="H850" s="18">
        <v>333.16606359999997</v>
      </c>
      <c r="I850" s="18" t="s">
        <v>164</v>
      </c>
      <c r="J850" s="18">
        <v>437.68842919999997</v>
      </c>
      <c r="K850" s="18" t="s">
        <v>164</v>
      </c>
      <c r="L850" s="18">
        <v>532.17554480000001</v>
      </c>
      <c r="M850" s="18" t="s">
        <v>164</v>
      </c>
      <c r="N850" s="18">
        <v>609.60506720000001</v>
      </c>
      <c r="O850" s="18" t="s">
        <v>164</v>
      </c>
      <c r="P850" s="18">
        <v>680.04436299999998</v>
      </c>
      <c r="Q850" s="18" t="s">
        <v>164</v>
      </c>
      <c r="R850" s="18">
        <v>742.50430930000005</v>
      </c>
      <c r="S850" s="18" t="s">
        <v>164</v>
      </c>
      <c r="T850" s="18">
        <v>799.51152930000001</v>
      </c>
      <c r="U850" s="18" t="s">
        <v>164</v>
      </c>
      <c r="V850" s="18">
        <v>846.98144239999999</v>
      </c>
      <c r="W850" s="18" t="s">
        <v>164</v>
      </c>
      <c r="X850" s="18">
        <v>895.10429969999996</v>
      </c>
      <c r="Y850" s="18" t="s">
        <v>164</v>
      </c>
      <c r="Z850" s="18">
        <v>928.26307310000004</v>
      </c>
    </row>
    <row r="851" spans="1:26" hidden="1">
      <c r="A851" s="18" t="s">
        <v>223</v>
      </c>
      <c r="B851" s="18" t="s">
        <v>170</v>
      </c>
      <c r="C851" s="18" t="s">
        <v>139</v>
      </c>
      <c r="D851" s="18" t="s">
        <v>58</v>
      </c>
      <c r="E851" s="18" t="s">
        <v>61</v>
      </c>
      <c r="F851" s="18" t="s">
        <v>62</v>
      </c>
      <c r="G851" s="18">
        <v>61434.53443</v>
      </c>
      <c r="H851" s="18">
        <v>72177.725760000001</v>
      </c>
      <c r="I851" s="18" t="s">
        <v>164</v>
      </c>
      <c r="J851" s="18">
        <v>107570.21249999999</v>
      </c>
      <c r="K851" s="18" t="s">
        <v>164</v>
      </c>
      <c r="L851" s="18">
        <v>151003.20050000001</v>
      </c>
      <c r="M851" s="18" t="s">
        <v>164</v>
      </c>
      <c r="N851" s="18">
        <v>195408.3052</v>
      </c>
      <c r="O851" s="18" t="s">
        <v>164</v>
      </c>
      <c r="P851" s="18">
        <v>242276.36379999999</v>
      </c>
      <c r="Q851" s="18" t="s">
        <v>164</v>
      </c>
      <c r="R851" s="18">
        <v>293064.11700000003</v>
      </c>
      <c r="S851" s="18" t="s">
        <v>164</v>
      </c>
      <c r="T851" s="18">
        <v>351017.55040000001</v>
      </c>
      <c r="U851" s="18" t="s">
        <v>164</v>
      </c>
      <c r="V851" s="18">
        <v>414227.5528</v>
      </c>
      <c r="W851" s="18" t="s">
        <v>164</v>
      </c>
      <c r="X851" s="18">
        <v>482857.92670000001</v>
      </c>
      <c r="Y851" s="18" t="s">
        <v>164</v>
      </c>
      <c r="Z851" s="18">
        <v>557099.12150000001</v>
      </c>
    </row>
    <row r="852" spans="1:26" hidden="1">
      <c r="A852" s="18" t="s">
        <v>223</v>
      </c>
      <c r="B852" s="18" t="s">
        <v>170</v>
      </c>
      <c r="C852" s="18" t="s">
        <v>139</v>
      </c>
      <c r="D852" s="18" t="s">
        <v>58</v>
      </c>
      <c r="E852" s="18" t="s">
        <v>142</v>
      </c>
      <c r="F852" s="18" t="s">
        <v>143</v>
      </c>
      <c r="G852" s="18">
        <v>6475.0910599999997</v>
      </c>
      <c r="H852" s="18">
        <v>6868.6790000000001</v>
      </c>
      <c r="I852" s="18" t="s">
        <v>164</v>
      </c>
      <c r="J852" s="18">
        <v>7612.62</v>
      </c>
      <c r="K852" s="18" t="s">
        <v>164</v>
      </c>
      <c r="L852" s="18">
        <v>8263.42</v>
      </c>
      <c r="M852" s="18" t="s">
        <v>164</v>
      </c>
      <c r="N852" s="18">
        <v>8788.5669999999991</v>
      </c>
      <c r="O852" s="18" t="s">
        <v>164</v>
      </c>
      <c r="P852" s="18">
        <v>9170.6020000000008</v>
      </c>
      <c r="Q852" s="18" t="s">
        <v>164</v>
      </c>
      <c r="R852" s="18">
        <v>9386.1730000000007</v>
      </c>
      <c r="S852" s="18" t="s">
        <v>164</v>
      </c>
      <c r="T852" s="18">
        <v>9458.3359999999993</v>
      </c>
      <c r="U852" s="18" t="s">
        <v>164</v>
      </c>
      <c r="V852" s="18">
        <v>9408.66</v>
      </c>
      <c r="W852" s="18" t="s">
        <v>164</v>
      </c>
      <c r="X852" s="18">
        <v>9255.2990000000009</v>
      </c>
      <c r="Y852" s="18" t="s">
        <v>164</v>
      </c>
      <c r="Z852" s="18">
        <v>9033.6970000000001</v>
      </c>
    </row>
    <row r="853" spans="1:26" hidden="1">
      <c r="A853" s="18" t="s">
        <v>223</v>
      </c>
      <c r="B853" s="18" t="s">
        <v>170</v>
      </c>
      <c r="C853" s="18" t="s">
        <v>139</v>
      </c>
      <c r="D853" s="18" t="s">
        <v>58</v>
      </c>
      <c r="E853" s="18" t="s">
        <v>63</v>
      </c>
      <c r="F853" s="18" t="s">
        <v>60</v>
      </c>
      <c r="G853" s="18">
        <v>434.32678479999998</v>
      </c>
      <c r="H853" s="18">
        <v>489.01047899999998</v>
      </c>
      <c r="I853" s="18" t="s">
        <v>164</v>
      </c>
      <c r="J853" s="18">
        <v>629.69986740000002</v>
      </c>
      <c r="K853" s="18" t="s">
        <v>164</v>
      </c>
      <c r="L853" s="18">
        <v>759.88664859999994</v>
      </c>
      <c r="M853" s="18" t="s">
        <v>164</v>
      </c>
      <c r="N853" s="18">
        <v>863.82182569999998</v>
      </c>
      <c r="O853" s="18" t="s">
        <v>164</v>
      </c>
      <c r="P853" s="18">
        <v>952.07551809999995</v>
      </c>
      <c r="Q853" s="18" t="s">
        <v>164</v>
      </c>
      <c r="R853" s="18">
        <v>1027.7326640000001</v>
      </c>
      <c r="S853" s="18" t="s">
        <v>164</v>
      </c>
      <c r="T853" s="18">
        <v>1096.573498</v>
      </c>
      <c r="U853" s="18" t="s">
        <v>164</v>
      </c>
      <c r="V853" s="18">
        <v>1151.1731070000001</v>
      </c>
      <c r="W853" s="18" t="s">
        <v>164</v>
      </c>
      <c r="X853" s="18">
        <v>1199.8153669999999</v>
      </c>
      <c r="Y853" s="18" t="s">
        <v>164</v>
      </c>
      <c r="Z853" s="18">
        <v>1216.8047160000001</v>
      </c>
    </row>
    <row r="854" spans="1:26" hidden="1">
      <c r="A854" s="18" t="s">
        <v>223</v>
      </c>
      <c r="B854" s="18" t="s">
        <v>171</v>
      </c>
      <c r="C854" s="18" t="s">
        <v>139</v>
      </c>
      <c r="D854" s="18" t="s">
        <v>58</v>
      </c>
      <c r="E854" s="18" t="s">
        <v>140</v>
      </c>
      <c r="F854" s="18" t="s">
        <v>141</v>
      </c>
      <c r="G854" s="18">
        <v>31922.04435</v>
      </c>
      <c r="H854" s="18">
        <v>35303.387759999998</v>
      </c>
      <c r="I854" s="18" t="s">
        <v>164</v>
      </c>
      <c r="J854" s="18">
        <v>39428.28701</v>
      </c>
      <c r="K854" s="18" t="s">
        <v>164</v>
      </c>
      <c r="L854" s="18">
        <v>26323.367859999998</v>
      </c>
      <c r="M854" s="18" t="s">
        <v>164</v>
      </c>
      <c r="N854" s="18">
        <v>22975.691360000001</v>
      </c>
      <c r="O854" s="18" t="s">
        <v>164</v>
      </c>
      <c r="P854" s="18">
        <v>20455.360769999999</v>
      </c>
      <c r="Q854" s="18" t="s">
        <v>164</v>
      </c>
      <c r="R854" s="18">
        <v>16407.948830000001</v>
      </c>
      <c r="S854" s="18" t="s">
        <v>164</v>
      </c>
      <c r="T854" s="18">
        <v>13589.62075</v>
      </c>
      <c r="U854" s="18" t="s">
        <v>164</v>
      </c>
      <c r="V854" s="18">
        <v>10991.95995</v>
      </c>
      <c r="W854" s="18" t="s">
        <v>164</v>
      </c>
      <c r="X854" s="18">
        <v>5917.6076190000003</v>
      </c>
      <c r="Y854" s="18" t="s">
        <v>164</v>
      </c>
      <c r="Z854" s="18">
        <v>1737.6252529999999</v>
      </c>
    </row>
    <row r="855" spans="1:26" hidden="1">
      <c r="A855" s="18" t="s">
        <v>223</v>
      </c>
      <c r="B855" s="18" t="s">
        <v>171</v>
      </c>
      <c r="C855" s="18" t="s">
        <v>139</v>
      </c>
      <c r="D855" s="18" t="s">
        <v>58</v>
      </c>
      <c r="E855" s="18" t="s">
        <v>59</v>
      </c>
      <c r="F855" s="18" t="s">
        <v>60</v>
      </c>
      <c r="G855" s="18">
        <v>295.72563810000003</v>
      </c>
      <c r="H855" s="18">
        <v>333.16480259999997</v>
      </c>
      <c r="I855" s="18" t="s">
        <v>164</v>
      </c>
      <c r="J855" s="18">
        <v>432.66993960000002</v>
      </c>
      <c r="K855" s="18" t="s">
        <v>164</v>
      </c>
      <c r="L855" s="18">
        <v>415.38078780000001</v>
      </c>
      <c r="M855" s="18" t="s">
        <v>164</v>
      </c>
      <c r="N855" s="18">
        <v>434.85826420000001</v>
      </c>
      <c r="O855" s="18" t="s">
        <v>164</v>
      </c>
      <c r="P855" s="18">
        <v>453.7271207</v>
      </c>
      <c r="Q855" s="18" t="s">
        <v>164</v>
      </c>
      <c r="R855" s="18">
        <v>461.89390100000003</v>
      </c>
      <c r="S855" s="18" t="s">
        <v>164</v>
      </c>
      <c r="T855" s="18">
        <v>485.3073503</v>
      </c>
      <c r="U855" s="18" t="s">
        <v>164</v>
      </c>
      <c r="V855" s="18">
        <v>510.57499589999998</v>
      </c>
      <c r="W855" s="18" t="s">
        <v>164</v>
      </c>
      <c r="X855" s="18">
        <v>541.73947880000003</v>
      </c>
      <c r="Y855" s="18" t="s">
        <v>164</v>
      </c>
      <c r="Z855" s="18">
        <v>570.97521380000001</v>
      </c>
    </row>
    <row r="856" spans="1:26" hidden="1">
      <c r="A856" s="18" t="s">
        <v>223</v>
      </c>
      <c r="B856" s="18" t="s">
        <v>171</v>
      </c>
      <c r="C856" s="18" t="s">
        <v>139</v>
      </c>
      <c r="D856" s="18" t="s">
        <v>58</v>
      </c>
      <c r="E856" s="18" t="s">
        <v>61</v>
      </c>
      <c r="F856" s="18" t="s">
        <v>62</v>
      </c>
      <c r="G856" s="18">
        <v>61434.53443</v>
      </c>
      <c r="H856" s="18">
        <v>72177.725760000001</v>
      </c>
      <c r="I856" s="18" t="s">
        <v>164</v>
      </c>
      <c r="J856" s="18">
        <v>106109.6477</v>
      </c>
      <c r="K856" s="18" t="s">
        <v>164</v>
      </c>
      <c r="L856" s="18">
        <v>137251.747</v>
      </c>
      <c r="M856" s="18" t="s">
        <v>164</v>
      </c>
      <c r="N856" s="18">
        <v>159530.47870000001</v>
      </c>
      <c r="O856" s="18" t="s">
        <v>164</v>
      </c>
      <c r="P856" s="18">
        <v>176613.0287</v>
      </c>
      <c r="Q856" s="18" t="s">
        <v>164</v>
      </c>
      <c r="R856" s="18">
        <v>188800.8174</v>
      </c>
      <c r="S856" s="18" t="s">
        <v>164</v>
      </c>
      <c r="T856" s="18">
        <v>202719.19880000001</v>
      </c>
      <c r="U856" s="18" t="s">
        <v>164</v>
      </c>
      <c r="V856" s="18">
        <v>217392.4265</v>
      </c>
      <c r="W856" s="18" t="s">
        <v>164</v>
      </c>
      <c r="X856" s="18">
        <v>230789.3351</v>
      </c>
      <c r="Y856" s="18" t="s">
        <v>164</v>
      </c>
      <c r="Z856" s="18">
        <v>248438.21830000001</v>
      </c>
    </row>
    <row r="857" spans="1:26" hidden="1">
      <c r="A857" s="18" t="s">
        <v>223</v>
      </c>
      <c r="B857" s="18" t="s">
        <v>171</v>
      </c>
      <c r="C857" s="18" t="s">
        <v>139</v>
      </c>
      <c r="D857" s="18" t="s">
        <v>58</v>
      </c>
      <c r="E857" s="18" t="s">
        <v>142</v>
      </c>
      <c r="F857" s="18" t="s">
        <v>143</v>
      </c>
      <c r="G857" s="18">
        <v>6475.0910599999997</v>
      </c>
      <c r="H857" s="18">
        <v>6868.7280000000001</v>
      </c>
      <c r="I857" s="18" t="s">
        <v>164</v>
      </c>
      <c r="J857" s="18">
        <v>7687.27</v>
      </c>
      <c r="K857" s="18" t="s">
        <v>164</v>
      </c>
      <c r="L857" s="18">
        <v>8504.7870000000003</v>
      </c>
      <c r="M857" s="18" t="s">
        <v>164</v>
      </c>
      <c r="N857" s="18">
        <v>9251.4779999999992</v>
      </c>
      <c r="O857" s="18" t="s">
        <v>164</v>
      </c>
      <c r="P857" s="18">
        <v>9959.1409999999996</v>
      </c>
      <c r="Q857" s="18" t="s">
        <v>164</v>
      </c>
      <c r="R857" s="18">
        <v>10587.365</v>
      </c>
      <c r="S857" s="18" t="s">
        <v>164</v>
      </c>
      <c r="T857" s="18">
        <v>11146.078</v>
      </c>
      <c r="U857" s="18" t="s">
        <v>164</v>
      </c>
      <c r="V857" s="18">
        <v>11678.960999999999</v>
      </c>
      <c r="W857" s="18" t="s">
        <v>164</v>
      </c>
      <c r="X857" s="18">
        <v>12195.771000000001</v>
      </c>
      <c r="Y857" s="18" t="s">
        <v>164</v>
      </c>
      <c r="Z857" s="18">
        <v>12697.146000000001</v>
      </c>
    </row>
    <row r="858" spans="1:26" hidden="1">
      <c r="A858" s="18" t="s">
        <v>223</v>
      </c>
      <c r="B858" s="18" t="s">
        <v>171</v>
      </c>
      <c r="C858" s="18" t="s">
        <v>139</v>
      </c>
      <c r="D858" s="18" t="s">
        <v>58</v>
      </c>
      <c r="E858" s="18" t="s">
        <v>63</v>
      </c>
      <c r="F858" s="18" t="s">
        <v>60</v>
      </c>
      <c r="G858" s="18">
        <v>434.3148855</v>
      </c>
      <c r="H858" s="18">
        <v>489.01167609999999</v>
      </c>
      <c r="I858" s="18" t="s">
        <v>164</v>
      </c>
      <c r="J858" s="18">
        <v>594.13788120000004</v>
      </c>
      <c r="K858" s="18" t="s">
        <v>164</v>
      </c>
      <c r="L858" s="18">
        <v>533.14516449999996</v>
      </c>
      <c r="M858" s="18" t="s">
        <v>164</v>
      </c>
      <c r="N858" s="18">
        <v>542.55878749999999</v>
      </c>
      <c r="O858" s="18" t="s">
        <v>164</v>
      </c>
      <c r="P858" s="18">
        <v>562.75700380000001</v>
      </c>
      <c r="Q858" s="18" t="s">
        <v>164</v>
      </c>
      <c r="R858" s="18">
        <v>574.6747732</v>
      </c>
      <c r="S858" s="18" t="s">
        <v>164</v>
      </c>
      <c r="T858" s="18">
        <v>605.25889089999998</v>
      </c>
      <c r="U858" s="18" t="s">
        <v>164</v>
      </c>
      <c r="V858" s="18">
        <v>635.42373710000004</v>
      </c>
      <c r="W858" s="18" t="s">
        <v>164</v>
      </c>
      <c r="X858" s="18">
        <v>688.10768389999998</v>
      </c>
      <c r="Y858" s="18" t="s">
        <v>164</v>
      </c>
      <c r="Z858" s="18">
        <v>725.47666819999995</v>
      </c>
    </row>
    <row r="859" spans="1:26" hidden="1">
      <c r="A859" s="18" t="s">
        <v>223</v>
      </c>
      <c r="B859" s="18" t="s">
        <v>172</v>
      </c>
      <c r="C859" s="18" t="s">
        <v>139</v>
      </c>
      <c r="D859" s="18" t="s">
        <v>58</v>
      </c>
      <c r="E859" s="18" t="s">
        <v>140</v>
      </c>
      <c r="F859" s="18" t="s">
        <v>141</v>
      </c>
      <c r="G859" s="18">
        <v>31922.04435</v>
      </c>
      <c r="H859" s="18">
        <v>35303.387759999998</v>
      </c>
      <c r="I859" s="18" t="s">
        <v>164</v>
      </c>
      <c r="J859" s="18">
        <v>43996.628100000002</v>
      </c>
      <c r="K859" s="18" t="s">
        <v>164</v>
      </c>
      <c r="L859" s="18">
        <v>42444.592449999996</v>
      </c>
      <c r="M859" s="18" t="s">
        <v>164</v>
      </c>
      <c r="N859" s="18">
        <v>39971.059099999999</v>
      </c>
      <c r="O859" s="18" t="s">
        <v>164</v>
      </c>
      <c r="P859" s="18">
        <v>33828.339659999998</v>
      </c>
      <c r="Q859" s="18" t="s">
        <v>164</v>
      </c>
      <c r="R859" s="18">
        <v>28042.575560000001</v>
      </c>
      <c r="S859" s="18" t="s">
        <v>164</v>
      </c>
      <c r="T859" s="18">
        <v>24520.477749999998</v>
      </c>
      <c r="U859" s="18" t="s">
        <v>164</v>
      </c>
      <c r="V859" s="18">
        <v>21081.157719999999</v>
      </c>
      <c r="W859" s="18" t="s">
        <v>164</v>
      </c>
      <c r="X859" s="18">
        <v>15987.37515</v>
      </c>
      <c r="Y859" s="18" t="s">
        <v>164</v>
      </c>
      <c r="Z859" s="18">
        <v>10406.04945</v>
      </c>
    </row>
    <row r="860" spans="1:26" hidden="1">
      <c r="A860" s="18" t="s">
        <v>223</v>
      </c>
      <c r="B860" s="18" t="s">
        <v>172</v>
      </c>
      <c r="C860" s="18" t="s">
        <v>139</v>
      </c>
      <c r="D860" s="18" t="s">
        <v>58</v>
      </c>
      <c r="E860" s="18" t="s">
        <v>59</v>
      </c>
      <c r="F860" s="18" t="s">
        <v>60</v>
      </c>
      <c r="G860" s="18">
        <v>295.72563810000003</v>
      </c>
      <c r="H860" s="18">
        <v>333.16480259999997</v>
      </c>
      <c r="I860" s="18" t="s">
        <v>164</v>
      </c>
      <c r="J860" s="18">
        <v>456.52617759999998</v>
      </c>
      <c r="K860" s="18" t="s">
        <v>164</v>
      </c>
      <c r="L860" s="18">
        <v>504.14241379999999</v>
      </c>
      <c r="M860" s="18" t="s">
        <v>164</v>
      </c>
      <c r="N860" s="18">
        <v>536.60255229999996</v>
      </c>
      <c r="O860" s="18" t="s">
        <v>164</v>
      </c>
      <c r="P860" s="18">
        <v>547.27001340000004</v>
      </c>
      <c r="Q860" s="18" t="s">
        <v>164</v>
      </c>
      <c r="R860" s="18">
        <v>540.02578549999998</v>
      </c>
      <c r="S860" s="18" t="s">
        <v>164</v>
      </c>
      <c r="T860" s="18">
        <v>549.43558370000005</v>
      </c>
      <c r="U860" s="18" t="s">
        <v>164</v>
      </c>
      <c r="V860" s="18">
        <v>556.21541079999997</v>
      </c>
      <c r="W860" s="18" t="s">
        <v>164</v>
      </c>
      <c r="X860" s="18">
        <v>567.88410910000005</v>
      </c>
      <c r="Y860" s="18" t="s">
        <v>164</v>
      </c>
      <c r="Z860" s="18">
        <v>580.49875680000002</v>
      </c>
    </row>
    <row r="861" spans="1:26" hidden="1">
      <c r="A861" s="18" t="s">
        <v>223</v>
      </c>
      <c r="B861" s="18" t="s">
        <v>172</v>
      </c>
      <c r="C861" s="18" t="s">
        <v>139</v>
      </c>
      <c r="D861" s="18" t="s">
        <v>58</v>
      </c>
      <c r="E861" s="18" t="s">
        <v>61</v>
      </c>
      <c r="F861" s="18" t="s">
        <v>62</v>
      </c>
      <c r="G861" s="18">
        <v>61434.53443</v>
      </c>
      <c r="H861" s="18">
        <v>72177.725760000001</v>
      </c>
      <c r="I861" s="18" t="s">
        <v>164</v>
      </c>
      <c r="J861" s="18">
        <v>106483.3015</v>
      </c>
      <c r="K861" s="18" t="s">
        <v>164</v>
      </c>
      <c r="L861" s="18">
        <v>140303.66990000001</v>
      </c>
      <c r="M861" s="18" t="s">
        <v>164</v>
      </c>
      <c r="N861" s="18">
        <v>164909.8345</v>
      </c>
      <c r="O861" s="18" t="s">
        <v>164</v>
      </c>
      <c r="P861" s="18">
        <v>183745.04240000001</v>
      </c>
      <c r="Q861" s="18" t="s">
        <v>164</v>
      </c>
      <c r="R861" s="18">
        <v>199134.9118</v>
      </c>
      <c r="S861" s="18" t="s">
        <v>164</v>
      </c>
      <c r="T861" s="18">
        <v>215756.20259999999</v>
      </c>
      <c r="U861" s="18" t="s">
        <v>164</v>
      </c>
      <c r="V861" s="18">
        <v>232709.65669999999</v>
      </c>
      <c r="W861" s="18" t="s">
        <v>164</v>
      </c>
      <c r="X861" s="18">
        <v>248882.5275</v>
      </c>
      <c r="Y861" s="18" t="s">
        <v>164</v>
      </c>
      <c r="Z861" s="18">
        <v>267659.51750000002</v>
      </c>
    </row>
    <row r="862" spans="1:26" hidden="1">
      <c r="A862" s="18" t="s">
        <v>223</v>
      </c>
      <c r="B862" s="18" t="s">
        <v>172</v>
      </c>
      <c r="C862" s="18" t="s">
        <v>139</v>
      </c>
      <c r="D862" s="18" t="s">
        <v>58</v>
      </c>
      <c r="E862" s="18" t="s">
        <v>142</v>
      </c>
      <c r="F862" s="18" t="s">
        <v>143</v>
      </c>
      <c r="G862" s="18">
        <v>6475.0910599999997</v>
      </c>
      <c r="H862" s="18">
        <v>6868.7280000000001</v>
      </c>
      <c r="I862" s="18" t="s">
        <v>164</v>
      </c>
      <c r="J862" s="18">
        <v>7687.27</v>
      </c>
      <c r="K862" s="18" t="s">
        <v>164</v>
      </c>
      <c r="L862" s="18">
        <v>8504.7870000000003</v>
      </c>
      <c r="M862" s="18" t="s">
        <v>164</v>
      </c>
      <c r="N862" s="18">
        <v>9251.4779999999992</v>
      </c>
      <c r="O862" s="18" t="s">
        <v>164</v>
      </c>
      <c r="P862" s="18">
        <v>9959.1409999999996</v>
      </c>
      <c r="Q862" s="18" t="s">
        <v>164</v>
      </c>
      <c r="R862" s="18">
        <v>10587.365</v>
      </c>
      <c r="S862" s="18" t="s">
        <v>164</v>
      </c>
      <c r="T862" s="18">
        <v>11146.078</v>
      </c>
      <c r="U862" s="18" t="s">
        <v>164</v>
      </c>
      <c r="V862" s="18">
        <v>11678.960999999999</v>
      </c>
      <c r="W862" s="18" t="s">
        <v>164</v>
      </c>
      <c r="X862" s="18">
        <v>12195.771000000001</v>
      </c>
      <c r="Y862" s="18" t="s">
        <v>164</v>
      </c>
      <c r="Z862" s="18">
        <v>12697.146000000001</v>
      </c>
    </row>
    <row r="863" spans="1:26" hidden="1">
      <c r="A863" s="18" t="s">
        <v>223</v>
      </c>
      <c r="B863" s="18" t="s">
        <v>172</v>
      </c>
      <c r="C863" s="18" t="s">
        <v>139</v>
      </c>
      <c r="D863" s="18" t="s">
        <v>58</v>
      </c>
      <c r="E863" s="18" t="s">
        <v>63</v>
      </c>
      <c r="F863" s="18" t="s">
        <v>60</v>
      </c>
      <c r="G863" s="18">
        <v>434.3148855</v>
      </c>
      <c r="H863" s="18">
        <v>489.01167609999999</v>
      </c>
      <c r="I863" s="18" t="s">
        <v>164</v>
      </c>
      <c r="J863" s="18">
        <v>643.98347980000005</v>
      </c>
      <c r="K863" s="18" t="s">
        <v>164</v>
      </c>
      <c r="L863" s="18">
        <v>679.87238239999999</v>
      </c>
      <c r="M863" s="18" t="s">
        <v>164</v>
      </c>
      <c r="N863" s="18">
        <v>703.31905070000005</v>
      </c>
      <c r="O863" s="18" t="s">
        <v>164</v>
      </c>
      <c r="P863" s="18">
        <v>698.47560439999995</v>
      </c>
      <c r="Q863" s="18" t="s">
        <v>164</v>
      </c>
      <c r="R863" s="18">
        <v>678.87515559999997</v>
      </c>
      <c r="S863" s="18" t="s">
        <v>164</v>
      </c>
      <c r="T863" s="18">
        <v>688.35875080000005</v>
      </c>
      <c r="U863" s="18" t="s">
        <v>164</v>
      </c>
      <c r="V863" s="18">
        <v>700.49882319999995</v>
      </c>
      <c r="W863" s="18" t="s">
        <v>164</v>
      </c>
      <c r="X863" s="18">
        <v>729.18928219999998</v>
      </c>
      <c r="Y863" s="18" t="s">
        <v>164</v>
      </c>
      <c r="Z863" s="18">
        <v>749.22359340000003</v>
      </c>
    </row>
    <row r="864" spans="1:26" hidden="1">
      <c r="A864" s="18" t="s">
        <v>223</v>
      </c>
      <c r="B864" s="18" t="s">
        <v>173</v>
      </c>
      <c r="C864" s="18" t="s">
        <v>139</v>
      </c>
      <c r="D864" s="18" t="s">
        <v>58</v>
      </c>
      <c r="E864" s="18" t="s">
        <v>140</v>
      </c>
      <c r="F864" s="18" t="s">
        <v>141</v>
      </c>
      <c r="G864" s="18">
        <v>31922.04435</v>
      </c>
      <c r="H864" s="18">
        <v>35303.387759999998</v>
      </c>
      <c r="I864" s="18" t="s">
        <v>164</v>
      </c>
      <c r="J864" s="18">
        <v>45416.134879999998</v>
      </c>
      <c r="K864" s="18" t="s">
        <v>164</v>
      </c>
      <c r="L864" s="18">
        <v>52267.565110000003</v>
      </c>
      <c r="M864" s="18" t="s">
        <v>164</v>
      </c>
      <c r="N864" s="18">
        <v>55119.647530000002</v>
      </c>
      <c r="O864" s="18" t="s">
        <v>164</v>
      </c>
      <c r="P864" s="18">
        <v>52577.190620000001</v>
      </c>
      <c r="Q864" s="18" t="s">
        <v>164</v>
      </c>
      <c r="R864" s="18">
        <v>47670.559079999999</v>
      </c>
      <c r="S864" s="18" t="s">
        <v>164</v>
      </c>
      <c r="T864" s="18">
        <v>44330.324009999997</v>
      </c>
      <c r="U864" s="18" t="s">
        <v>164</v>
      </c>
      <c r="V864" s="18">
        <v>39017.684119999998</v>
      </c>
      <c r="W864" s="18" t="s">
        <v>164</v>
      </c>
      <c r="X864" s="18">
        <v>31992.27361</v>
      </c>
      <c r="Y864" s="18" t="s">
        <v>164</v>
      </c>
      <c r="Z864" s="18">
        <v>26922.81868</v>
      </c>
    </row>
    <row r="865" spans="1:26" hidden="1">
      <c r="A865" s="18" t="s">
        <v>223</v>
      </c>
      <c r="B865" s="18" t="s">
        <v>173</v>
      </c>
      <c r="C865" s="18" t="s">
        <v>139</v>
      </c>
      <c r="D865" s="18" t="s">
        <v>58</v>
      </c>
      <c r="E865" s="18" t="s">
        <v>59</v>
      </c>
      <c r="F865" s="18" t="s">
        <v>60</v>
      </c>
      <c r="G865" s="18">
        <v>295.72563810000003</v>
      </c>
      <c r="H865" s="18">
        <v>333.16480259999997</v>
      </c>
      <c r="I865" s="18" t="s">
        <v>164</v>
      </c>
      <c r="J865" s="18">
        <v>460.11288949999999</v>
      </c>
      <c r="K865" s="18" t="s">
        <v>164</v>
      </c>
      <c r="L865" s="18">
        <v>552.05808549999995</v>
      </c>
      <c r="M865" s="18" t="s">
        <v>164</v>
      </c>
      <c r="N865" s="18">
        <v>610.53827379999996</v>
      </c>
      <c r="O865" s="18" t="s">
        <v>164</v>
      </c>
      <c r="P865" s="18">
        <v>631.25926619999996</v>
      </c>
      <c r="Q865" s="18" t="s">
        <v>164</v>
      </c>
      <c r="R865" s="18">
        <v>625.80423610000003</v>
      </c>
      <c r="S865" s="18" t="s">
        <v>164</v>
      </c>
      <c r="T865" s="18">
        <v>633.32405640000002</v>
      </c>
      <c r="U865" s="18" t="s">
        <v>164</v>
      </c>
      <c r="V865" s="18">
        <v>636.12287000000003</v>
      </c>
      <c r="W865" s="18" t="s">
        <v>164</v>
      </c>
      <c r="X865" s="18">
        <v>649.09441819999995</v>
      </c>
      <c r="Y865" s="18" t="s">
        <v>164</v>
      </c>
      <c r="Z865" s="18">
        <v>645.8399177</v>
      </c>
    </row>
    <row r="866" spans="1:26" hidden="1">
      <c r="A866" s="18" t="s">
        <v>223</v>
      </c>
      <c r="B866" s="18" t="s">
        <v>173</v>
      </c>
      <c r="C866" s="18" t="s">
        <v>139</v>
      </c>
      <c r="D866" s="18" t="s">
        <v>58</v>
      </c>
      <c r="E866" s="18" t="s">
        <v>61</v>
      </c>
      <c r="F866" s="18" t="s">
        <v>62</v>
      </c>
      <c r="G866" s="18">
        <v>61434.53443</v>
      </c>
      <c r="H866" s="18">
        <v>72177.725760000001</v>
      </c>
      <c r="I866" s="18" t="s">
        <v>164</v>
      </c>
      <c r="J866" s="18">
        <v>106571.0156</v>
      </c>
      <c r="K866" s="18" t="s">
        <v>164</v>
      </c>
      <c r="L866" s="18">
        <v>141189.18520000001</v>
      </c>
      <c r="M866" s="18" t="s">
        <v>164</v>
      </c>
      <c r="N866" s="18">
        <v>166649.09599999999</v>
      </c>
      <c r="O866" s="18" t="s">
        <v>164</v>
      </c>
      <c r="P866" s="18">
        <v>186435.6035</v>
      </c>
      <c r="Q866" s="18" t="s">
        <v>164</v>
      </c>
      <c r="R866" s="18">
        <v>202990.84849999999</v>
      </c>
      <c r="S866" s="18" t="s">
        <v>164</v>
      </c>
      <c r="T866" s="18">
        <v>220986.8003</v>
      </c>
      <c r="U866" s="18" t="s">
        <v>164</v>
      </c>
      <c r="V866" s="18">
        <v>239628.88819999999</v>
      </c>
      <c r="W866" s="18" t="s">
        <v>164</v>
      </c>
      <c r="X866" s="18">
        <v>258916.63399999999</v>
      </c>
      <c r="Y866" s="18" t="s">
        <v>164</v>
      </c>
      <c r="Z866" s="18">
        <v>280025.67300000001</v>
      </c>
    </row>
    <row r="867" spans="1:26" hidden="1">
      <c r="A867" s="18" t="s">
        <v>223</v>
      </c>
      <c r="B867" s="18" t="s">
        <v>173</v>
      </c>
      <c r="C867" s="18" t="s">
        <v>139</v>
      </c>
      <c r="D867" s="18" t="s">
        <v>58</v>
      </c>
      <c r="E867" s="18" t="s">
        <v>142</v>
      </c>
      <c r="F867" s="18" t="s">
        <v>143</v>
      </c>
      <c r="G867" s="18">
        <v>6475.0910599999997</v>
      </c>
      <c r="H867" s="18">
        <v>6868.7280000000001</v>
      </c>
      <c r="I867" s="18" t="s">
        <v>164</v>
      </c>
      <c r="J867" s="18">
        <v>7687.27</v>
      </c>
      <c r="K867" s="18" t="s">
        <v>164</v>
      </c>
      <c r="L867" s="18">
        <v>8504.7870000000003</v>
      </c>
      <c r="M867" s="18" t="s">
        <v>164</v>
      </c>
      <c r="N867" s="18">
        <v>9251.4779999999992</v>
      </c>
      <c r="O867" s="18" t="s">
        <v>164</v>
      </c>
      <c r="P867" s="18">
        <v>9959.1409999999996</v>
      </c>
      <c r="Q867" s="18" t="s">
        <v>164</v>
      </c>
      <c r="R867" s="18">
        <v>10587.365</v>
      </c>
      <c r="S867" s="18" t="s">
        <v>164</v>
      </c>
      <c r="T867" s="18">
        <v>11146.078</v>
      </c>
      <c r="U867" s="18" t="s">
        <v>164</v>
      </c>
      <c r="V867" s="18">
        <v>11678.960999999999</v>
      </c>
      <c r="W867" s="18" t="s">
        <v>164</v>
      </c>
      <c r="X867" s="18">
        <v>12195.771000000001</v>
      </c>
      <c r="Y867" s="18" t="s">
        <v>164</v>
      </c>
      <c r="Z867" s="18">
        <v>12697.146000000001</v>
      </c>
    </row>
    <row r="868" spans="1:26" hidden="1">
      <c r="A868" s="18" t="s">
        <v>223</v>
      </c>
      <c r="B868" s="18" t="s">
        <v>173</v>
      </c>
      <c r="C868" s="18" t="s">
        <v>139</v>
      </c>
      <c r="D868" s="18" t="s">
        <v>58</v>
      </c>
      <c r="E868" s="18" t="s">
        <v>63</v>
      </c>
      <c r="F868" s="18" t="s">
        <v>60</v>
      </c>
      <c r="G868" s="18">
        <v>434.3148855</v>
      </c>
      <c r="H868" s="18">
        <v>489.01167609999999</v>
      </c>
      <c r="I868" s="18" t="s">
        <v>164</v>
      </c>
      <c r="J868" s="18">
        <v>657.8516965</v>
      </c>
      <c r="K868" s="18" t="s">
        <v>164</v>
      </c>
      <c r="L868" s="18">
        <v>778.19177830000001</v>
      </c>
      <c r="M868" s="18" t="s">
        <v>164</v>
      </c>
      <c r="N868" s="18">
        <v>847.20529899999997</v>
      </c>
      <c r="O868" s="18" t="s">
        <v>164</v>
      </c>
      <c r="P868" s="18">
        <v>850.42323739999995</v>
      </c>
      <c r="Q868" s="18" t="s">
        <v>164</v>
      </c>
      <c r="R868" s="18">
        <v>818.10609150000005</v>
      </c>
      <c r="S868" s="18" t="s">
        <v>164</v>
      </c>
      <c r="T868" s="18">
        <v>816.56332769999995</v>
      </c>
      <c r="U868" s="18" t="s">
        <v>164</v>
      </c>
      <c r="V868" s="18">
        <v>807.71125719999998</v>
      </c>
      <c r="W868" s="18" t="s">
        <v>164</v>
      </c>
      <c r="X868" s="18">
        <v>819.40246149999996</v>
      </c>
      <c r="Y868" s="18" t="s">
        <v>164</v>
      </c>
      <c r="Z868" s="18">
        <v>812.42997290000005</v>
      </c>
    </row>
    <row r="869" spans="1:26" hidden="1">
      <c r="A869" s="18" t="s">
        <v>223</v>
      </c>
      <c r="B869" s="18" t="s">
        <v>174</v>
      </c>
      <c r="C869" s="18" t="s">
        <v>139</v>
      </c>
      <c r="D869" s="18" t="s">
        <v>58</v>
      </c>
      <c r="E869" s="18" t="s">
        <v>140</v>
      </c>
      <c r="F869" s="18" t="s">
        <v>141</v>
      </c>
      <c r="G869" s="18">
        <v>31922.04435</v>
      </c>
      <c r="H869" s="18">
        <v>35303.387759999998</v>
      </c>
      <c r="I869" s="18" t="s">
        <v>164</v>
      </c>
      <c r="J869" s="18">
        <v>48286.996370000001</v>
      </c>
      <c r="K869" s="18" t="s">
        <v>164</v>
      </c>
      <c r="L869" s="18">
        <v>58293.58412</v>
      </c>
      <c r="M869" s="18" t="s">
        <v>164</v>
      </c>
      <c r="N869" s="18">
        <v>63533.000950000001</v>
      </c>
      <c r="O869" s="18" t="s">
        <v>164</v>
      </c>
      <c r="P869" s="18">
        <v>66718.096950000006</v>
      </c>
      <c r="Q869" s="18" t="s">
        <v>164</v>
      </c>
      <c r="R869" s="18">
        <v>68309.182239999995</v>
      </c>
      <c r="S869" s="18" t="s">
        <v>164</v>
      </c>
      <c r="T869" s="18">
        <v>72477.302720000007</v>
      </c>
      <c r="U869" s="18" t="s">
        <v>164</v>
      </c>
      <c r="V869" s="18">
        <v>75962.65711</v>
      </c>
      <c r="W869" s="18" t="s">
        <v>164</v>
      </c>
      <c r="X869" s="18">
        <v>80370.473159999994</v>
      </c>
      <c r="Y869" s="18" t="s">
        <v>164</v>
      </c>
      <c r="Z869" s="18">
        <v>84136.281600000002</v>
      </c>
    </row>
    <row r="870" spans="1:26" hidden="1">
      <c r="A870" s="18" t="s">
        <v>223</v>
      </c>
      <c r="B870" s="18" t="s">
        <v>174</v>
      </c>
      <c r="C870" s="18" t="s">
        <v>139</v>
      </c>
      <c r="D870" s="18" t="s">
        <v>58</v>
      </c>
      <c r="E870" s="18" t="s">
        <v>59</v>
      </c>
      <c r="F870" s="18" t="s">
        <v>60</v>
      </c>
      <c r="G870" s="18">
        <v>295.72640819999998</v>
      </c>
      <c r="H870" s="18">
        <v>333.16511780000002</v>
      </c>
      <c r="I870" s="18" t="s">
        <v>164</v>
      </c>
      <c r="J870" s="18">
        <v>470.81344960000001</v>
      </c>
      <c r="K870" s="18" t="s">
        <v>164</v>
      </c>
      <c r="L870" s="18">
        <v>575.53674980000005</v>
      </c>
      <c r="M870" s="18" t="s">
        <v>164</v>
      </c>
      <c r="N870" s="18">
        <v>639.10460820000003</v>
      </c>
      <c r="O870" s="18" t="s">
        <v>164</v>
      </c>
      <c r="P870" s="18">
        <v>680.67888240000002</v>
      </c>
      <c r="Q870" s="18" t="s">
        <v>164</v>
      </c>
      <c r="R870" s="18">
        <v>702.34557970000003</v>
      </c>
      <c r="S870" s="18" t="s">
        <v>164</v>
      </c>
      <c r="T870" s="18">
        <v>730.43890390000001</v>
      </c>
      <c r="U870" s="18" t="s">
        <v>164</v>
      </c>
      <c r="V870" s="18">
        <v>748.39518229999999</v>
      </c>
      <c r="W870" s="18" t="s">
        <v>164</v>
      </c>
      <c r="X870" s="18">
        <v>774.47644319999995</v>
      </c>
      <c r="Y870" s="18" t="s">
        <v>164</v>
      </c>
      <c r="Z870" s="18">
        <v>788.76243030000001</v>
      </c>
    </row>
    <row r="871" spans="1:26" hidden="1">
      <c r="A871" s="18" t="s">
        <v>223</v>
      </c>
      <c r="B871" s="18" t="s">
        <v>174</v>
      </c>
      <c r="C871" s="18" t="s">
        <v>139</v>
      </c>
      <c r="D871" s="18" t="s">
        <v>58</v>
      </c>
      <c r="E871" s="18" t="s">
        <v>61</v>
      </c>
      <c r="F871" s="18" t="s">
        <v>62</v>
      </c>
      <c r="G871" s="18">
        <v>61434.53443</v>
      </c>
      <c r="H871" s="18">
        <v>72177.725760000001</v>
      </c>
      <c r="I871" s="18" t="s">
        <v>164</v>
      </c>
      <c r="J871" s="18">
        <v>106636.97840000001</v>
      </c>
      <c r="K871" s="18" t="s">
        <v>164</v>
      </c>
      <c r="L871" s="18">
        <v>141373.41759999999</v>
      </c>
      <c r="M871" s="18" t="s">
        <v>164</v>
      </c>
      <c r="N871" s="18">
        <v>166902.90289999999</v>
      </c>
      <c r="O871" s="18" t="s">
        <v>164</v>
      </c>
      <c r="P871" s="18">
        <v>186907.4221</v>
      </c>
      <c r="Q871" s="18" t="s">
        <v>164</v>
      </c>
      <c r="R871" s="18">
        <v>203985.39060000001</v>
      </c>
      <c r="S871" s="18" t="s">
        <v>164</v>
      </c>
      <c r="T871" s="18">
        <v>222538.62359999999</v>
      </c>
      <c r="U871" s="18" t="s">
        <v>164</v>
      </c>
      <c r="V871" s="18">
        <v>242015.6691</v>
      </c>
      <c r="W871" s="18" t="s">
        <v>164</v>
      </c>
      <c r="X871" s="18">
        <v>262892.55619999999</v>
      </c>
      <c r="Y871" s="18" t="s">
        <v>164</v>
      </c>
      <c r="Z871" s="18">
        <v>286461.05560000002</v>
      </c>
    </row>
    <row r="872" spans="1:26" hidden="1">
      <c r="A872" s="18" t="s">
        <v>223</v>
      </c>
      <c r="B872" s="18" t="s">
        <v>174</v>
      </c>
      <c r="C872" s="18" t="s">
        <v>139</v>
      </c>
      <c r="D872" s="18" t="s">
        <v>58</v>
      </c>
      <c r="E872" s="18" t="s">
        <v>142</v>
      </c>
      <c r="F872" s="18" t="s">
        <v>143</v>
      </c>
      <c r="G872" s="18">
        <v>6475.0910599999997</v>
      </c>
      <c r="H872" s="18">
        <v>6868.7280000000001</v>
      </c>
      <c r="I872" s="18" t="s">
        <v>164</v>
      </c>
      <c r="J872" s="18">
        <v>7687.27</v>
      </c>
      <c r="K872" s="18" t="s">
        <v>164</v>
      </c>
      <c r="L872" s="18">
        <v>8504.7870000000003</v>
      </c>
      <c r="M872" s="18" t="s">
        <v>164</v>
      </c>
      <c r="N872" s="18">
        <v>9251.4779999999992</v>
      </c>
      <c r="O872" s="18" t="s">
        <v>164</v>
      </c>
      <c r="P872" s="18">
        <v>9959.1409999999996</v>
      </c>
      <c r="Q872" s="18" t="s">
        <v>164</v>
      </c>
      <c r="R872" s="18">
        <v>10587.365</v>
      </c>
      <c r="S872" s="18" t="s">
        <v>164</v>
      </c>
      <c r="T872" s="18">
        <v>11146.078</v>
      </c>
      <c r="U872" s="18" t="s">
        <v>164</v>
      </c>
      <c r="V872" s="18">
        <v>11678.960999999999</v>
      </c>
      <c r="W872" s="18" t="s">
        <v>164</v>
      </c>
      <c r="X872" s="18">
        <v>12195.771000000001</v>
      </c>
      <c r="Y872" s="18" t="s">
        <v>164</v>
      </c>
      <c r="Z872" s="18">
        <v>12697.146000000001</v>
      </c>
    </row>
    <row r="873" spans="1:26" hidden="1">
      <c r="A873" s="18" t="s">
        <v>223</v>
      </c>
      <c r="B873" s="18" t="s">
        <v>174</v>
      </c>
      <c r="C873" s="18" t="s">
        <v>139</v>
      </c>
      <c r="D873" s="18" t="s">
        <v>58</v>
      </c>
      <c r="E873" s="18" t="s">
        <v>63</v>
      </c>
      <c r="F873" s="18" t="s">
        <v>60</v>
      </c>
      <c r="G873" s="18">
        <v>434.31873619999999</v>
      </c>
      <c r="H873" s="18">
        <v>489.01078230000002</v>
      </c>
      <c r="I873" s="18" t="s">
        <v>164</v>
      </c>
      <c r="J873" s="18">
        <v>684.54071729999998</v>
      </c>
      <c r="K873" s="18" t="s">
        <v>164</v>
      </c>
      <c r="L873" s="18">
        <v>835.41317779999997</v>
      </c>
      <c r="M873" s="18" t="s">
        <v>164</v>
      </c>
      <c r="N873" s="18">
        <v>922.26116049999996</v>
      </c>
      <c r="O873" s="18" t="s">
        <v>164</v>
      </c>
      <c r="P873" s="18">
        <v>975.34205759999998</v>
      </c>
      <c r="Q873" s="18" t="s">
        <v>164</v>
      </c>
      <c r="R873" s="18">
        <v>1002.4542</v>
      </c>
      <c r="S873" s="18" t="s">
        <v>164</v>
      </c>
      <c r="T873" s="18">
        <v>1048.125198</v>
      </c>
      <c r="U873" s="18" t="s">
        <v>164</v>
      </c>
      <c r="V873" s="18">
        <v>1076.6749629999999</v>
      </c>
      <c r="W873" s="18" t="s">
        <v>164</v>
      </c>
      <c r="X873" s="18">
        <v>1117.0176759999999</v>
      </c>
      <c r="Y873" s="18" t="s">
        <v>164</v>
      </c>
      <c r="Z873" s="18">
        <v>1140.3617039999999</v>
      </c>
    </row>
    <row r="874" spans="1:26" hidden="1">
      <c r="A874" s="18" t="s">
        <v>223</v>
      </c>
      <c r="B874" s="18" t="s">
        <v>175</v>
      </c>
      <c r="C874" s="18" t="s">
        <v>139</v>
      </c>
      <c r="D874" s="18" t="s">
        <v>58</v>
      </c>
      <c r="E874" s="18" t="s">
        <v>140</v>
      </c>
      <c r="F874" s="18" t="s">
        <v>141</v>
      </c>
      <c r="G874" s="18">
        <v>31922.04435</v>
      </c>
      <c r="H874" s="18">
        <v>35303.387759999998</v>
      </c>
      <c r="I874" s="18" t="s">
        <v>164</v>
      </c>
      <c r="J874" s="18">
        <v>41991.156710000003</v>
      </c>
      <c r="K874" s="18" t="s">
        <v>164</v>
      </c>
      <c r="L874" s="18">
        <v>36861.267959999997</v>
      </c>
      <c r="M874" s="18" t="s">
        <v>164</v>
      </c>
      <c r="N874" s="18">
        <v>30603.23688</v>
      </c>
      <c r="O874" s="18" t="s">
        <v>164</v>
      </c>
      <c r="P874" s="18">
        <v>24353.920409999999</v>
      </c>
      <c r="Q874" s="18" t="s">
        <v>164</v>
      </c>
      <c r="R874" s="18">
        <v>20493.671900000001</v>
      </c>
      <c r="S874" s="18" t="s">
        <v>164</v>
      </c>
      <c r="T874" s="18">
        <v>16218.572039999999</v>
      </c>
      <c r="U874" s="18" t="s">
        <v>164</v>
      </c>
      <c r="V874" s="18">
        <v>11872.668240000001</v>
      </c>
      <c r="W874" s="18" t="s">
        <v>164</v>
      </c>
      <c r="X874" s="18">
        <v>5598.0156129999996</v>
      </c>
      <c r="Y874" s="18" t="s">
        <v>164</v>
      </c>
      <c r="Z874" s="18">
        <v>394.92881949999997</v>
      </c>
    </row>
    <row r="875" spans="1:26" hidden="1">
      <c r="A875" s="18" t="s">
        <v>223</v>
      </c>
      <c r="B875" s="18" t="s">
        <v>175</v>
      </c>
      <c r="C875" s="18" t="s">
        <v>139</v>
      </c>
      <c r="D875" s="18" t="s">
        <v>58</v>
      </c>
      <c r="E875" s="18" t="s">
        <v>59</v>
      </c>
      <c r="F875" s="18" t="s">
        <v>60</v>
      </c>
      <c r="G875" s="18">
        <v>295.72563810000003</v>
      </c>
      <c r="H875" s="18">
        <v>333.16480259999997</v>
      </c>
      <c r="I875" s="18" t="s">
        <v>164</v>
      </c>
      <c r="J875" s="18">
        <v>431.78581819999999</v>
      </c>
      <c r="K875" s="18" t="s">
        <v>164</v>
      </c>
      <c r="L875" s="18">
        <v>475.8982623</v>
      </c>
      <c r="M875" s="18" t="s">
        <v>164</v>
      </c>
      <c r="N875" s="18">
        <v>518.43732060000002</v>
      </c>
      <c r="O875" s="18" t="s">
        <v>164</v>
      </c>
      <c r="P875" s="18">
        <v>554.02201700000001</v>
      </c>
      <c r="Q875" s="18" t="s">
        <v>164</v>
      </c>
      <c r="R875" s="18">
        <v>573.66532959999995</v>
      </c>
      <c r="S875" s="18" t="s">
        <v>164</v>
      </c>
      <c r="T875" s="18">
        <v>586.91819810000004</v>
      </c>
      <c r="U875" s="18" t="s">
        <v>164</v>
      </c>
      <c r="V875" s="18">
        <v>587.22487469999999</v>
      </c>
      <c r="W875" s="18" t="s">
        <v>164</v>
      </c>
      <c r="X875" s="18">
        <v>581.45331940000005</v>
      </c>
      <c r="Y875" s="18" t="s">
        <v>164</v>
      </c>
      <c r="Z875" s="18">
        <v>564.88852020000002</v>
      </c>
    </row>
    <row r="876" spans="1:26" hidden="1">
      <c r="A876" s="18" t="s">
        <v>223</v>
      </c>
      <c r="B876" s="18" t="s">
        <v>175</v>
      </c>
      <c r="C876" s="18" t="s">
        <v>139</v>
      </c>
      <c r="D876" s="18" t="s">
        <v>58</v>
      </c>
      <c r="E876" s="18" t="s">
        <v>61</v>
      </c>
      <c r="F876" s="18" t="s">
        <v>62</v>
      </c>
      <c r="G876" s="18">
        <v>61434.53443</v>
      </c>
      <c r="H876" s="18">
        <v>72177.725760000001</v>
      </c>
      <c r="I876" s="18" t="s">
        <v>164</v>
      </c>
      <c r="J876" s="18">
        <v>107072.60189999999</v>
      </c>
      <c r="K876" s="18" t="s">
        <v>164</v>
      </c>
      <c r="L876" s="18">
        <v>149956.3579</v>
      </c>
      <c r="M876" s="18" t="s">
        <v>164</v>
      </c>
      <c r="N876" s="18">
        <v>191978.2378</v>
      </c>
      <c r="O876" s="18" t="s">
        <v>164</v>
      </c>
      <c r="P876" s="18">
        <v>228934.79949999999</v>
      </c>
      <c r="Q876" s="18" t="s">
        <v>164</v>
      </c>
      <c r="R876" s="18">
        <v>261665.76430000001</v>
      </c>
      <c r="S876" s="18" t="s">
        <v>164</v>
      </c>
      <c r="T876" s="18">
        <v>291567.61619999999</v>
      </c>
      <c r="U876" s="18" t="s">
        <v>164</v>
      </c>
      <c r="V876" s="18">
        <v>316610.59940000001</v>
      </c>
      <c r="W876" s="18" t="s">
        <v>164</v>
      </c>
      <c r="X876" s="18">
        <v>337299.19280000002</v>
      </c>
      <c r="Y876" s="18" t="s">
        <v>164</v>
      </c>
      <c r="Z876" s="18">
        <v>358212.52529999998</v>
      </c>
    </row>
    <row r="877" spans="1:26" hidden="1">
      <c r="A877" s="18" t="s">
        <v>223</v>
      </c>
      <c r="B877" s="18" t="s">
        <v>175</v>
      </c>
      <c r="C877" s="18" t="s">
        <v>139</v>
      </c>
      <c r="D877" s="18" t="s">
        <v>58</v>
      </c>
      <c r="E877" s="18" t="s">
        <v>142</v>
      </c>
      <c r="F877" s="18" t="s">
        <v>143</v>
      </c>
      <c r="G877" s="18">
        <v>6475.0910599999997</v>
      </c>
      <c r="H877" s="18">
        <v>6868.6970000000001</v>
      </c>
      <c r="I877" s="18" t="s">
        <v>164</v>
      </c>
      <c r="J877" s="18">
        <v>7600.9849999999997</v>
      </c>
      <c r="K877" s="18" t="s">
        <v>164</v>
      </c>
      <c r="L877" s="18">
        <v>8235.491</v>
      </c>
      <c r="M877" s="18" t="s">
        <v>164</v>
      </c>
      <c r="N877" s="18">
        <v>8747.2970000000005</v>
      </c>
      <c r="O877" s="18" t="s">
        <v>164</v>
      </c>
      <c r="P877" s="18">
        <v>9136.5949999999993</v>
      </c>
      <c r="Q877" s="18" t="s">
        <v>164</v>
      </c>
      <c r="R877" s="18">
        <v>9379.1059999999998</v>
      </c>
      <c r="S877" s="18" t="s">
        <v>164</v>
      </c>
      <c r="T877" s="18">
        <v>9490.6200000000008</v>
      </c>
      <c r="U877" s="18" t="s">
        <v>164</v>
      </c>
      <c r="V877" s="18">
        <v>9507.2990000000009</v>
      </c>
      <c r="W877" s="18" t="s">
        <v>164</v>
      </c>
      <c r="X877" s="18">
        <v>9455.1380000000008</v>
      </c>
      <c r="Y877" s="18" t="s">
        <v>164</v>
      </c>
      <c r="Z877" s="18">
        <v>9365.4140000000007</v>
      </c>
    </row>
    <row r="878" spans="1:26" hidden="1">
      <c r="A878" s="18" t="s">
        <v>223</v>
      </c>
      <c r="B878" s="18" t="s">
        <v>175</v>
      </c>
      <c r="C878" s="18" t="s">
        <v>139</v>
      </c>
      <c r="D878" s="18" t="s">
        <v>58</v>
      </c>
      <c r="E878" s="18" t="s">
        <v>63</v>
      </c>
      <c r="F878" s="18" t="s">
        <v>60</v>
      </c>
      <c r="G878" s="18">
        <v>434.3148855</v>
      </c>
      <c r="H878" s="18">
        <v>489.01161400000001</v>
      </c>
      <c r="I878" s="18" t="s">
        <v>164</v>
      </c>
      <c r="J878" s="18">
        <v>615.6826125</v>
      </c>
      <c r="K878" s="18" t="s">
        <v>164</v>
      </c>
      <c r="L878" s="18">
        <v>627.91165790000002</v>
      </c>
      <c r="M878" s="18" t="s">
        <v>164</v>
      </c>
      <c r="N878" s="18">
        <v>651.76217910000003</v>
      </c>
      <c r="O878" s="18" t="s">
        <v>164</v>
      </c>
      <c r="P878" s="18">
        <v>682.23238490000006</v>
      </c>
      <c r="Q878" s="18" t="s">
        <v>164</v>
      </c>
      <c r="R878" s="18">
        <v>709.06055700000002</v>
      </c>
      <c r="S878" s="18" t="s">
        <v>164</v>
      </c>
      <c r="T878" s="18">
        <v>745.53664400000002</v>
      </c>
      <c r="U878" s="18" t="s">
        <v>164</v>
      </c>
      <c r="V878" s="18">
        <v>757.19317109999997</v>
      </c>
      <c r="W878" s="18" t="s">
        <v>164</v>
      </c>
      <c r="X878" s="18">
        <v>748.08166259999996</v>
      </c>
      <c r="Y878" s="18" t="s">
        <v>164</v>
      </c>
      <c r="Z878" s="18">
        <v>702.84675149999998</v>
      </c>
    </row>
    <row r="879" spans="1:26" hidden="1">
      <c r="A879" s="18" t="s">
        <v>223</v>
      </c>
      <c r="B879" s="18" t="s">
        <v>176</v>
      </c>
      <c r="C879" s="18" t="s">
        <v>139</v>
      </c>
      <c r="D879" s="18" t="s">
        <v>58</v>
      </c>
      <c r="E879" s="18" t="s">
        <v>140</v>
      </c>
      <c r="F879" s="18" t="s">
        <v>141</v>
      </c>
      <c r="G879" s="18">
        <v>31922.04435</v>
      </c>
      <c r="H879" s="18">
        <v>35303.387759999998</v>
      </c>
      <c r="I879" s="18" t="s">
        <v>164</v>
      </c>
      <c r="J879" s="18">
        <v>41616.613599999997</v>
      </c>
      <c r="K879" s="18" t="s">
        <v>164</v>
      </c>
      <c r="L879" s="18">
        <v>43813.588799999998</v>
      </c>
      <c r="M879" s="18" t="s">
        <v>164</v>
      </c>
      <c r="N879" s="18">
        <v>41192.082439999998</v>
      </c>
      <c r="O879" s="18" t="s">
        <v>164</v>
      </c>
      <c r="P879" s="18">
        <v>36814.27895</v>
      </c>
      <c r="Q879" s="18" t="s">
        <v>164</v>
      </c>
      <c r="R879" s="18">
        <v>32894.536099999998</v>
      </c>
      <c r="S879" s="18" t="s">
        <v>164</v>
      </c>
      <c r="T879" s="18">
        <v>29630.918470000001</v>
      </c>
      <c r="U879" s="18" t="s">
        <v>164</v>
      </c>
      <c r="V879" s="18">
        <v>23931.586660000001</v>
      </c>
      <c r="W879" s="18" t="s">
        <v>164</v>
      </c>
      <c r="X879" s="18">
        <v>19353.44642</v>
      </c>
      <c r="Y879" s="18" t="s">
        <v>164</v>
      </c>
      <c r="Z879" s="18">
        <v>11585.241889999999</v>
      </c>
    </row>
    <row r="880" spans="1:26" hidden="1">
      <c r="A880" s="18" t="s">
        <v>223</v>
      </c>
      <c r="B880" s="18" t="s">
        <v>176</v>
      </c>
      <c r="C880" s="18" t="s">
        <v>139</v>
      </c>
      <c r="D880" s="18" t="s">
        <v>58</v>
      </c>
      <c r="E880" s="18" t="s">
        <v>59</v>
      </c>
      <c r="F880" s="18" t="s">
        <v>60</v>
      </c>
      <c r="G880" s="18">
        <v>295.72563810000003</v>
      </c>
      <c r="H880" s="18">
        <v>333.16480259999997</v>
      </c>
      <c r="I880" s="18" t="s">
        <v>164</v>
      </c>
      <c r="J880" s="18">
        <v>427.31190600000002</v>
      </c>
      <c r="K880" s="18" t="s">
        <v>164</v>
      </c>
      <c r="L880" s="18">
        <v>507.06269079999998</v>
      </c>
      <c r="M880" s="18" t="s">
        <v>164</v>
      </c>
      <c r="N880" s="18">
        <v>561.83963180000001</v>
      </c>
      <c r="O880" s="18" t="s">
        <v>164</v>
      </c>
      <c r="P880" s="18">
        <v>596.60105039999996</v>
      </c>
      <c r="Q880" s="18" t="s">
        <v>164</v>
      </c>
      <c r="R880" s="18">
        <v>620.50981209999998</v>
      </c>
      <c r="S880" s="18" t="s">
        <v>164</v>
      </c>
      <c r="T880" s="18">
        <v>628.95661029999997</v>
      </c>
      <c r="U880" s="18" t="s">
        <v>164</v>
      </c>
      <c r="V880" s="18">
        <v>623.98815530000002</v>
      </c>
      <c r="W880" s="18" t="s">
        <v>164</v>
      </c>
      <c r="X880" s="18">
        <v>618.47110139999995</v>
      </c>
      <c r="Y880" s="18" t="s">
        <v>164</v>
      </c>
      <c r="Z880" s="18">
        <v>606.78563039999995</v>
      </c>
    </row>
    <row r="881" spans="1:26" hidden="1">
      <c r="A881" s="18" t="s">
        <v>223</v>
      </c>
      <c r="B881" s="18" t="s">
        <v>176</v>
      </c>
      <c r="C881" s="18" t="s">
        <v>139</v>
      </c>
      <c r="D881" s="18" t="s">
        <v>58</v>
      </c>
      <c r="E881" s="18" t="s">
        <v>61</v>
      </c>
      <c r="F881" s="18" t="s">
        <v>62</v>
      </c>
      <c r="G881" s="18">
        <v>61434.53443</v>
      </c>
      <c r="H881" s="18">
        <v>72177.725760000001</v>
      </c>
      <c r="I881" s="18" t="s">
        <v>164</v>
      </c>
      <c r="J881" s="18">
        <v>106991.32769999999</v>
      </c>
      <c r="K881" s="18" t="s">
        <v>164</v>
      </c>
      <c r="L881" s="18">
        <v>150722.30609999999</v>
      </c>
      <c r="M881" s="18" t="s">
        <v>164</v>
      </c>
      <c r="N881" s="18">
        <v>193573.7286</v>
      </c>
      <c r="O881" s="18" t="s">
        <v>164</v>
      </c>
      <c r="P881" s="18">
        <v>231297.5791</v>
      </c>
      <c r="Q881" s="18" t="s">
        <v>164</v>
      </c>
      <c r="R881" s="18">
        <v>264901.4179</v>
      </c>
      <c r="S881" s="18" t="s">
        <v>164</v>
      </c>
      <c r="T881" s="18">
        <v>296019.13099999999</v>
      </c>
      <c r="U881" s="18" t="s">
        <v>164</v>
      </c>
      <c r="V881" s="18">
        <v>322174.8639</v>
      </c>
      <c r="W881" s="18" t="s">
        <v>164</v>
      </c>
      <c r="X881" s="18">
        <v>345075.65850000002</v>
      </c>
      <c r="Y881" s="18" t="s">
        <v>164</v>
      </c>
      <c r="Z881" s="18">
        <v>365823.53950000001</v>
      </c>
    </row>
    <row r="882" spans="1:26" hidden="1">
      <c r="A882" s="18" t="s">
        <v>223</v>
      </c>
      <c r="B882" s="18" t="s">
        <v>176</v>
      </c>
      <c r="C882" s="18" t="s">
        <v>139</v>
      </c>
      <c r="D882" s="18" t="s">
        <v>58</v>
      </c>
      <c r="E882" s="18" t="s">
        <v>142</v>
      </c>
      <c r="F882" s="18" t="s">
        <v>143</v>
      </c>
      <c r="G882" s="18">
        <v>6475.0910599999997</v>
      </c>
      <c r="H882" s="18">
        <v>6868.6970000000001</v>
      </c>
      <c r="I882" s="18" t="s">
        <v>164</v>
      </c>
      <c r="J882" s="18">
        <v>7600.9849999999997</v>
      </c>
      <c r="K882" s="18" t="s">
        <v>164</v>
      </c>
      <c r="L882" s="18">
        <v>8235.491</v>
      </c>
      <c r="M882" s="18" t="s">
        <v>164</v>
      </c>
      <c r="N882" s="18">
        <v>8747.2970000000005</v>
      </c>
      <c r="O882" s="18" t="s">
        <v>164</v>
      </c>
      <c r="P882" s="18">
        <v>9136.5949999999993</v>
      </c>
      <c r="Q882" s="18" t="s">
        <v>164</v>
      </c>
      <c r="R882" s="18">
        <v>9379.1059999999998</v>
      </c>
      <c r="S882" s="18" t="s">
        <v>164</v>
      </c>
      <c r="T882" s="18">
        <v>9490.6200000000008</v>
      </c>
      <c r="U882" s="18" t="s">
        <v>164</v>
      </c>
      <c r="V882" s="18">
        <v>9507.2990000000009</v>
      </c>
      <c r="W882" s="18" t="s">
        <v>164</v>
      </c>
      <c r="X882" s="18">
        <v>9455.1380000000008</v>
      </c>
      <c r="Y882" s="18" t="s">
        <v>164</v>
      </c>
      <c r="Z882" s="18">
        <v>9365.4140000000007</v>
      </c>
    </row>
    <row r="883" spans="1:26" hidden="1">
      <c r="A883" s="18" t="s">
        <v>223</v>
      </c>
      <c r="B883" s="18" t="s">
        <v>176</v>
      </c>
      <c r="C883" s="18" t="s">
        <v>139</v>
      </c>
      <c r="D883" s="18" t="s">
        <v>58</v>
      </c>
      <c r="E883" s="18" t="s">
        <v>63</v>
      </c>
      <c r="F883" s="18" t="s">
        <v>60</v>
      </c>
      <c r="G883" s="18">
        <v>434.3148855</v>
      </c>
      <c r="H883" s="18">
        <v>489.01161400000001</v>
      </c>
      <c r="I883" s="18" t="s">
        <v>164</v>
      </c>
      <c r="J883" s="18">
        <v>608.86545000000001</v>
      </c>
      <c r="K883" s="18" t="s">
        <v>164</v>
      </c>
      <c r="L883" s="18">
        <v>696.02018980000003</v>
      </c>
      <c r="M883" s="18" t="s">
        <v>164</v>
      </c>
      <c r="N883" s="18">
        <v>732.87205830000005</v>
      </c>
      <c r="O883" s="18" t="s">
        <v>164</v>
      </c>
      <c r="P883" s="18">
        <v>745.95325509999998</v>
      </c>
      <c r="Q883" s="18" t="s">
        <v>164</v>
      </c>
      <c r="R883" s="18">
        <v>757.36043380000001</v>
      </c>
      <c r="S883" s="18" t="s">
        <v>164</v>
      </c>
      <c r="T883" s="18">
        <v>764.73932960000002</v>
      </c>
      <c r="U883" s="18" t="s">
        <v>164</v>
      </c>
      <c r="V883" s="18">
        <v>766.10202589999994</v>
      </c>
      <c r="W883" s="18" t="s">
        <v>164</v>
      </c>
      <c r="X883" s="18">
        <v>755.40666329999999</v>
      </c>
      <c r="Y883" s="18" t="s">
        <v>164</v>
      </c>
      <c r="Z883" s="18">
        <v>727.63467309999999</v>
      </c>
    </row>
    <row r="884" spans="1:26" hidden="1">
      <c r="A884" s="18" t="s">
        <v>223</v>
      </c>
      <c r="B884" s="18" t="s">
        <v>197</v>
      </c>
      <c r="C884" s="18" t="s">
        <v>139</v>
      </c>
      <c r="D884" s="18" t="s">
        <v>58</v>
      </c>
      <c r="E884" s="18" t="s">
        <v>140</v>
      </c>
      <c r="F884" s="18" t="s">
        <v>141</v>
      </c>
      <c r="G884" s="18">
        <v>31922.04435</v>
      </c>
      <c r="H884" s="18">
        <v>35303.387759999998</v>
      </c>
      <c r="I884" s="18" t="s">
        <v>164</v>
      </c>
      <c r="J884" s="18">
        <v>41338.990709999998</v>
      </c>
      <c r="K884" s="18" t="s">
        <v>164</v>
      </c>
      <c r="L884" s="18">
        <v>45970.953739999997</v>
      </c>
      <c r="M884" s="18" t="s">
        <v>164</v>
      </c>
      <c r="N884" s="18">
        <v>46674.300920000001</v>
      </c>
      <c r="O884" s="18" t="s">
        <v>164</v>
      </c>
      <c r="P884" s="18">
        <v>47887.535929999998</v>
      </c>
      <c r="Q884" s="18" t="s">
        <v>164</v>
      </c>
      <c r="R884" s="18">
        <v>47464.40163</v>
      </c>
      <c r="S884" s="18" t="s">
        <v>164</v>
      </c>
      <c r="T884" s="18">
        <v>46906.53527</v>
      </c>
      <c r="U884" s="18" t="s">
        <v>164</v>
      </c>
      <c r="V884" s="18">
        <v>44235.888639999997</v>
      </c>
      <c r="W884" s="18" t="s">
        <v>164</v>
      </c>
      <c r="X884" s="18">
        <v>41005.641889999999</v>
      </c>
      <c r="Y884" s="18" t="s">
        <v>164</v>
      </c>
      <c r="Z884" s="18">
        <v>32848.944839999996</v>
      </c>
    </row>
    <row r="885" spans="1:26" hidden="1">
      <c r="A885" s="18" t="s">
        <v>223</v>
      </c>
      <c r="B885" s="18" t="s">
        <v>197</v>
      </c>
      <c r="C885" s="18" t="s">
        <v>139</v>
      </c>
      <c r="D885" s="18" t="s">
        <v>58</v>
      </c>
      <c r="E885" s="18" t="s">
        <v>59</v>
      </c>
      <c r="F885" s="18" t="s">
        <v>60</v>
      </c>
      <c r="G885" s="18">
        <v>295.72563810000003</v>
      </c>
      <c r="H885" s="18">
        <v>333.16480259999997</v>
      </c>
      <c r="I885" s="18" t="s">
        <v>164</v>
      </c>
      <c r="J885" s="18">
        <v>422.44784129999999</v>
      </c>
      <c r="K885" s="18" t="s">
        <v>164</v>
      </c>
      <c r="L885" s="18">
        <v>514.83435340000005</v>
      </c>
      <c r="M885" s="18" t="s">
        <v>164</v>
      </c>
      <c r="N885" s="18">
        <v>582.02268849999996</v>
      </c>
      <c r="O885" s="18" t="s">
        <v>164</v>
      </c>
      <c r="P885" s="18">
        <v>632.25711249999995</v>
      </c>
      <c r="Q885" s="18" t="s">
        <v>164</v>
      </c>
      <c r="R885" s="18">
        <v>657.25112990000002</v>
      </c>
      <c r="S885" s="18" t="s">
        <v>164</v>
      </c>
      <c r="T885" s="18">
        <v>669.0342799</v>
      </c>
      <c r="U885" s="18" t="s">
        <v>164</v>
      </c>
      <c r="V885" s="18">
        <v>664.40600919999997</v>
      </c>
      <c r="W885" s="18" t="s">
        <v>164</v>
      </c>
      <c r="X885" s="18">
        <v>659.16632530000004</v>
      </c>
      <c r="Y885" s="18" t="s">
        <v>164</v>
      </c>
      <c r="Z885" s="18">
        <v>651.73352839999995</v>
      </c>
    </row>
    <row r="886" spans="1:26" hidden="1">
      <c r="A886" s="18" t="s">
        <v>223</v>
      </c>
      <c r="B886" s="18" t="s">
        <v>197</v>
      </c>
      <c r="C886" s="18" t="s">
        <v>139</v>
      </c>
      <c r="D886" s="18" t="s">
        <v>58</v>
      </c>
      <c r="E886" s="18" t="s">
        <v>61</v>
      </c>
      <c r="F886" s="18" t="s">
        <v>62</v>
      </c>
      <c r="G886" s="18">
        <v>61434.53443</v>
      </c>
      <c r="H886" s="18">
        <v>72177.725760000001</v>
      </c>
      <c r="I886" s="18" t="s">
        <v>164</v>
      </c>
      <c r="J886" s="18">
        <v>106923.2267</v>
      </c>
      <c r="K886" s="18" t="s">
        <v>164</v>
      </c>
      <c r="L886" s="18">
        <v>150821.28750000001</v>
      </c>
      <c r="M886" s="18" t="s">
        <v>164</v>
      </c>
      <c r="N886" s="18">
        <v>193944.1048</v>
      </c>
      <c r="O886" s="18" t="s">
        <v>164</v>
      </c>
      <c r="P886" s="18">
        <v>232182.1966</v>
      </c>
      <c r="Q886" s="18" t="s">
        <v>164</v>
      </c>
      <c r="R886" s="18">
        <v>265994.1434</v>
      </c>
      <c r="S886" s="18" t="s">
        <v>164</v>
      </c>
      <c r="T886" s="18">
        <v>297413.61589999998</v>
      </c>
      <c r="U886" s="18" t="s">
        <v>164</v>
      </c>
      <c r="V886" s="18">
        <v>323950.72649999999</v>
      </c>
      <c r="W886" s="18" t="s">
        <v>164</v>
      </c>
      <c r="X886" s="18">
        <v>347200.91960000002</v>
      </c>
      <c r="Y886" s="18" t="s">
        <v>164</v>
      </c>
      <c r="Z886" s="18">
        <v>368730.33110000001</v>
      </c>
    </row>
    <row r="887" spans="1:26" hidden="1">
      <c r="A887" s="18" t="s">
        <v>223</v>
      </c>
      <c r="B887" s="18" t="s">
        <v>197</v>
      </c>
      <c r="C887" s="18" t="s">
        <v>139</v>
      </c>
      <c r="D887" s="18" t="s">
        <v>58</v>
      </c>
      <c r="E887" s="18" t="s">
        <v>142</v>
      </c>
      <c r="F887" s="18" t="s">
        <v>143</v>
      </c>
      <c r="G887" s="18">
        <v>6475.0910599999997</v>
      </c>
      <c r="H887" s="18">
        <v>6868.6970000000001</v>
      </c>
      <c r="I887" s="18" t="s">
        <v>164</v>
      </c>
      <c r="J887" s="18">
        <v>7600.9849999999997</v>
      </c>
      <c r="K887" s="18" t="s">
        <v>164</v>
      </c>
      <c r="L887" s="18">
        <v>8235.491</v>
      </c>
      <c r="M887" s="18" t="s">
        <v>164</v>
      </c>
      <c r="N887" s="18">
        <v>8747.2970000000005</v>
      </c>
      <c r="O887" s="18" t="s">
        <v>164</v>
      </c>
      <c r="P887" s="18">
        <v>9136.5949999999993</v>
      </c>
      <c r="Q887" s="18" t="s">
        <v>164</v>
      </c>
      <c r="R887" s="18">
        <v>9379.1059999999998</v>
      </c>
      <c r="S887" s="18" t="s">
        <v>164</v>
      </c>
      <c r="T887" s="18">
        <v>9490.6200000000008</v>
      </c>
      <c r="U887" s="18" t="s">
        <v>164</v>
      </c>
      <c r="V887" s="18">
        <v>9507.2990000000009</v>
      </c>
      <c r="W887" s="18" t="s">
        <v>164</v>
      </c>
      <c r="X887" s="18">
        <v>9455.1380000000008</v>
      </c>
      <c r="Y887" s="18" t="s">
        <v>164</v>
      </c>
      <c r="Z887" s="18">
        <v>9365.4140000000007</v>
      </c>
    </row>
    <row r="888" spans="1:26" hidden="1">
      <c r="A888" s="18" t="s">
        <v>223</v>
      </c>
      <c r="B888" s="18" t="s">
        <v>197</v>
      </c>
      <c r="C888" s="18" t="s">
        <v>139</v>
      </c>
      <c r="D888" s="18" t="s">
        <v>58</v>
      </c>
      <c r="E888" s="18" t="s">
        <v>63</v>
      </c>
      <c r="F888" s="18" t="s">
        <v>60</v>
      </c>
      <c r="G888" s="18">
        <v>434.3148855</v>
      </c>
      <c r="H888" s="18">
        <v>489.01161400000001</v>
      </c>
      <c r="I888" s="18" t="s">
        <v>164</v>
      </c>
      <c r="J888" s="18">
        <v>603.24296449999997</v>
      </c>
      <c r="K888" s="18" t="s">
        <v>164</v>
      </c>
      <c r="L888" s="18">
        <v>715.68500610000001</v>
      </c>
      <c r="M888" s="18" t="s">
        <v>164</v>
      </c>
      <c r="N888" s="18">
        <v>780.99657330000002</v>
      </c>
      <c r="O888" s="18" t="s">
        <v>164</v>
      </c>
      <c r="P888" s="18">
        <v>833.06489120000003</v>
      </c>
      <c r="Q888" s="18" t="s">
        <v>164</v>
      </c>
      <c r="R888" s="18">
        <v>854.42169439999998</v>
      </c>
      <c r="S888" s="18" t="s">
        <v>164</v>
      </c>
      <c r="T888" s="18">
        <v>861.7065331</v>
      </c>
      <c r="U888" s="18" t="s">
        <v>164</v>
      </c>
      <c r="V888" s="18">
        <v>839.83121170000004</v>
      </c>
      <c r="W888" s="18" t="s">
        <v>164</v>
      </c>
      <c r="X888" s="18">
        <v>821.47745620000001</v>
      </c>
      <c r="Y888" s="18" t="s">
        <v>164</v>
      </c>
      <c r="Z888" s="18">
        <v>800.9412734</v>
      </c>
    </row>
    <row r="889" spans="1:26" hidden="1">
      <c r="A889" s="18" t="s">
        <v>223</v>
      </c>
      <c r="B889" s="18" t="s">
        <v>177</v>
      </c>
      <c r="C889" s="18" t="s">
        <v>139</v>
      </c>
      <c r="D889" s="18" t="s">
        <v>58</v>
      </c>
      <c r="E889" s="18" t="s">
        <v>140</v>
      </c>
      <c r="F889" s="18" t="s">
        <v>141</v>
      </c>
      <c r="G889" s="18">
        <v>31922.04435</v>
      </c>
      <c r="H889" s="18">
        <v>35303.387759999998</v>
      </c>
      <c r="I889" s="18" t="s">
        <v>164</v>
      </c>
      <c r="J889" s="18">
        <v>43044.979979999996</v>
      </c>
      <c r="K889" s="18" t="s">
        <v>164</v>
      </c>
      <c r="L889" s="18">
        <v>47281.382449999997</v>
      </c>
      <c r="M889" s="18" t="s">
        <v>164</v>
      </c>
      <c r="N889" s="18">
        <v>50527.231119999997</v>
      </c>
      <c r="O889" s="18" t="s">
        <v>164</v>
      </c>
      <c r="P889" s="18">
        <v>49730.392740000003</v>
      </c>
      <c r="Q889" s="18" t="s">
        <v>164</v>
      </c>
      <c r="R889" s="18">
        <v>48985.099719999998</v>
      </c>
      <c r="S889" s="18" t="s">
        <v>164</v>
      </c>
      <c r="T889" s="18">
        <v>48918.558960000002</v>
      </c>
      <c r="U889" s="18" t="s">
        <v>164</v>
      </c>
      <c r="V889" s="18">
        <v>47269.806389999998</v>
      </c>
      <c r="W889" s="18" t="s">
        <v>164</v>
      </c>
      <c r="X889" s="18">
        <v>42434.309710000001</v>
      </c>
      <c r="Y889" s="18" t="s">
        <v>164</v>
      </c>
      <c r="Z889" s="18">
        <v>33654.028760000001</v>
      </c>
    </row>
    <row r="890" spans="1:26" hidden="1">
      <c r="A890" s="18" t="s">
        <v>223</v>
      </c>
      <c r="B890" s="18" t="s">
        <v>177</v>
      </c>
      <c r="C890" s="18" t="s">
        <v>139</v>
      </c>
      <c r="D890" s="18" t="s">
        <v>58</v>
      </c>
      <c r="E890" s="18" t="s">
        <v>59</v>
      </c>
      <c r="F890" s="18" t="s">
        <v>60</v>
      </c>
      <c r="G890" s="18">
        <v>295.72640819999998</v>
      </c>
      <c r="H890" s="18">
        <v>333.16511780000002</v>
      </c>
      <c r="I890" s="18" t="s">
        <v>164</v>
      </c>
      <c r="J890" s="18">
        <v>426.10945679999998</v>
      </c>
      <c r="K890" s="18" t="s">
        <v>164</v>
      </c>
      <c r="L890" s="18">
        <v>498.93008780000002</v>
      </c>
      <c r="M890" s="18" t="s">
        <v>164</v>
      </c>
      <c r="N890" s="18">
        <v>565.36564290000001</v>
      </c>
      <c r="O890" s="18" t="s">
        <v>164</v>
      </c>
      <c r="P890" s="18">
        <v>610.11720309999998</v>
      </c>
      <c r="Q890" s="18" t="s">
        <v>164</v>
      </c>
      <c r="R890" s="18">
        <v>631.73237630000006</v>
      </c>
      <c r="S890" s="18" t="s">
        <v>164</v>
      </c>
      <c r="T890" s="18">
        <v>644.96352179999997</v>
      </c>
      <c r="U890" s="18" t="s">
        <v>164</v>
      </c>
      <c r="V890" s="18">
        <v>646.49661070000002</v>
      </c>
      <c r="W890" s="18" t="s">
        <v>164</v>
      </c>
      <c r="X890" s="18">
        <v>646.40593179999996</v>
      </c>
      <c r="Y890" s="18" t="s">
        <v>164</v>
      </c>
      <c r="Z890" s="18">
        <v>648.98737559999995</v>
      </c>
    </row>
    <row r="891" spans="1:26" hidden="1">
      <c r="A891" s="18" t="s">
        <v>223</v>
      </c>
      <c r="B891" s="18" t="s">
        <v>177</v>
      </c>
      <c r="C891" s="18" t="s">
        <v>139</v>
      </c>
      <c r="D891" s="18" t="s">
        <v>58</v>
      </c>
      <c r="E891" s="18" t="s">
        <v>61</v>
      </c>
      <c r="F891" s="18" t="s">
        <v>62</v>
      </c>
      <c r="G891" s="18">
        <v>61434.53443</v>
      </c>
      <c r="H891" s="18">
        <v>72177.725760000001</v>
      </c>
      <c r="I891" s="18" t="s">
        <v>164</v>
      </c>
      <c r="J891" s="18">
        <v>107018.2406</v>
      </c>
      <c r="K891" s="18" t="s">
        <v>164</v>
      </c>
      <c r="L891" s="18">
        <v>150512.9644</v>
      </c>
      <c r="M891" s="18" t="s">
        <v>164</v>
      </c>
      <c r="N891" s="18">
        <v>193690.23579999999</v>
      </c>
      <c r="O891" s="18" t="s">
        <v>164</v>
      </c>
      <c r="P891" s="18">
        <v>232041.76180000001</v>
      </c>
      <c r="Q891" s="18" t="s">
        <v>164</v>
      </c>
      <c r="R891" s="18">
        <v>265940.67920000001</v>
      </c>
      <c r="S891" s="18" t="s">
        <v>164</v>
      </c>
      <c r="T891" s="18">
        <v>297401.97570000001</v>
      </c>
      <c r="U891" s="18" t="s">
        <v>164</v>
      </c>
      <c r="V891" s="18">
        <v>323936.71230000001</v>
      </c>
      <c r="W891" s="18" t="s">
        <v>164</v>
      </c>
      <c r="X891" s="18">
        <v>347516.42739999999</v>
      </c>
      <c r="Y891" s="18" t="s">
        <v>164</v>
      </c>
      <c r="Z891" s="18">
        <v>369524.33769999997</v>
      </c>
    </row>
    <row r="892" spans="1:26" hidden="1">
      <c r="A892" s="18" t="s">
        <v>223</v>
      </c>
      <c r="B892" s="18" t="s">
        <v>177</v>
      </c>
      <c r="C892" s="18" t="s">
        <v>139</v>
      </c>
      <c r="D892" s="18" t="s">
        <v>58</v>
      </c>
      <c r="E892" s="18" t="s">
        <v>142</v>
      </c>
      <c r="F892" s="18" t="s">
        <v>143</v>
      </c>
      <c r="G892" s="18">
        <v>6475.0910599999997</v>
      </c>
      <c r="H892" s="18">
        <v>6868.6970000000001</v>
      </c>
      <c r="I892" s="18" t="s">
        <v>164</v>
      </c>
      <c r="J892" s="18">
        <v>7600.9849999999997</v>
      </c>
      <c r="K892" s="18" t="s">
        <v>164</v>
      </c>
      <c r="L892" s="18">
        <v>8235.491</v>
      </c>
      <c r="M892" s="18" t="s">
        <v>164</v>
      </c>
      <c r="N892" s="18">
        <v>8747.2970000000005</v>
      </c>
      <c r="O892" s="18" t="s">
        <v>164</v>
      </c>
      <c r="P892" s="18">
        <v>9136.5949999999993</v>
      </c>
      <c r="Q892" s="18" t="s">
        <v>164</v>
      </c>
      <c r="R892" s="18">
        <v>9379.1059999999998</v>
      </c>
      <c r="S892" s="18" t="s">
        <v>164</v>
      </c>
      <c r="T892" s="18">
        <v>9490.6200000000008</v>
      </c>
      <c r="U892" s="18" t="s">
        <v>164</v>
      </c>
      <c r="V892" s="18">
        <v>9507.2990000000009</v>
      </c>
      <c r="W892" s="18" t="s">
        <v>164</v>
      </c>
      <c r="X892" s="18">
        <v>9455.1380000000008</v>
      </c>
      <c r="Y892" s="18" t="s">
        <v>164</v>
      </c>
      <c r="Z892" s="18">
        <v>9365.4140000000007</v>
      </c>
    </row>
    <row r="893" spans="1:26" hidden="1">
      <c r="A893" s="18" t="s">
        <v>223</v>
      </c>
      <c r="B893" s="18" t="s">
        <v>177</v>
      </c>
      <c r="C893" s="18" t="s">
        <v>139</v>
      </c>
      <c r="D893" s="18" t="s">
        <v>58</v>
      </c>
      <c r="E893" s="18" t="s">
        <v>63</v>
      </c>
      <c r="F893" s="18" t="s">
        <v>60</v>
      </c>
      <c r="G893" s="18">
        <v>434.31873619999999</v>
      </c>
      <c r="H893" s="18">
        <v>489.01072019999998</v>
      </c>
      <c r="I893" s="18" t="s">
        <v>164</v>
      </c>
      <c r="J893" s="18">
        <v>615.7788683</v>
      </c>
      <c r="K893" s="18" t="s">
        <v>164</v>
      </c>
      <c r="L893" s="18">
        <v>705.31596530000002</v>
      </c>
      <c r="M893" s="18" t="s">
        <v>164</v>
      </c>
      <c r="N893" s="18">
        <v>785.98148400000002</v>
      </c>
      <c r="O893" s="18" t="s">
        <v>164</v>
      </c>
      <c r="P893" s="18">
        <v>822.51292899999999</v>
      </c>
      <c r="Q893" s="18" t="s">
        <v>164</v>
      </c>
      <c r="R893" s="18">
        <v>838.87788239999998</v>
      </c>
      <c r="S893" s="18" t="s">
        <v>164</v>
      </c>
      <c r="T893" s="18">
        <v>850.01991599999997</v>
      </c>
      <c r="U893" s="18" t="s">
        <v>164</v>
      </c>
      <c r="V893" s="18">
        <v>840.76963950000004</v>
      </c>
      <c r="W893" s="18" t="s">
        <v>164</v>
      </c>
      <c r="X893" s="18">
        <v>825.08910279999998</v>
      </c>
      <c r="Y893" s="18" t="s">
        <v>164</v>
      </c>
      <c r="Z893" s="18">
        <v>809.41438530000005</v>
      </c>
    </row>
    <row r="894" spans="1:26" hidden="1">
      <c r="A894" s="18" t="s">
        <v>223</v>
      </c>
      <c r="B894" s="18" t="s">
        <v>178</v>
      </c>
      <c r="C894" s="18" t="s">
        <v>139</v>
      </c>
      <c r="D894" s="18" t="s">
        <v>58</v>
      </c>
      <c r="E894" s="18" t="s">
        <v>140</v>
      </c>
      <c r="F894" s="18" t="s">
        <v>141</v>
      </c>
      <c r="G894" s="18">
        <v>31922.04435</v>
      </c>
      <c r="H894" s="18">
        <v>35303.387759999998</v>
      </c>
      <c r="I894" s="18" t="s">
        <v>164</v>
      </c>
      <c r="J894" s="18">
        <v>37813.933400000002</v>
      </c>
      <c r="K894" s="18" t="s">
        <v>164</v>
      </c>
      <c r="L894" s="18">
        <v>18924.216520000002</v>
      </c>
      <c r="M894" s="18" t="s">
        <v>164</v>
      </c>
      <c r="N894" s="18">
        <v>19575.67179</v>
      </c>
      <c r="O894" s="18" t="s">
        <v>164</v>
      </c>
      <c r="P894" s="18">
        <v>18596.184679999998</v>
      </c>
      <c r="Q894" s="18" t="s">
        <v>164</v>
      </c>
      <c r="R894" s="18">
        <v>18180.643980000001</v>
      </c>
      <c r="S894" s="18" t="s">
        <v>164</v>
      </c>
      <c r="T894" s="18">
        <v>17830.551070000001</v>
      </c>
      <c r="U894" s="18" t="s">
        <v>164</v>
      </c>
      <c r="V894" s="18">
        <v>17627.297040000001</v>
      </c>
      <c r="W894" s="18" t="s">
        <v>164</v>
      </c>
      <c r="X894" s="18">
        <v>15580.003930000001</v>
      </c>
      <c r="Y894" s="18" t="s">
        <v>164</v>
      </c>
      <c r="Z894" s="18">
        <v>5355.7043670000003</v>
      </c>
    </row>
    <row r="895" spans="1:26" hidden="1">
      <c r="A895" s="18" t="s">
        <v>223</v>
      </c>
      <c r="B895" s="18" t="s">
        <v>178</v>
      </c>
      <c r="C895" s="18" t="s">
        <v>139</v>
      </c>
      <c r="D895" s="18" t="s">
        <v>58</v>
      </c>
      <c r="E895" s="18" t="s">
        <v>59</v>
      </c>
      <c r="F895" s="18" t="s">
        <v>60</v>
      </c>
      <c r="G895" s="18">
        <v>295.72563810000003</v>
      </c>
      <c r="H895" s="18">
        <v>333.16480259999997</v>
      </c>
      <c r="I895" s="18" t="s">
        <v>164</v>
      </c>
      <c r="J895" s="18">
        <v>414.84397480000001</v>
      </c>
      <c r="K895" s="18" t="s">
        <v>164</v>
      </c>
      <c r="L895" s="18">
        <v>375.12382389999999</v>
      </c>
      <c r="M895" s="18" t="s">
        <v>164</v>
      </c>
      <c r="N895" s="18">
        <v>467.96254870000001</v>
      </c>
      <c r="O895" s="18" t="s">
        <v>164</v>
      </c>
      <c r="P895" s="18">
        <v>565.2391116</v>
      </c>
      <c r="Q895" s="18" t="s">
        <v>164</v>
      </c>
      <c r="R895" s="18">
        <v>645.97545100000002</v>
      </c>
      <c r="S895" s="18" t="s">
        <v>164</v>
      </c>
      <c r="T895" s="18">
        <v>725.25669879999998</v>
      </c>
      <c r="U895" s="18" t="s">
        <v>164</v>
      </c>
      <c r="V895" s="18">
        <v>807.91795449999995</v>
      </c>
      <c r="W895" s="18" t="s">
        <v>164</v>
      </c>
      <c r="X895" s="18">
        <v>905.08603619999997</v>
      </c>
      <c r="Y895" s="18" t="s">
        <v>164</v>
      </c>
      <c r="Z895" s="18">
        <v>961.42001919999996</v>
      </c>
    </row>
    <row r="896" spans="1:26" hidden="1">
      <c r="A896" s="18" t="s">
        <v>223</v>
      </c>
      <c r="B896" s="18" t="s">
        <v>178</v>
      </c>
      <c r="C896" s="18" t="s">
        <v>139</v>
      </c>
      <c r="D896" s="18" t="s">
        <v>58</v>
      </c>
      <c r="E896" s="18" t="s">
        <v>61</v>
      </c>
      <c r="F896" s="18" t="s">
        <v>62</v>
      </c>
      <c r="G896" s="18">
        <v>61434.53443</v>
      </c>
      <c r="H896" s="18">
        <v>72177.725760000001</v>
      </c>
      <c r="I896" s="18" t="s">
        <v>164</v>
      </c>
      <c r="J896" s="18">
        <v>108823.69869999999</v>
      </c>
      <c r="K896" s="18" t="s">
        <v>164</v>
      </c>
      <c r="L896" s="18">
        <v>168605.48540000001</v>
      </c>
      <c r="M896" s="18" t="s">
        <v>164</v>
      </c>
      <c r="N896" s="18">
        <v>255459.39369999999</v>
      </c>
      <c r="O896" s="18" t="s">
        <v>164</v>
      </c>
      <c r="P896" s="18">
        <v>350013.5698</v>
      </c>
      <c r="Q896" s="18" t="s">
        <v>164</v>
      </c>
      <c r="R896" s="18">
        <v>450765.18400000001</v>
      </c>
      <c r="S896" s="18" t="s">
        <v>164</v>
      </c>
      <c r="T896" s="18">
        <v>559545.68119999999</v>
      </c>
      <c r="U896" s="18" t="s">
        <v>164</v>
      </c>
      <c r="V896" s="18">
        <v>673486.01560000004</v>
      </c>
      <c r="W896" s="18" t="s">
        <v>164</v>
      </c>
      <c r="X896" s="18">
        <v>789912.29150000005</v>
      </c>
      <c r="Y896" s="18" t="s">
        <v>164</v>
      </c>
      <c r="Z896" s="18">
        <v>921102.83940000006</v>
      </c>
    </row>
    <row r="897" spans="1:26" hidden="1">
      <c r="A897" s="18" t="s">
        <v>223</v>
      </c>
      <c r="B897" s="18" t="s">
        <v>178</v>
      </c>
      <c r="C897" s="18" t="s">
        <v>139</v>
      </c>
      <c r="D897" s="18" t="s">
        <v>58</v>
      </c>
      <c r="E897" s="18" t="s">
        <v>142</v>
      </c>
      <c r="F897" s="18" t="s">
        <v>143</v>
      </c>
      <c r="G897" s="18">
        <v>6475.0910599999997</v>
      </c>
      <c r="H897" s="18">
        <v>6868.6350000000002</v>
      </c>
      <c r="I897" s="18" t="s">
        <v>164</v>
      </c>
      <c r="J897" s="18">
        <v>7526.8630000000003</v>
      </c>
      <c r="K897" s="18" t="s">
        <v>164</v>
      </c>
      <c r="L897" s="18">
        <v>8029.92</v>
      </c>
      <c r="M897" s="18" t="s">
        <v>164</v>
      </c>
      <c r="N897" s="18">
        <v>8382.5249999999996</v>
      </c>
      <c r="O897" s="18" t="s">
        <v>164</v>
      </c>
      <c r="P897" s="18">
        <v>8563.0959999999995</v>
      </c>
      <c r="Q897" s="18" t="s">
        <v>164</v>
      </c>
      <c r="R897" s="18">
        <v>8579.2039999999997</v>
      </c>
      <c r="S897" s="18" t="s">
        <v>164</v>
      </c>
      <c r="T897" s="18">
        <v>8454.4110000000001</v>
      </c>
      <c r="U897" s="18" t="s">
        <v>164</v>
      </c>
      <c r="V897" s="18">
        <v>8203.1939999999995</v>
      </c>
      <c r="W897" s="18" t="s">
        <v>164</v>
      </c>
      <c r="X897" s="18">
        <v>7838.2579999999998</v>
      </c>
      <c r="Y897" s="18" t="s">
        <v>164</v>
      </c>
      <c r="Z897" s="18">
        <v>7385.3779999999997</v>
      </c>
    </row>
    <row r="898" spans="1:26" hidden="1">
      <c r="A898" s="18" t="s">
        <v>223</v>
      </c>
      <c r="B898" s="18" t="s">
        <v>178</v>
      </c>
      <c r="C898" s="18" t="s">
        <v>139</v>
      </c>
      <c r="D898" s="18" t="s">
        <v>58</v>
      </c>
      <c r="E898" s="18" t="s">
        <v>63</v>
      </c>
      <c r="F898" s="18" t="s">
        <v>60</v>
      </c>
      <c r="G898" s="18">
        <v>434.3148855</v>
      </c>
      <c r="H898" s="18">
        <v>489.01148970000003</v>
      </c>
      <c r="I898" s="18" t="s">
        <v>164</v>
      </c>
      <c r="J898" s="18">
        <v>573.22829750000005</v>
      </c>
      <c r="K898" s="18" t="s">
        <v>164</v>
      </c>
      <c r="L898" s="18">
        <v>490.3734058</v>
      </c>
      <c r="M898" s="18" t="s">
        <v>164</v>
      </c>
      <c r="N898" s="18">
        <v>613.0217222</v>
      </c>
      <c r="O898" s="18" t="s">
        <v>164</v>
      </c>
      <c r="P898" s="18">
        <v>747.88167869999995</v>
      </c>
      <c r="Q898" s="18" t="s">
        <v>164</v>
      </c>
      <c r="R898" s="18">
        <v>842.24803059999999</v>
      </c>
      <c r="S898" s="18" t="s">
        <v>164</v>
      </c>
      <c r="T898" s="18">
        <v>931.47651310000003</v>
      </c>
      <c r="U898" s="18" t="s">
        <v>164</v>
      </c>
      <c r="V898" s="18">
        <v>1017.914134</v>
      </c>
      <c r="W898" s="18" t="s">
        <v>164</v>
      </c>
      <c r="X898" s="18">
        <v>1102.923468</v>
      </c>
      <c r="Y898" s="18" t="s">
        <v>164</v>
      </c>
      <c r="Z898" s="18">
        <v>1123.3647980000001</v>
      </c>
    </row>
    <row r="899" spans="1:26" hidden="1">
      <c r="A899" s="18" t="s">
        <v>223</v>
      </c>
      <c r="B899" s="18" t="s">
        <v>179</v>
      </c>
      <c r="C899" s="18" t="s">
        <v>139</v>
      </c>
      <c r="D899" s="18" t="s">
        <v>58</v>
      </c>
      <c r="E899" s="18" t="s">
        <v>140</v>
      </c>
      <c r="F899" s="18" t="s">
        <v>141</v>
      </c>
      <c r="G899" s="18">
        <v>31922.04435</v>
      </c>
      <c r="H899" s="18">
        <v>35303.387759999998</v>
      </c>
      <c r="I899" s="18" t="s">
        <v>164</v>
      </c>
      <c r="J899" s="18">
        <v>39879.429730000003</v>
      </c>
      <c r="K899" s="18" t="s">
        <v>164</v>
      </c>
      <c r="L899" s="18">
        <v>32182.096959999999</v>
      </c>
      <c r="M899" s="18" t="s">
        <v>164</v>
      </c>
      <c r="N899" s="18">
        <v>32652.595000000001</v>
      </c>
      <c r="O899" s="18" t="s">
        <v>164</v>
      </c>
      <c r="P899" s="18">
        <v>32221.855530000001</v>
      </c>
      <c r="Q899" s="18" t="s">
        <v>164</v>
      </c>
      <c r="R899" s="18">
        <v>31312.519329999999</v>
      </c>
      <c r="S899" s="18" t="s">
        <v>164</v>
      </c>
      <c r="T899" s="18">
        <v>29779.85842</v>
      </c>
      <c r="U899" s="18" t="s">
        <v>164</v>
      </c>
      <c r="V899" s="18">
        <v>27365.243340000001</v>
      </c>
      <c r="W899" s="18" t="s">
        <v>164</v>
      </c>
      <c r="X899" s="18">
        <v>24872.151030000001</v>
      </c>
      <c r="Y899" s="18" t="s">
        <v>164</v>
      </c>
      <c r="Z899" s="18">
        <v>14496.015079999999</v>
      </c>
    </row>
    <row r="900" spans="1:26" hidden="1">
      <c r="A900" s="18" t="s">
        <v>223</v>
      </c>
      <c r="B900" s="18" t="s">
        <v>179</v>
      </c>
      <c r="C900" s="18" t="s">
        <v>139</v>
      </c>
      <c r="D900" s="18" t="s">
        <v>58</v>
      </c>
      <c r="E900" s="18" t="s">
        <v>59</v>
      </c>
      <c r="F900" s="18" t="s">
        <v>60</v>
      </c>
      <c r="G900" s="18">
        <v>295.72563810000003</v>
      </c>
      <c r="H900" s="18">
        <v>333.16480259999997</v>
      </c>
      <c r="I900" s="18" t="s">
        <v>164</v>
      </c>
      <c r="J900" s="18">
        <v>422.18879850000002</v>
      </c>
      <c r="K900" s="18" t="s">
        <v>164</v>
      </c>
      <c r="L900" s="18">
        <v>447.6434582</v>
      </c>
      <c r="M900" s="18" t="s">
        <v>164</v>
      </c>
      <c r="N900" s="18">
        <v>550.45716619999996</v>
      </c>
      <c r="O900" s="18" t="s">
        <v>164</v>
      </c>
      <c r="P900" s="18">
        <v>638.9819172</v>
      </c>
      <c r="Q900" s="18" t="s">
        <v>164</v>
      </c>
      <c r="R900" s="18">
        <v>713.64153250000004</v>
      </c>
      <c r="S900" s="18" t="s">
        <v>164</v>
      </c>
      <c r="T900" s="18">
        <v>784.71852249999995</v>
      </c>
      <c r="U900" s="18" t="s">
        <v>164</v>
      </c>
      <c r="V900" s="18">
        <v>851.90602269999999</v>
      </c>
      <c r="W900" s="18" t="s">
        <v>164</v>
      </c>
      <c r="X900" s="18">
        <v>903.85594170000002</v>
      </c>
      <c r="Y900" s="18" t="s">
        <v>164</v>
      </c>
      <c r="Z900" s="18">
        <v>932.79644159999998</v>
      </c>
    </row>
    <row r="901" spans="1:26" hidden="1">
      <c r="A901" s="18" t="s">
        <v>223</v>
      </c>
      <c r="B901" s="18" t="s">
        <v>179</v>
      </c>
      <c r="C901" s="18" t="s">
        <v>139</v>
      </c>
      <c r="D901" s="18" t="s">
        <v>58</v>
      </c>
      <c r="E901" s="18" t="s">
        <v>61</v>
      </c>
      <c r="F901" s="18" t="s">
        <v>62</v>
      </c>
      <c r="G901" s="18">
        <v>61434.53443</v>
      </c>
      <c r="H901" s="18">
        <v>72177.725760000001</v>
      </c>
      <c r="I901" s="18" t="s">
        <v>164</v>
      </c>
      <c r="J901" s="18">
        <v>108919.8385</v>
      </c>
      <c r="K901" s="18" t="s">
        <v>164</v>
      </c>
      <c r="L901" s="18">
        <v>173772.7997</v>
      </c>
      <c r="M901" s="18" t="s">
        <v>164</v>
      </c>
      <c r="N901" s="18">
        <v>266121.11009999999</v>
      </c>
      <c r="O901" s="18" t="s">
        <v>164</v>
      </c>
      <c r="P901" s="18">
        <v>369035.39980000001</v>
      </c>
      <c r="Q901" s="18" t="s">
        <v>164</v>
      </c>
      <c r="R901" s="18">
        <v>481023.64970000001</v>
      </c>
      <c r="S901" s="18" t="s">
        <v>164</v>
      </c>
      <c r="T901" s="18">
        <v>605065.71629999997</v>
      </c>
      <c r="U901" s="18" t="s">
        <v>164</v>
      </c>
      <c r="V901" s="18">
        <v>736762.67150000005</v>
      </c>
      <c r="W901" s="18" t="s">
        <v>164</v>
      </c>
      <c r="X901" s="18">
        <v>875304.32640000002</v>
      </c>
      <c r="Y901" s="18" t="s">
        <v>164</v>
      </c>
      <c r="Z901" s="18">
        <v>1019280.524</v>
      </c>
    </row>
    <row r="902" spans="1:26" hidden="1">
      <c r="A902" s="18" t="s">
        <v>223</v>
      </c>
      <c r="B902" s="18" t="s">
        <v>179</v>
      </c>
      <c r="C902" s="18" t="s">
        <v>139</v>
      </c>
      <c r="D902" s="18" t="s">
        <v>58</v>
      </c>
      <c r="E902" s="18" t="s">
        <v>142</v>
      </c>
      <c r="F902" s="18" t="s">
        <v>143</v>
      </c>
      <c r="G902" s="18">
        <v>6475.0910599999997</v>
      </c>
      <c r="H902" s="18">
        <v>6868.6350000000002</v>
      </c>
      <c r="I902" s="18" t="s">
        <v>164</v>
      </c>
      <c r="J902" s="18">
        <v>7526.8630000000003</v>
      </c>
      <c r="K902" s="18" t="s">
        <v>164</v>
      </c>
      <c r="L902" s="18">
        <v>8029.92</v>
      </c>
      <c r="M902" s="18" t="s">
        <v>164</v>
      </c>
      <c r="N902" s="18">
        <v>8382.5249999999996</v>
      </c>
      <c r="O902" s="18" t="s">
        <v>164</v>
      </c>
      <c r="P902" s="18">
        <v>8563.0959999999995</v>
      </c>
      <c r="Q902" s="18" t="s">
        <v>164</v>
      </c>
      <c r="R902" s="18">
        <v>8579.2039999999997</v>
      </c>
      <c r="S902" s="18" t="s">
        <v>164</v>
      </c>
      <c r="T902" s="18">
        <v>8454.4110000000001</v>
      </c>
      <c r="U902" s="18" t="s">
        <v>164</v>
      </c>
      <c r="V902" s="18">
        <v>8203.1939999999995</v>
      </c>
      <c r="W902" s="18" t="s">
        <v>164</v>
      </c>
      <c r="X902" s="18">
        <v>7838.2579999999998</v>
      </c>
      <c r="Y902" s="18" t="s">
        <v>164</v>
      </c>
      <c r="Z902" s="18">
        <v>7385.3779999999997</v>
      </c>
    </row>
    <row r="903" spans="1:26" hidden="1">
      <c r="A903" s="18" t="s">
        <v>223</v>
      </c>
      <c r="B903" s="18" t="s">
        <v>179</v>
      </c>
      <c r="C903" s="18" t="s">
        <v>139</v>
      </c>
      <c r="D903" s="18" t="s">
        <v>58</v>
      </c>
      <c r="E903" s="18" t="s">
        <v>63</v>
      </c>
      <c r="F903" s="18" t="s">
        <v>60</v>
      </c>
      <c r="G903" s="18">
        <v>434.3148855</v>
      </c>
      <c r="H903" s="18">
        <v>489.01148970000003</v>
      </c>
      <c r="I903" s="18" t="s">
        <v>164</v>
      </c>
      <c r="J903" s="18">
        <v>589.5463704</v>
      </c>
      <c r="K903" s="18" t="s">
        <v>164</v>
      </c>
      <c r="L903" s="18">
        <v>588.41870170000004</v>
      </c>
      <c r="M903" s="18" t="s">
        <v>164</v>
      </c>
      <c r="N903" s="18">
        <v>716.09331650000001</v>
      </c>
      <c r="O903" s="18" t="s">
        <v>164</v>
      </c>
      <c r="P903" s="18">
        <v>820.97031689999994</v>
      </c>
      <c r="Q903" s="18" t="s">
        <v>164</v>
      </c>
      <c r="R903" s="18">
        <v>915.82573339999999</v>
      </c>
      <c r="S903" s="18" t="s">
        <v>164</v>
      </c>
      <c r="T903" s="18">
        <v>1009.866951</v>
      </c>
      <c r="U903" s="18" t="s">
        <v>164</v>
      </c>
      <c r="V903" s="18">
        <v>1096.5458839999999</v>
      </c>
      <c r="W903" s="18" t="s">
        <v>164</v>
      </c>
      <c r="X903" s="18">
        <v>1142.8639539999999</v>
      </c>
      <c r="Y903" s="18" t="s">
        <v>164</v>
      </c>
      <c r="Z903" s="18">
        <v>1150.0417399999999</v>
      </c>
    </row>
    <row r="904" spans="1:26" hidden="1">
      <c r="A904" s="18" t="s">
        <v>223</v>
      </c>
      <c r="B904" s="18" t="s">
        <v>180</v>
      </c>
      <c r="C904" s="18" t="s">
        <v>139</v>
      </c>
      <c r="D904" s="18" t="s">
        <v>58</v>
      </c>
      <c r="E904" s="18" t="s">
        <v>140</v>
      </c>
      <c r="F904" s="18" t="s">
        <v>141</v>
      </c>
      <c r="G904" s="18">
        <v>31922.04435</v>
      </c>
      <c r="H904" s="18">
        <v>35303.387759999998</v>
      </c>
      <c r="I904" s="18" t="s">
        <v>164</v>
      </c>
      <c r="J904" s="18">
        <v>40954.05891</v>
      </c>
      <c r="K904" s="18" t="s">
        <v>164</v>
      </c>
      <c r="L904" s="18">
        <v>45047.594449999997</v>
      </c>
      <c r="M904" s="18" t="s">
        <v>164</v>
      </c>
      <c r="N904" s="18">
        <v>51485.070330000002</v>
      </c>
      <c r="O904" s="18" t="s">
        <v>164</v>
      </c>
      <c r="P904" s="18">
        <v>50229.822010000004</v>
      </c>
      <c r="Q904" s="18" t="s">
        <v>164</v>
      </c>
      <c r="R904" s="18">
        <v>45199.301590000003</v>
      </c>
      <c r="S904" s="18" t="s">
        <v>164</v>
      </c>
      <c r="T904" s="18">
        <v>45806.835460000002</v>
      </c>
      <c r="U904" s="18" t="s">
        <v>164</v>
      </c>
      <c r="V904" s="18">
        <v>46193.41979</v>
      </c>
      <c r="W904" s="18" t="s">
        <v>164</v>
      </c>
      <c r="X904" s="18">
        <v>44540.537799999998</v>
      </c>
      <c r="Y904" s="18" t="s">
        <v>164</v>
      </c>
      <c r="Z904" s="18">
        <v>38631.339460000003</v>
      </c>
    </row>
    <row r="905" spans="1:26" hidden="1">
      <c r="A905" s="18" t="s">
        <v>223</v>
      </c>
      <c r="B905" s="18" t="s">
        <v>180</v>
      </c>
      <c r="C905" s="18" t="s">
        <v>139</v>
      </c>
      <c r="D905" s="18" t="s">
        <v>58</v>
      </c>
      <c r="E905" s="18" t="s">
        <v>59</v>
      </c>
      <c r="F905" s="18" t="s">
        <v>60</v>
      </c>
      <c r="G905" s="18">
        <v>295.72563810000003</v>
      </c>
      <c r="H905" s="18">
        <v>333.16480259999997</v>
      </c>
      <c r="I905" s="18" t="s">
        <v>164</v>
      </c>
      <c r="J905" s="18">
        <v>424.83208660000003</v>
      </c>
      <c r="K905" s="18" t="s">
        <v>164</v>
      </c>
      <c r="L905" s="18">
        <v>508.76782780000002</v>
      </c>
      <c r="M905" s="18" t="s">
        <v>164</v>
      </c>
      <c r="N905" s="18">
        <v>632.37413189999995</v>
      </c>
      <c r="O905" s="18" t="s">
        <v>164</v>
      </c>
      <c r="P905" s="18">
        <v>723.57394539999996</v>
      </c>
      <c r="Q905" s="18" t="s">
        <v>164</v>
      </c>
      <c r="R905" s="18">
        <v>799.25189479999995</v>
      </c>
      <c r="S905" s="18" t="s">
        <v>164</v>
      </c>
      <c r="T905" s="18">
        <v>866.57718509999995</v>
      </c>
      <c r="U905" s="18" t="s">
        <v>164</v>
      </c>
      <c r="V905" s="18">
        <v>924.41145110000002</v>
      </c>
      <c r="W905" s="18" t="s">
        <v>164</v>
      </c>
      <c r="X905" s="18">
        <v>982.5697897</v>
      </c>
      <c r="Y905" s="18" t="s">
        <v>164</v>
      </c>
      <c r="Z905" s="18">
        <v>1003.847268</v>
      </c>
    </row>
    <row r="906" spans="1:26" hidden="1">
      <c r="A906" s="18" t="s">
        <v>223</v>
      </c>
      <c r="B906" s="18" t="s">
        <v>180</v>
      </c>
      <c r="C906" s="18" t="s">
        <v>139</v>
      </c>
      <c r="D906" s="18" t="s">
        <v>58</v>
      </c>
      <c r="E906" s="18" t="s">
        <v>61</v>
      </c>
      <c r="F906" s="18" t="s">
        <v>62</v>
      </c>
      <c r="G906" s="18">
        <v>61434.53443</v>
      </c>
      <c r="H906" s="18">
        <v>72177.725760000001</v>
      </c>
      <c r="I906" s="18" t="s">
        <v>164</v>
      </c>
      <c r="J906" s="18">
        <v>109031.8309</v>
      </c>
      <c r="K906" s="18" t="s">
        <v>164</v>
      </c>
      <c r="L906" s="18">
        <v>175635.6477</v>
      </c>
      <c r="M906" s="18" t="s">
        <v>164</v>
      </c>
      <c r="N906" s="18">
        <v>270348.81520000001</v>
      </c>
      <c r="O906" s="18" t="s">
        <v>164</v>
      </c>
      <c r="P906" s="18">
        <v>375824.41210000002</v>
      </c>
      <c r="Q906" s="18" t="s">
        <v>164</v>
      </c>
      <c r="R906" s="18">
        <v>490808.63549999997</v>
      </c>
      <c r="S906" s="18" t="s">
        <v>164</v>
      </c>
      <c r="T906" s="18">
        <v>618784.68160000001</v>
      </c>
      <c r="U906" s="18" t="s">
        <v>164</v>
      </c>
      <c r="V906" s="18">
        <v>755347.35770000005</v>
      </c>
      <c r="W906" s="18" t="s">
        <v>164</v>
      </c>
      <c r="X906" s="18">
        <v>900393.9314</v>
      </c>
      <c r="Y906" s="18" t="s">
        <v>164</v>
      </c>
      <c r="Z906" s="18">
        <v>1051314.794</v>
      </c>
    </row>
    <row r="907" spans="1:26" hidden="1">
      <c r="A907" s="18" t="s">
        <v>223</v>
      </c>
      <c r="B907" s="18" t="s">
        <v>180</v>
      </c>
      <c r="C907" s="18" t="s">
        <v>139</v>
      </c>
      <c r="D907" s="18" t="s">
        <v>58</v>
      </c>
      <c r="E907" s="18" t="s">
        <v>142</v>
      </c>
      <c r="F907" s="18" t="s">
        <v>143</v>
      </c>
      <c r="G907" s="18">
        <v>6475.0910599999997</v>
      </c>
      <c r="H907" s="18">
        <v>6868.6350000000002</v>
      </c>
      <c r="I907" s="18" t="s">
        <v>164</v>
      </c>
      <c r="J907" s="18">
        <v>7526.8630000000003</v>
      </c>
      <c r="K907" s="18" t="s">
        <v>164</v>
      </c>
      <c r="L907" s="18">
        <v>8029.92</v>
      </c>
      <c r="M907" s="18" t="s">
        <v>164</v>
      </c>
      <c r="N907" s="18">
        <v>8382.5249999999996</v>
      </c>
      <c r="O907" s="18" t="s">
        <v>164</v>
      </c>
      <c r="P907" s="18">
        <v>8563.0959999999995</v>
      </c>
      <c r="Q907" s="18" t="s">
        <v>164</v>
      </c>
      <c r="R907" s="18">
        <v>8579.2039999999997</v>
      </c>
      <c r="S907" s="18" t="s">
        <v>164</v>
      </c>
      <c r="T907" s="18">
        <v>8454.4110000000001</v>
      </c>
      <c r="U907" s="18" t="s">
        <v>164</v>
      </c>
      <c r="V907" s="18">
        <v>8203.1939999999995</v>
      </c>
      <c r="W907" s="18" t="s">
        <v>164</v>
      </c>
      <c r="X907" s="18">
        <v>7838.2579999999998</v>
      </c>
      <c r="Y907" s="18" t="s">
        <v>164</v>
      </c>
      <c r="Z907" s="18">
        <v>7385.3779999999997</v>
      </c>
    </row>
    <row r="908" spans="1:26" hidden="1">
      <c r="A908" s="18" t="s">
        <v>223</v>
      </c>
      <c r="B908" s="18" t="s">
        <v>180</v>
      </c>
      <c r="C908" s="18" t="s">
        <v>139</v>
      </c>
      <c r="D908" s="18" t="s">
        <v>58</v>
      </c>
      <c r="E908" s="18" t="s">
        <v>63</v>
      </c>
      <c r="F908" s="18" t="s">
        <v>60</v>
      </c>
      <c r="G908" s="18">
        <v>434.3148855</v>
      </c>
      <c r="H908" s="18">
        <v>489.01148970000003</v>
      </c>
      <c r="I908" s="18" t="s">
        <v>164</v>
      </c>
      <c r="J908" s="18">
        <v>596.71150460000001</v>
      </c>
      <c r="K908" s="18" t="s">
        <v>164</v>
      </c>
      <c r="L908" s="18">
        <v>693.40576759999999</v>
      </c>
      <c r="M908" s="18" t="s">
        <v>164</v>
      </c>
      <c r="N908" s="18">
        <v>847.23110640000004</v>
      </c>
      <c r="O908" s="18" t="s">
        <v>164</v>
      </c>
      <c r="P908" s="18">
        <v>950.83899959999997</v>
      </c>
      <c r="Q908" s="18" t="s">
        <v>164</v>
      </c>
      <c r="R908" s="18">
        <v>1033.579031</v>
      </c>
      <c r="S908" s="18" t="s">
        <v>164</v>
      </c>
      <c r="T908" s="18">
        <v>1111.1394210000001</v>
      </c>
      <c r="U908" s="18" t="s">
        <v>164</v>
      </c>
      <c r="V908" s="18">
        <v>1178.1080139999999</v>
      </c>
      <c r="W908" s="18" t="s">
        <v>164</v>
      </c>
      <c r="X908" s="18">
        <v>1241.80476</v>
      </c>
      <c r="Y908" s="18" t="s">
        <v>164</v>
      </c>
      <c r="Z908" s="18">
        <v>1260.8830370000001</v>
      </c>
    </row>
    <row r="909" spans="1:26" hidden="1">
      <c r="A909" s="18" t="s">
        <v>223</v>
      </c>
      <c r="B909" s="18" t="s">
        <v>181</v>
      </c>
      <c r="C909" s="18" t="s">
        <v>139</v>
      </c>
      <c r="D909" s="18" t="s">
        <v>58</v>
      </c>
      <c r="E909" s="18" t="s">
        <v>140</v>
      </c>
      <c r="F909" s="18" t="s">
        <v>141</v>
      </c>
      <c r="G909" s="18">
        <v>31922.04435</v>
      </c>
      <c r="H909" s="18">
        <v>35303.387759999998</v>
      </c>
      <c r="I909" s="18" t="s">
        <v>164</v>
      </c>
      <c r="J909" s="18">
        <v>44321.530959999996</v>
      </c>
      <c r="K909" s="18" t="s">
        <v>164</v>
      </c>
      <c r="L909" s="18">
        <v>56625.698729999996</v>
      </c>
      <c r="M909" s="18" t="s">
        <v>164</v>
      </c>
      <c r="N909" s="18">
        <v>72881.159839999993</v>
      </c>
      <c r="O909" s="18" t="s">
        <v>164</v>
      </c>
      <c r="P909" s="18">
        <v>88326.222670000003</v>
      </c>
      <c r="Q909" s="18" t="s">
        <v>164</v>
      </c>
      <c r="R909" s="18">
        <v>100068.2733</v>
      </c>
      <c r="S909" s="18" t="s">
        <v>164</v>
      </c>
      <c r="T909" s="18">
        <v>109388.2724</v>
      </c>
      <c r="U909" s="18" t="s">
        <v>164</v>
      </c>
      <c r="V909" s="18">
        <v>116226.6933</v>
      </c>
      <c r="W909" s="18" t="s">
        <v>164</v>
      </c>
      <c r="X909" s="18">
        <v>118505.8912</v>
      </c>
      <c r="Y909" s="18" t="s">
        <v>164</v>
      </c>
      <c r="Z909" s="18">
        <v>114622.30899999999</v>
      </c>
    </row>
    <row r="910" spans="1:26" hidden="1">
      <c r="A910" s="18" t="s">
        <v>223</v>
      </c>
      <c r="B910" s="18" t="s">
        <v>181</v>
      </c>
      <c r="C910" s="18" t="s">
        <v>139</v>
      </c>
      <c r="D910" s="18" t="s">
        <v>58</v>
      </c>
      <c r="E910" s="18" t="s">
        <v>59</v>
      </c>
      <c r="F910" s="18" t="s">
        <v>60</v>
      </c>
      <c r="G910" s="18">
        <v>295.72640819999998</v>
      </c>
      <c r="H910" s="18">
        <v>333.16511780000002</v>
      </c>
      <c r="I910" s="18" t="s">
        <v>164</v>
      </c>
      <c r="J910" s="18">
        <v>437.00089270000001</v>
      </c>
      <c r="K910" s="18" t="s">
        <v>164</v>
      </c>
      <c r="L910" s="18">
        <v>556.07094459999996</v>
      </c>
      <c r="M910" s="18" t="s">
        <v>164</v>
      </c>
      <c r="N910" s="18">
        <v>712.4663438</v>
      </c>
      <c r="O910" s="18" t="s">
        <v>164</v>
      </c>
      <c r="P910" s="18">
        <v>852.13265569999999</v>
      </c>
      <c r="Q910" s="18" t="s">
        <v>164</v>
      </c>
      <c r="R910" s="18">
        <v>954.70036289999996</v>
      </c>
      <c r="S910" s="18" t="s">
        <v>164</v>
      </c>
      <c r="T910" s="18">
        <v>1031.745394</v>
      </c>
      <c r="U910" s="18" t="s">
        <v>164</v>
      </c>
      <c r="V910" s="18">
        <v>1090.926635</v>
      </c>
      <c r="W910" s="18" t="s">
        <v>164</v>
      </c>
      <c r="X910" s="18">
        <v>1142.1678919999999</v>
      </c>
      <c r="Y910" s="18" t="s">
        <v>164</v>
      </c>
      <c r="Z910" s="18">
        <v>1159.6180320000001</v>
      </c>
    </row>
    <row r="911" spans="1:26" hidden="1">
      <c r="A911" s="18" t="s">
        <v>223</v>
      </c>
      <c r="B911" s="18" t="s">
        <v>181</v>
      </c>
      <c r="C911" s="18" t="s">
        <v>139</v>
      </c>
      <c r="D911" s="18" t="s">
        <v>58</v>
      </c>
      <c r="E911" s="18" t="s">
        <v>61</v>
      </c>
      <c r="F911" s="18" t="s">
        <v>62</v>
      </c>
      <c r="G911" s="18">
        <v>61434.53443</v>
      </c>
      <c r="H911" s="18">
        <v>72177.725760000001</v>
      </c>
      <c r="I911" s="18" t="s">
        <v>164</v>
      </c>
      <c r="J911" s="18">
        <v>109146.0214</v>
      </c>
      <c r="K911" s="18" t="s">
        <v>164</v>
      </c>
      <c r="L911" s="18">
        <v>176428.90849999999</v>
      </c>
      <c r="M911" s="18" t="s">
        <v>164</v>
      </c>
      <c r="N911" s="18">
        <v>272170.12280000001</v>
      </c>
      <c r="O911" s="18" t="s">
        <v>164</v>
      </c>
      <c r="P911" s="18">
        <v>378968.16759999999</v>
      </c>
      <c r="Q911" s="18" t="s">
        <v>164</v>
      </c>
      <c r="R911" s="18">
        <v>495231.89929999999</v>
      </c>
      <c r="S911" s="18" t="s">
        <v>164</v>
      </c>
      <c r="T911" s="18">
        <v>624801.11869999999</v>
      </c>
      <c r="U911" s="18" t="s">
        <v>164</v>
      </c>
      <c r="V911" s="18">
        <v>762284.81110000005</v>
      </c>
      <c r="W911" s="18" t="s">
        <v>164</v>
      </c>
      <c r="X911" s="18">
        <v>907999.33019999997</v>
      </c>
      <c r="Y911" s="18" t="s">
        <v>164</v>
      </c>
      <c r="Z911" s="18">
        <v>1059188.6780000001</v>
      </c>
    </row>
    <row r="912" spans="1:26" hidden="1">
      <c r="A912" s="18" t="s">
        <v>223</v>
      </c>
      <c r="B912" s="18" t="s">
        <v>181</v>
      </c>
      <c r="C912" s="18" t="s">
        <v>139</v>
      </c>
      <c r="D912" s="18" t="s">
        <v>58</v>
      </c>
      <c r="E912" s="18" t="s">
        <v>142</v>
      </c>
      <c r="F912" s="18" t="s">
        <v>143</v>
      </c>
      <c r="G912" s="18">
        <v>6475.0910599999997</v>
      </c>
      <c r="H912" s="18">
        <v>6868.6350000000002</v>
      </c>
      <c r="I912" s="18" t="s">
        <v>164</v>
      </c>
      <c r="J912" s="18">
        <v>7526.8630000000003</v>
      </c>
      <c r="K912" s="18" t="s">
        <v>164</v>
      </c>
      <c r="L912" s="18">
        <v>8029.92</v>
      </c>
      <c r="M912" s="18" t="s">
        <v>164</v>
      </c>
      <c r="N912" s="18">
        <v>8382.5249999999996</v>
      </c>
      <c r="O912" s="18" t="s">
        <v>164</v>
      </c>
      <c r="P912" s="18">
        <v>8563.0959999999995</v>
      </c>
      <c r="Q912" s="18" t="s">
        <v>164</v>
      </c>
      <c r="R912" s="18">
        <v>8579.2039999999997</v>
      </c>
      <c r="S912" s="18" t="s">
        <v>164</v>
      </c>
      <c r="T912" s="18">
        <v>8454.4110000000001</v>
      </c>
      <c r="U912" s="18" t="s">
        <v>164</v>
      </c>
      <c r="V912" s="18">
        <v>8203.1939999999995</v>
      </c>
      <c r="W912" s="18" t="s">
        <v>164</v>
      </c>
      <c r="X912" s="18">
        <v>7838.2579999999998</v>
      </c>
      <c r="Y912" s="18" t="s">
        <v>164</v>
      </c>
      <c r="Z912" s="18">
        <v>7385.3779999999997</v>
      </c>
    </row>
    <row r="913" spans="1:26" hidden="1">
      <c r="A913" s="18" t="s">
        <v>223</v>
      </c>
      <c r="B913" s="18" t="s">
        <v>181</v>
      </c>
      <c r="C913" s="18" t="s">
        <v>139</v>
      </c>
      <c r="D913" s="18" t="s">
        <v>58</v>
      </c>
      <c r="E913" s="18" t="s">
        <v>63</v>
      </c>
      <c r="F913" s="18" t="s">
        <v>60</v>
      </c>
      <c r="G913" s="18">
        <v>434.31873619999999</v>
      </c>
      <c r="H913" s="18">
        <v>489.0105959</v>
      </c>
      <c r="I913" s="18" t="s">
        <v>164</v>
      </c>
      <c r="J913" s="18">
        <v>628.09712179999997</v>
      </c>
      <c r="K913" s="18" t="s">
        <v>164</v>
      </c>
      <c r="L913" s="18">
        <v>804.0476602</v>
      </c>
      <c r="M913" s="18" t="s">
        <v>164</v>
      </c>
      <c r="N913" s="18">
        <v>1030.3170090000001</v>
      </c>
      <c r="O913" s="18" t="s">
        <v>164</v>
      </c>
      <c r="P913" s="18">
        <v>1234.835208</v>
      </c>
      <c r="Q913" s="18" t="s">
        <v>164</v>
      </c>
      <c r="R913" s="18">
        <v>1382.4050050000001</v>
      </c>
      <c r="S913" s="18" t="s">
        <v>164</v>
      </c>
      <c r="T913" s="18">
        <v>1489.4513870000001</v>
      </c>
      <c r="U913" s="18" t="s">
        <v>164</v>
      </c>
      <c r="V913" s="18">
        <v>1570.8739330000001</v>
      </c>
      <c r="W913" s="18" t="s">
        <v>164</v>
      </c>
      <c r="X913" s="18">
        <v>1630.4921059999999</v>
      </c>
      <c r="Y913" s="18" t="s">
        <v>164</v>
      </c>
      <c r="Z913" s="18">
        <v>1630.230636</v>
      </c>
    </row>
    <row r="914" spans="1:26" hidden="1">
      <c r="A914" s="18" t="s">
        <v>224</v>
      </c>
      <c r="B914" s="18" t="s">
        <v>144</v>
      </c>
      <c r="C914" s="18" t="s">
        <v>139</v>
      </c>
      <c r="D914" s="18" t="s">
        <v>58</v>
      </c>
      <c r="E914" s="18" t="s">
        <v>140</v>
      </c>
      <c r="F914" s="18" t="s">
        <v>141</v>
      </c>
      <c r="G914" s="18">
        <v>31743.82847</v>
      </c>
      <c r="H914" s="18">
        <v>34057.088920000002</v>
      </c>
      <c r="I914" s="18">
        <v>35659.768499999998</v>
      </c>
      <c r="J914" s="18">
        <v>37303.329319999997</v>
      </c>
      <c r="K914" s="18">
        <v>36660.59996</v>
      </c>
      <c r="L914" s="18">
        <v>36310.016510000001</v>
      </c>
      <c r="M914" s="18">
        <v>36006.489419999998</v>
      </c>
      <c r="N914" s="18">
        <v>35951.980750000002</v>
      </c>
      <c r="O914" s="18">
        <v>34929.293720000001</v>
      </c>
      <c r="P914" s="18">
        <v>34277.990579999998</v>
      </c>
      <c r="Q914" s="18">
        <v>36162.172460000002</v>
      </c>
      <c r="R914" s="18">
        <v>36282.858379999998</v>
      </c>
      <c r="S914" s="18">
        <v>37053.552000000003</v>
      </c>
      <c r="T914" s="18">
        <v>38038.506759999997</v>
      </c>
      <c r="U914" s="18">
        <v>38780.078809999999</v>
      </c>
      <c r="V914" s="18">
        <v>39496.469440000001</v>
      </c>
      <c r="W914" s="18">
        <v>39673.182919999999</v>
      </c>
      <c r="X914" s="18">
        <v>38500.518519999998</v>
      </c>
      <c r="Y914" s="18">
        <v>36581.875339999999</v>
      </c>
      <c r="Z914" s="18">
        <v>33740.112370000003</v>
      </c>
    </row>
    <row r="915" spans="1:26" hidden="1">
      <c r="A915" s="18" t="s">
        <v>224</v>
      </c>
      <c r="B915" s="18" t="s">
        <v>144</v>
      </c>
      <c r="C915" s="18" t="s">
        <v>139</v>
      </c>
      <c r="D915" s="18" t="s">
        <v>58</v>
      </c>
      <c r="E915" s="18" t="s">
        <v>59</v>
      </c>
      <c r="F915" s="18" t="s">
        <v>60</v>
      </c>
      <c r="G915" s="18">
        <v>300.29403400000001</v>
      </c>
      <c r="H915" s="18">
        <v>342.73401339999998</v>
      </c>
      <c r="I915" s="18">
        <v>375.07363229999999</v>
      </c>
      <c r="J915" s="18">
        <v>414.82025449999998</v>
      </c>
      <c r="K915" s="18">
        <v>438.03840050000002</v>
      </c>
      <c r="L915" s="18">
        <v>471.13504399999999</v>
      </c>
      <c r="M915" s="18">
        <v>522.20844969999996</v>
      </c>
      <c r="N915" s="18">
        <v>550.40167150000002</v>
      </c>
      <c r="O915" s="18">
        <v>585.5102306</v>
      </c>
      <c r="P915" s="18">
        <v>618.21623739999995</v>
      </c>
      <c r="Q915" s="18">
        <v>654.48111749999998</v>
      </c>
      <c r="R915" s="18">
        <v>685.67654789999995</v>
      </c>
      <c r="S915" s="18">
        <v>714.79021169999999</v>
      </c>
      <c r="T915" s="18">
        <v>744.55228820000002</v>
      </c>
      <c r="U915" s="18">
        <v>771.81779010000002</v>
      </c>
      <c r="V915" s="18">
        <v>797.55630629999996</v>
      </c>
      <c r="W915" s="18">
        <v>825.38305720000005</v>
      </c>
      <c r="X915" s="18">
        <v>849.63534660000005</v>
      </c>
      <c r="Y915" s="18">
        <v>868.05902920000005</v>
      </c>
      <c r="Z915" s="18">
        <v>880.57391600000005</v>
      </c>
    </row>
    <row r="916" spans="1:26" hidden="1">
      <c r="A916" s="18" t="s">
        <v>224</v>
      </c>
      <c r="B916" s="18" t="s">
        <v>144</v>
      </c>
      <c r="C916" s="18" t="s">
        <v>139</v>
      </c>
      <c r="D916" s="18" t="s">
        <v>58</v>
      </c>
      <c r="E916" s="18" t="s">
        <v>61</v>
      </c>
      <c r="F916" s="18" t="s">
        <v>62</v>
      </c>
      <c r="G916" s="18">
        <v>64130.098910000001</v>
      </c>
      <c r="H916" s="18">
        <v>75409.561969999995</v>
      </c>
      <c r="I916" s="18">
        <v>89535.226089999996</v>
      </c>
      <c r="J916" s="18">
        <v>107511.43060000001</v>
      </c>
      <c r="K916" s="18">
        <v>129457.85920000001</v>
      </c>
      <c r="L916" s="18">
        <v>150887.75080000001</v>
      </c>
      <c r="M916" s="18">
        <v>173078.92199999999</v>
      </c>
      <c r="N916" s="18">
        <v>195857.0759</v>
      </c>
      <c r="O916" s="18">
        <v>219411.20129999999</v>
      </c>
      <c r="P916" s="18">
        <v>243502.50630000001</v>
      </c>
      <c r="Q916" s="18">
        <v>269093.78289999999</v>
      </c>
      <c r="R916" s="18">
        <v>296572.38160000002</v>
      </c>
      <c r="S916" s="18">
        <v>326256.80790000001</v>
      </c>
      <c r="T916" s="18">
        <v>357798.63750000001</v>
      </c>
      <c r="U916" s="18">
        <v>390498.51429999998</v>
      </c>
      <c r="V916" s="18">
        <v>424933.73269999999</v>
      </c>
      <c r="W916" s="18">
        <v>460758.60379999998</v>
      </c>
      <c r="X916" s="18">
        <v>498720.24729999999</v>
      </c>
      <c r="Y916" s="18">
        <v>539303.00089999998</v>
      </c>
      <c r="Z916" s="18">
        <v>581102.35510000004</v>
      </c>
    </row>
    <row r="917" spans="1:26" hidden="1">
      <c r="A917" s="18" t="s">
        <v>224</v>
      </c>
      <c r="B917" s="18" t="s">
        <v>144</v>
      </c>
      <c r="C917" s="18" t="s">
        <v>139</v>
      </c>
      <c r="D917" s="18" t="s">
        <v>58</v>
      </c>
      <c r="E917" s="18" t="s">
        <v>142</v>
      </c>
      <c r="F917" s="18" t="s">
        <v>143</v>
      </c>
      <c r="G917" s="18">
        <v>6396.0469999999996</v>
      </c>
      <c r="H917" s="18">
        <v>6796.6040000000003</v>
      </c>
      <c r="I917" s="18">
        <v>7174.6980000000003</v>
      </c>
      <c r="J917" s="18">
        <v>7534.9006220000001</v>
      </c>
      <c r="K917" s="18">
        <v>7869.9209950000004</v>
      </c>
      <c r="L917" s="18">
        <v>8173.8159450000003</v>
      </c>
      <c r="M917" s="18">
        <v>8446.9911240000001</v>
      </c>
      <c r="N917" s="18">
        <v>8687.9155069999997</v>
      </c>
      <c r="O917" s="18">
        <v>8893.7771560000001</v>
      </c>
      <c r="P917" s="18">
        <v>9060.3195130000004</v>
      </c>
      <c r="Q917" s="18">
        <v>9184.7552190000006</v>
      </c>
      <c r="R917" s="18">
        <v>9268.6524000000009</v>
      </c>
      <c r="S917" s="18">
        <v>9317.7997599999999</v>
      </c>
      <c r="T917" s="18">
        <v>9336.0641230000001</v>
      </c>
      <c r="U917" s="18">
        <v>9324.369068</v>
      </c>
      <c r="V917" s="18">
        <v>9283.8707790000008</v>
      </c>
      <c r="W917" s="18">
        <v>9217.3385249999992</v>
      </c>
      <c r="X917" s="18">
        <v>9129.9934269999994</v>
      </c>
      <c r="Y917" s="18">
        <v>9026.3115629999993</v>
      </c>
      <c r="Z917" s="18">
        <v>8909.4291020000001</v>
      </c>
    </row>
    <row r="918" spans="1:26" hidden="1">
      <c r="A918" s="18" t="s">
        <v>224</v>
      </c>
      <c r="B918" s="18" t="s">
        <v>144</v>
      </c>
      <c r="C918" s="18" t="s">
        <v>139</v>
      </c>
      <c r="D918" s="18" t="s">
        <v>58</v>
      </c>
      <c r="E918" s="18" t="s">
        <v>63</v>
      </c>
      <c r="F918" s="18" t="s">
        <v>60</v>
      </c>
      <c r="G918" s="18">
        <v>442.5062911</v>
      </c>
      <c r="H918" s="18">
        <v>501.8899351</v>
      </c>
      <c r="I918" s="18">
        <v>536.94876099999999</v>
      </c>
      <c r="J918" s="18">
        <v>580.41761080000003</v>
      </c>
      <c r="K918" s="18">
        <v>595.32517319999999</v>
      </c>
      <c r="L918" s="18">
        <v>636.54831790000003</v>
      </c>
      <c r="M918" s="18">
        <v>700.83732239999995</v>
      </c>
      <c r="N918" s="18">
        <v>730.35593689999996</v>
      </c>
      <c r="O918" s="18">
        <v>767.95737429999997</v>
      </c>
      <c r="P918" s="18">
        <v>804.84837130000005</v>
      </c>
      <c r="Q918" s="18">
        <v>847.49056700000006</v>
      </c>
      <c r="R918" s="18">
        <v>891.56864169999994</v>
      </c>
      <c r="S918" s="18">
        <v>929.93742310000005</v>
      </c>
      <c r="T918" s="18">
        <v>967.65305279999995</v>
      </c>
      <c r="U918" s="18">
        <v>1003.134485</v>
      </c>
      <c r="V918" s="18">
        <v>1039.368633</v>
      </c>
      <c r="W918" s="18">
        <v>1083.262784</v>
      </c>
      <c r="X918" s="18">
        <v>1130.284169</v>
      </c>
      <c r="Y918" s="18">
        <v>1171.5303369999999</v>
      </c>
      <c r="Z918" s="18">
        <v>1209.0576779999999</v>
      </c>
    </row>
    <row r="919" spans="1:26" hidden="1">
      <c r="A919" s="18" t="s">
        <v>224</v>
      </c>
      <c r="B919" s="18" t="s">
        <v>145</v>
      </c>
      <c r="C919" s="18" t="s">
        <v>139</v>
      </c>
      <c r="D919" s="18" t="s">
        <v>58</v>
      </c>
      <c r="E919" s="18" t="s">
        <v>140</v>
      </c>
      <c r="F919" s="18" t="s">
        <v>141</v>
      </c>
      <c r="G919" s="18">
        <v>31743.82847</v>
      </c>
      <c r="H919" s="18">
        <v>34057.088920000002</v>
      </c>
      <c r="I919" s="18">
        <v>37370.105179999999</v>
      </c>
      <c r="J919" s="18">
        <v>43535.656049999998</v>
      </c>
      <c r="K919" s="18">
        <v>47695.122510000001</v>
      </c>
      <c r="L919" s="18">
        <v>51358.430189999999</v>
      </c>
      <c r="M919" s="18">
        <v>54444.937039999997</v>
      </c>
      <c r="N919" s="18">
        <v>56684.919549999999</v>
      </c>
      <c r="O919" s="18">
        <v>58854.934309999997</v>
      </c>
      <c r="P919" s="18">
        <v>60157.631730000001</v>
      </c>
      <c r="Q919" s="18">
        <v>61624.218240000002</v>
      </c>
      <c r="R919" s="18">
        <v>63237.803099999997</v>
      </c>
      <c r="S919" s="18">
        <v>65372.613310000001</v>
      </c>
      <c r="T919" s="18">
        <v>68051.917170000001</v>
      </c>
      <c r="U919" s="18">
        <v>70227.655889999995</v>
      </c>
      <c r="V919" s="18">
        <v>71910.797040000005</v>
      </c>
      <c r="W919" s="18">
        <v>73031.600959999996</v>
      </c>
      <c r="X919" s="18">
        <v>71344.823009999993</v>
      </c>
      <c r="Y919" s="18">
        <v>68130.288140000004</v>
      </c>
      <c r="Z919" s="18">
        <v>63759.357980000001</v>
      </c>
    </row>
    <row r="920" spans="1:26" hidden="1">
      <c r="A920" s="18" t="s">
        <v>224</v>
      </c>
      <c r="B920" s="18" t="s">
        <v>145</v>
      </c>
      <c r="C920" s="18" t="s">
        <v>139</v>
      </c>
      <c r="D920" s="18" t="s">
        <v>58</v>
      </c>
      <c r="E920" s="18" t="s">
        <v>59</v>
      </c>
      <c r="F920" s="18" t="s">
        <v>60</v>
      </c>
      <c r="G920" s="18">
        <v>300.29403400000001</v>
      </c>
      <c r="H920" s="18">
        <v>342.73401339999998</v>
      </c>
      <c r="I920" s="18">
        <v>380.75220300000001</v>
      </c>
      <c r="J920" s="18">
        <v>437.51615609999999</v>
      </c>
      <c r="K920" s="18">
        <v>489.46150770000003</v>
      </c>
      <c r="L920" s="18">
        <v>533.93557199999998</v>
      </c>
      <c r="M920" s="18">
        <v>575.13771850000001</v>
      </c>
      <c r="N920" s="18">
        <v>614.52627199999995</v>
      </c>
      <c r="O920" s="18">
        <v>652.90261129999999</v>
      </c>
      <c r="P920" s="18">
        <v>690.38783590000003</v>
      </c>
      <c r="Q920" s="18">
        <v>725.40258989999995</v>
      </c>
      <c r="R920" s="18">
        <v>758.55987630000004</v>
      </c>
      <c r="S920" s="18">
        <v>788.41924029999996</v>
      </c>
      <c r="T920" s="18">
        <v>818.44113779999998</v>
      </c>
      <c r="U920" s="18">
        <v>848.76910280000004</v>
      </c>
      <c r="V920" s="18">
        <v>877.65961530000004</v>
      </c>
      <c r="W920" s="18">
        <v>903.53600640000002</v>
      </c>
      <c r="X920" s="18">
        <v>920.42766489999997</v>
      </c>
      <c r="Y920" s="18">
        <v>936.73897699999998</v>
      </c>
      <c r="Z920" s="18">
        <v>944.14005569999995</v>
      </c>
    </row>
    <row r="921" spans="1:26" hidden="1">
      <c r="A921" s="18" t="s">
        <v>224</v>
      </c>
      <c r="B921" s="18" t="s">
        <v>145</v>
      </c>
      <c r="C921" s="18" t="s">
        <v>139</v>
      </c>
      <c r="D921" s="18" t="s">
        <v>58</v>
      </c>
      <c r="E921" s="18" t="s">
        <v>61</v>
      </c>
      <c r="F921" s="18" t="s">
        <v>62</v>
      </c>
      <c r="G921" s="18">
        <v>64130.098910000001</v>
      </c>
      <c r="H921" s="18">
        <v>75409.561969999995</v>
      </c>
      <c r="I921" s="18">
        <v>89512.732139999993</v>
      </c>
      <c r="J921" s="18">
        <v>109997.7377</v>
      </c>
      <c r="K921" s="18">
        <v>131609.50510000001</v>
      </c>
      <c r="L921" s="18">
        <v>153794.04800000001</v>
      </c>
      <c r="M921" s="18">
        <v>175989.07889999999</v>
      </c>
      <c r="N921" s="18">
        <v>199134.00589999999</v>
      </c>
      <c r="O921" s="18">
        <v>223156.9577</v>
      </c>
      <c r="P921" s="18">
        <v>247689.55530000001</v>
      </c>
      <c r="Q921" s="18">
        <v>273324.32819999999</v>
      </c>
      <c r="R921" s="18">
        <v>301116.88789999997</v>
      </c>
      <c r="S921" s="18">
        <v>331060.38620000001</v>
      </c>
      <c r="T921" s="18">
        <v>362829.69380000001</v>
      </c>
      <c r="U921" s="18">
        <v>396089.32299999997</v>
      </c>
      <c r="V921" s="18">
        <v>431215.41</v>
      </c>
      <c r="W921" s="18">
        <v>468070.79440000001</v>
      </c>
      <c r="X921" s="18">
        <v>506869.71529999998</v>
      </c>
      <c r="Y921" s="18">
        <v>547384.22730000003</v>
      </c>
      <c r="Z921" s="18">
        <v>588836.81259999995</v>
      </c>
    </row>
    <row r="922" spans="1:26" hidden="1">
      <c r="A922" s="18" t="s">
        <v>224</v>
      </c>
      <c r="B922" s="18" t="s">
        <v>145</v>
      </c>
      <c r="C922" s="18" t="s">
        <v>139</v>
      </c>
      <c r="D922" s="18" t="s">
        <v>58</v>
      </c>
      <c r="E922" s="18" t="s">
        <v>142</v>
      </c>
      <c r="F922" s="18" t="s">
        <v>143</v>
      </c>
      <c r="G922" s="18">
        <v>6396.0469999999996</v>
      </c>
      <c r="H922" s="18">
        <v>6796.6040000000003</v>
      </c>
      <c r="I922" s="18">
        <v>7174.6980000000003</v>
      </c>
      <c r="J922" s="18">
        <v>7534.9006220000001</v>
      </c>
      <c r="K922" s="18">
        <v>7869.9209950000004</v>
      </c>
      <c r="L922" s="18">
        <v>8173.8159450000003</v>
      </c>
      <c r="M922" s="18">
        <v>8446.9911240000001</v>
      </c>
      <c r="N922" s="18">
        <v>8687.9155069999997</v>
      </c>
      <c r="O922" s="18">
        <v>8893.7771560000001</v>
      </c>
      <c r="P922" s="18">
        <v>9060.3195130000004</v>
      </c>
      <c r="Q922" s="18">
        <v>9184.7552190000006</v>
      </c>
      <c r="R922" s="18">
        <v>9268.6524000000009</v>
      </c>
      <c r="S922" s="18">
        <v>9317.7997599999999</v>
      </c>
      <c r="T922" s="18">
        <v>9336.0641230000001</v>
      </c>
      <c r="U922" s="18">
        <v>9324.369068</v>
      </c>
      <c r="V922" s="18">
        <v>9283.8707790000008</v>
      </c>
      <c r="W922" s="18">
        <v>9217.3385249999992</v>
      </c>
      <c r="X922" s="18">
        <v>9129.9934269999994</v>
      </c>
      <c r="Y922" s="18">
        <v>9026.3115629999993</v>
      </c>
      <c r="Z922" s="18">
        <v>8909.4291020000001</v>
      </c>
    </row>
    <row r="923" spans="1:26" hidden="1">
      <c r="A923" s="18" t="s">
        <v>224</v>
      </c>
      <c r="B923" s="18" t="s">
        <v>145</v>
      </c>
      <c r="C923" s="18" t="s">
        <v>139</v>
      </c>
      <c r="D923" s="18" t="s">
        <v>58</v>
      </c>
      <c r="E923" s="18" t="s">
        <v>63</v>
      </c>
      <c r="F923" s="18" t="s">
        <v>60</v>
      </c>
      <c r="G923" s="18">
        <v>442.5062911</v>
      </c>
      <c r="H923" s="18">
        <v>501.8899351</v>
      </c>
      <c r="I923" s="18">
        <v>551.75577310000006</v>
      </c>
      <c r="J923" s="18">
        <v>630.00906429999998</v>
      </c>
      <c r="K923" s="18">
        <v>696.58407460000001</v>
      </c>
      <c r="L923" s="18">
        <v>759.37554069999999</v>
      </c>
      <c r="M923" s="18">
        <v>815.28189999999995</v>
      </c>
      <c r="N923" s="18">
        <v>865.29152880000004</v>
      </c>
      <c r="O923" s="18">
        <v>915.31149029999995</v>
      </c>
      <c r="P923" s="18">
        <v>958.71914170000002</v>
      </c>
      <c r="Q923" s="18">
        <v>999.01276099999995</v>
      </c>
      <c r="R923" s="18">
        <v>1038.912296</v>
      </c>
      <c r="S923" s="18">
        <v>1076.1633400000001</v>
      </c>
      <c r="T923" s="18">
        <v>1113.5083480000001</v>
      </c>
      <c r="U923" s="18">
        <v>1146.789679</v>
      </c>
      <c r="V923" s="18">
        <v>1177.0931660000001</v>
      </c>
      <c r="W923" s="18">
        <v>1206.7511199999999</v>
      </c>
      <c r="X923" s="18">
        <v>1219.5845939999999</v>
      </c>
      <c r="Y923" s="18">
        <v>1248.8293650000001</v>
      </c>
      <c r="Z923" s="18">
        <v>1272.036908</v>
      </c>
    </row>
    <row r="924" spans="1:26" hidden="1">
      <c r="A924" s="18" t="s">
        <v>224</v>
      </c>
      <c r="B924" s="18" t="s">
        <v>146</v>
      </c>
      <c r="C924" s="18" t="s">
        <v>139</v>
      </c>
      <c r="D924" s="18" t="s">
        <v>58</v>
      </c>
      <c r="E924" s="18" t="s">
        <v>140</v>
      </c>
      <c r="F924" s="18" t="s">
        <v>141</v>
      </c>
      <c r="G924" s="18">
        <v>31743.82847</v>
      </c>
      <c r="H924" s="18">
        <v>34057.088920000002</v>
      </c>
      <c r="I924" s="18">
        <v>35787.920819999999</v>
      </c>
      <c r="J924" s="18">
        <v>37241.869809999997</v>
      </c>
      <c r="K924" s="18">
        <v>41640.995569999999</v>
      </c>
      <c r="L924" s="18">
        <v>45116.039859999997</v>
      </c>
      <c r="M924" s="18">
        <v>47993.954429999998</v>
      </c>
      <c r="N924" s="18">
        <v>49013.714240000001</v>
      </c>
      <c r="O924" s="18">
        <v>49403.729169999999</v>
      </c>
      <c r="P924" s="18">
        <v>49130.316570000003</v>
      </c>
      <c r="Q924" s="18">
        <v>48462.150399999999</v>
      </c>
      <c r="R924" s="18">
        <v>48108.548799999997</v>
      </c>
      <c r="S924" s="18">
        <v>47820.632890000001</v>
      </c>
      <c r="T924" s="18">
        <v>48298.220379999999</v>
      </c>
      <c r="U924" s="18">
        <v>49208.306859999997</v>
      </c>
      <c r="V924" s="18">
        <v>49052.024940000003</v>
      </c>
      <c r="W924" s="18">
        <v>48690.865879999998</v>
      </c>
      <c r="X924" s="18">
        <v>47285.785129999997</v>
      </c>
      <c r="Y924" s="18">
        <v>44246.840479999999</v>
      </c>
      <c r="Z924" s="18">
        <v>40382.637860000003</v>
      </c>
    </row>
    <row r="925" spans="1:26" hidden="1">
      <c r="A925" s="18" t="s">
        <v>224</v>
      </c>
      <c r="B925" s="18" t="s">
        <v>146</v>
      </c>
      <c r="C925" s="18" t="s">
        <v>139</v>
      </c>
      <c r="D925" s="18" t="s">
        <v>58</v>
      </c>
      <c r="E925" s="18" t="s">
        <v>59</v>
      </c>
      <c r="F925" s="18" t="s">
        <v>60</v>
      </c>
      <c r="G925" s="18">
        <v>300.29403400000001</v>
      </c>
      <c r="H925" s="18">
        <v>342.73401339999998</v>
      </c>
      <c r="I925" s="18">
        <v>373.30538589999998</v>
      </c>
      <c r="J925" s="18">
        <v>416.37549009999998</v>
      </c>
      <c r="K925" s="18">
        <v>470.06210049999999</v>
      </c>
      <c r="L925" s="18">
        <v>516.33340840000005</v>
      </c>
      <c r="M925" s="18">
        <v>557.3510182</v>
      </c>
      <c r="N925" s="18">
        <v>591.30786820000003</v>
      </c>
      <c r="O925" s="18">
        <v>627.17448969999998</v>
      </c>
      <c r="P925" s="18">
        <v>657.76638869999999</v>
      </c>
      <c r="Q925" s="18">
        <v>687.7212442</v>
      </c>
      <c r="R925" s="18">
        <v>717.75504079999996</v>
      </c>
      <c r="S925" s="18">
        <v>746.9512555</v>
      </c>
      <c r="T925" s="18">
        <v>776.60426229999996</v>
      </c>
      <c r="U925" s="18">
        <v>807.30973719999997</v>
      </c>
      <c r="V925" s="18">
        <v>832.97494989999996</v>
      </c>
      <c r="W925" s="18">
        <v>855.35955679999995</v>
      </c>
      <c r="X925" s="18">
        <v>878.42351759999997</v>
      </c>
      <c r="Y925" s="18">
        <v>897.08800970000004</v>
      </c>
      <c r="Z925" s="18">
        <v>904.26079119999997</v>
      </c>
    </row>
    <row r="926" spans="1:26" hidden="1">
      <c r="A926" s="18" t="s">
        <v>224</v>
      </c>
      <c r="B926" s="18" t="s">
        <v>146</v>
      </c>
      <c r="C926" s="18" t="s">
        <v>139</v>
      </c>
      <c r="D926" s="18" t="s">
        <v>58</v>
      </c>
      <c r="E926" s="18" t="s">
        <v>61</v>
      </c>
      <c r="F926" s="18" t="s">
        <v>62</v>
      </c>
      <c r="G926" s="18">
        <v>64130.098910000001</v>
      </c>
      <c r="H926" s="18">
        <v>75409.561969999995</v>
      </c>
      <c r="I926" s="18">
        <v>89471.035159999999</v>
      </c>
      <c r="J926" s="18">
        <v>109488.4555</v>
      </c>
      <c r="K926" s="18">
        <v>131063.5356</v>
      </c>
      <c r="L926" s="18">
        <v>153234.8414</v>
      </c>
      <c r="M926" s="18">
        <v>175422.78219999999</v>
      </c>
      <c r="N926" s="18">
        <v>198462.39809999999</v>
      </c>
      <c r="O926" s="18">
        <v>222352.30650000001</v>
      </c>
      <c r="P926" s="18">
        <v>246722.30319999999</v>
      </c>
      <c r="Q926" s="18">
        <v>272123.48080000002</v>
      </c>
      <c r="R926" s="18">
        <v>299726.3137</v>
      </c>
      <c r="S926" s="18">
        <v>329531.66930000001</v>
      </c>
      <c r="T926" s="18">
        <v>361213.902</v>
      </c>
      <c r="U926" s="18">
        <v>394357.8737</v>
      </c>
      <c r="V926" s="18">
        <v>429232.27970000001</v>
      </c>
      <c r="W926" s="18">
        <v>465710.02879999997</v>
      </c>
      <c r="X926" s="18">
        <v>504358.51309999998</v>
      </c>
      <c r="Y926" s="18">
        <v>545190.11620000005</v>
      </c>
      <c r="Z926" s="18">
        <v>587353.10880000005</v>
      </c>
    </row>
    <row r="927" spans="1:26" hidden="1">
      <c r="A927" s="18" t="s">
        <v>224</v>
      </c>
      <c r="B927" s="18" t="s">
        <v>146</v>
      </c>
      <c r="C927" s="18" t="s">
        <v>139</v>
      </c>
      <c r="D927" s="18" t="s">
        <v>58</v>
      </c>
      <c r="E927" s="18" t="s">
        <v>142</v>
      </c>
      <c r="F927" s="18" t="s">
        <v>143</v>
      </c>
      <c r="G927" s="18">
        <v>6396.0469999999996</v>
      </c>
      <c r="H927" s="18">
        <v>6796.6040000000003</v>
      </c>
      <c r="I927" s="18">
        <v>7174.6980000000003</v>
      </c>
      <c r="J927" s="18">
        <v>7534.9006220000001</v>
      </c>
      <c r="K927" s="18">
        <v>7869.9209950000004</v>
      </c>
      <c r="L927" s="18">
        <v>8173.8159450000003</v>
      </c>
      <c r="M927" s="18">
        <v>8446.9911240000001</v>
      </c>
      <c r="N927" s="18">
        <v>8687.9155069999997</v>
      </c>
      <c r="O927" s="18">
        <v>8893.7771560000001</v>
      </c>
      <c r="P927" s="18">
        <v>9060.3195130000004</v>
      </c>
      <c r="Q927" s="18">
        <v>9184.7552190000006</v>
      </c>
      <c r="R927" s="18">
        <v>9268.6524000000009</v>
      </c>
      <c r="S927" s="18">
        <v>9317.7997599999999</v>
      </c>
      <c r="T927" s="18">
        <v>9336.0641230000001</v>
      </c>
      <c r="U927" s="18">
        <v>9324.369068</v>
      </c>
      <c r="V927" s="18">
        <v>9283.8707790000008</v>
      </c>
      <c r="W927" s="18">
        <v>9217.3385249999992</v>
      </c>
      <c r="X927" s="18">
        <v>9129.9934269999994</v>
      </c>
      <c r="Y927" s="18">
        <v>9026.3115629999993</v>
      </c>
      <c r="Z927" s="18">
        <v>8909.4291020000001</v>
      </c>
    </row>
    <row r="928" spans="1:26" hidden="1">
      <c r="A928" s="18" t="s">
        <v>224</v>
      </c>
      <c r="B928" s="18" t="s">
        <v>146</v>
      </c>
      <c r="C928" s="18" t="s">
        <v>139</v>
      </c>
      <c r="D928" s="18" t="s">
        <v>58</v>
      </c>
      <c r="E928" s="18" t="s">
        <v>63</v>
      </c>
      <c r="F928" s="18" t="s">
        <v>60</v>
      </c>
      <c r="G928" s="18">
        <v>442.5062911</v>
      </c>
      <c r="H928" s="18">
        <v>501.8899351</v>
      </c>
      <c r="I928" s="18">
        <v>536.47909579999998</v>
      </c>
      <c r="J928" s="18">
        <v>577.23501780000004</v>
      </c>
      <c r="K928" s="18">
        <v>648.85619999999994</v>
      </c>
      <c r="L928" s="18">
        <v>711.76370269999995</v>
      </c>
      <c r="M928" s="18">
        <v>766.76660909999998</v>
      </c>
      <c r="N928" s="18">
        <v>804.91605430000004</v>
      </c>
      <c r="O928" s="18">
        <v>843.96416690000001</v>
      </c>
      <c r="P928" s="18">
        <v>876.55145010000001</v>
      </c>
      <c r="Q928" s="18">
        <v>905.21852779999995</v>
      </c>
      <c r="R928" s="18">
        <v>935.46902130000001</v>
      </c>
      <c r="S928" s="18">
        <v>964.92947549999997</v>
      </c>
      <c r="T928" s="18">
        <v>997.245949</v>
      </c>
      <c r="U928" s="18">
        <v>1032.7175930000001</v>
      </c>
      <c r="V928" s="18">
        <v>1066.342686</v>
      </c>
      <c r="W928" s="18">
        <v>1094.5194469999999</v>
      </c>
      <c r="X928" s="18">
        <v>1124.1723959999999</v>
      </c>
      <c r="Y928" s="18">
        <v>1163.158034</v>
      </c>
      <c r="Z928" s="18">
        <v>1191.361615</v>
      </c>
    </row>
    <row r="929" spans="1:26" hidden="1">
      <c r="A929" s="18" t="s">
        <v>225</v>
      </c>
      <c r="B929" s="18" t="s">
        <v>183</v>
      </c>
      <c r="C929" s="18" t="s">
        <v>139</v>
      </c>
      <c r="D929" s="18" t="s">
        <v>58</v>
      </c>
      <c r="E929" s="18" t="s">
        <v>140</v>
      </c>
      <c r="F929" s="18" t="s">
        <v>141</v>
      </c>
      <c r="G929" s="18">
        <v>32849.436600000001</v>
      </c>
      <c r="H929" s="18">
        <v>35674.120799999997</v>
      </c>
      <c r="I929" s="18">
        <v>37760.617039999997</v>
      </c>
      <c r="J929" s="18">
        <v>38751.411180000003</v>
      </c>
      <c r="K929" s="18">
        <v>39325.177609999999</v>
      </c>
      <c r="L929" s="18">
        <v>38970.527800000003</v>
      </c>
      <c r="M929" s="18">
        <v>42486.469219999999</v>
      </c>
      <c r="N929" s="18">
        <v>44853.883430000002</v>
      </c>
      <c r="O929" s="18">
        <v>47051.783130000003</v>
      </c>
      <c r="P929" s="18">
        <v>49282.252820000002</v>
      </c>
      <c r="Q929" s="18" t="s">
        <v>164</v>
      </c>
      <c r="R929" s="18">
        <v>53804.891510000001</v>
      </c>
      <c r="S929" s="18" t="s">
        <v>164</v>
      </c>
      <c r="T929" s="18">
        <v>58699.348539999999</v>
      </c>
      <c r="U929" s="18" t="s">
        <v>164</v>
      </c>
      <c r="V929" s="18">
        <v>63405.647980000002</v>
      </c>
      <c r="W929" s="18" t="s">
        <v>164</v>
      </c>
      <c r="X929" s="18">
        <v>66094.407739999995</v>
      </c>
      <c r="Y929" s="18" t="s">
        <v>164</v>
      </c>
      <c r="Z929" s="18">
        <v>63844.49209</v>
      </c>
    </row>
    <row r="930" spans="1:26" hidden="1">
      <c r="A930" s="18" t="s">
        <v>225</v>
      </c>
      <c r="B930" s="18" t="s">
        <v>183</v>
      </c>
      <c r="C930" s="18" t="s">
        <v>139</v>
      </c>
      <c r="D930" s="18" t="s">
        <v>58</v>
      </c>
      <c r="E930" s="18" t="s">
        <v>59</v>
      </c>
      <c r="F930" s="18" t="s">
        <v>60</v>
      </c>
      <c r="G930" s="18">
        <v>289.8051365</v>
      </c>
      <c r="H930" s="18">
        <v>316.926626</v>
      </c>
      <c r="I930" s="18">
        <v>332.67103739999999</v>
      </c>
      <c r="J930" s="18">
        <v>337.66882850000002</v>
      </c>
      <c r="K930" s="18">
        <v>351.09731690000001</v>
      </c>
      <c r="L930" s="18">
        <v>358.43857600000001</v>
      </c>
      <c r="M930" s="18">
        <v>390.41883439999998</v>
      </c>
      <c r="N930" s="18">
        <v>415.21604400000001</v>
      </c>
      <c r="O930" s="18">
        <v>439.04316669999997</v>
      </c>
      <c r="P930" s="18">
        <v>460.68323120000002</v>
      </c>
      <c r="Q930" s="18" t="s">
        <v>164</v>
      </c>
      <c r="R930" s="18">
        <v>514.53704619999996</v>
      </c>
      <c r="S930" s="18" t="s">
        <v>164</v>
      </c>
      <c r="T930" s="18">
        <v>555.76863040000001</v>
      </c>
      <c r="U930" s="18" t="s">
        <v>164</v>
      </c>
      <c r="V930" s="18">
        <v>593.72764229999996</v>
      </c>
      <c r="W930" s="18" t="s">
        <v>164</v>
      </c>
      <c r="X930" s="18">
        <v>633.38127310000004</v>
      </c>
      <c r="Y930" s="18" t="s">
        <v>164</v>
      </c>
      <c r="Z930" s="18">
        <v>679.65524470000003</v>
      </c>
    </row>
    <row r="931" spans="1:26" hidden="1">
      <c r="A931" s="18" t="s">
        <v>225</v>
      </c>
      <c r="B931" s="18" t="s">
        <v>183</v>
      </c>
      <c r="C931" s="18" t="s">
        <v>139</v>
      </c>
      <c r="D931" s="18" t="s">
        <v>58</v>
      </c>
      <c r="E931" s="18" t="s">
        <v>61</v>
      </c>
      <c r="F931" s="18" t="s">
        <v>62</v>
      </c>
      <c r="G931" s="18">
        <v>64861.327380000002</v>
      </c>
      <c r="H931" s="18">
        <v>76195.0867</v>
      </c>
      <c r="I931" s="18">
        <v>89642.452879999997</v>
      </c>
      <c r="J931" s="18">
        <v>109858.0266</v>
      </c>
      <c r="K931" s="18">
        <v>131348.79440000001</v>
      </c>
      <c r="L931" s="18">
        <v>152795.4002</v>
      </c>
      <c r="M931" s="18">
        <v>175412.47169999999</v>
      </c>
      <c r="N931" s="18">
        <v>198832.02960000001</v>
      </c>
      <c r="O931" s="18">
        <v>223166.95379999999</v>
      </c>
      <c r="P931" s="18">
        <v>248044.427</v>
      </c>
      <c r="Q931" s="18" t="s">
        <v>164</v>
      </c>
      <c r="R931" s="18">
        <v>302262.85249999998</v>
      </c>
      <c r="S931" s="18" t="s">
        <v>164</v>
      </c>
      <c r="T931" s="18">
        <v>365258.82650000002</v>
      </c>
      <c r="U931" s="18" t="s">
        <v>164</v>
      </c>
      <c r="V931" s="18">
        <v>434912.41769999999</v>
      </c>
      <c r="W931" s="18" t="s">
        <v>164</v>
      </c>
      <c r="X931" s="18">
        <v>511229.98820000002</v>
      </c>
      <c r="Y931" s="18" t="s">
        <v>164</v>
      </c>
      <c r="Z931" s="18">
        <v>595080.7439</v>
      </c>
    </row>
    <row r="932" spans="1:26" hidden="1">
      <c r="A932" s="18" t="s">
        <v>225</v>
      </c>
      <c r="B932" s="18" t="s">
        <v>183</v>
      </c>
      <c r="C932" s="18" t="s">
        <v>139</v>
      </c>
      <c r="D932" s="18" t="s">
        <v>58</v>
      </c>
      <c r="E932" s="18" t="s">
        <v>142</v>
      </c>
      <c r="F932" s="18" t="s">
        <v>143</v>
      </c>
      <c r="G932" s="18">
        <v>6396.5533999999998</v>
      </c>
      <c r="H932" s="18">
        <v>6804.3235000000004</v>
      </c>
      <c r="I932" s="18">
        <v>7188.3230000000003</v>
      </c>
      <c r="J932" s="18">
        <v>7550.1134890000003</v>
      </c>
      <c r="K932" s="18">
        <v>7886.7698879999998</v>
      </c>
      <c r="L932" s="18">
        <v>8192.3268189999999</v>
      </c>
      <c r="M932" s="18">
        <v>8467.1714599999996</v>
      </c>
      <c r="N932" s="18">
        <v>8709.7503739999993</v>
      </c>
      <c r="O932" s="18">
        <v>8917.2220130000005</v>
      </c>
      <c r="P932" s="18">
        <v>9085.3090819999998</v>
      </c>
      <c r="Q932" s="18" t="s">
        <v>164</v>
      </c>
      <c r="R932" s="18">
        <v>9296.3610659999995</v>
      </c>
      <c r="S932" s="18" t="s">
        <v>164</v>
      </c>
      <c r="T932" s="18">
        <v>9366.0500269999993</v>
      </c>
      <c r="U932" s="18" t="s">
        <v>164</v>
      </c>
      <c r="V932" s="18">
        <v>9315.6467979999998</v>
      </c>
      <c r="W932" s="18" t="s">
        <v>164</v>
      </c>
      <c r="X932" s="18">
        <v>9163.0272380000006</v>
      </c>
      <c r="Y932" s="18" t="s">
        <v>164</v>
      </c>
      <c r="Z932" s="18">
        <v>8943.2366810000003</v>
      </c>
    </row>
    <row r="933" spans="1:26" hidden="1">
      <c r="A933" s="18" t="s">
        <v>225</v>
      </c>
      <c r="B933" s="18" t="s">
        <v>183</v>
      </c>
      <c r="C933" s="18" t="s">
        <v>139</v>
      </c>
      <c r="D933" s="18" t="s">
        <v>58</v>
      </c>
      <c r="E933" s="18" t="s">
        <v>63</v>
      </c>
      <c r="F933" s="18" t="s">
        <v>60</v>
      </c>
      <c r="G933" s="18">
        <v>460.81767910000002</v>
      </c>
      <c r="H933" s="18">
        <v>515.52311320000001</v>
      </c>
      <c r="I933" s="18">
        <v>550.73756209999999</v>
      </c>
      <c r="J933" s="18">
        <v>593.35939089999999</v>
      </c>
      <c r="K933" s="18">
        <v>624.56571840000004</v>
      </c>
      <c r="L933" s="18">
        <v>641.1141877</v>
      </c>
      <c r="M933" s="18">
        <v>704.16569530000004</v>
      </c>
      <c r="N933" s="18">
        <v>750.02353649999998</v>
      </c>
      <c r="O933" s="18">
        <v>795.21822010000005</v>
      </c>
      <c r="P933" s="18">
        <v>838.17163129999994</v>
      </c>
      <c r="Q933" s="18" t="s">
        <v>164</v>
      </c>
      <c r="R933" s="18">
        <v>926.56972450000001</v>
      </c>
      <c r="S933" s="18" t="s">
        <v>164</v>
      </c>
      <c r="T933" s="18">
        <v>1009.698544</v>
      </c>
      <c r="U933" s="18" t="s">
        <v>164</v>
      </c>
      <c r="V933" s="18">
        <v>1078.6824779999999</v>
      </c>
      <c r="W933" s="18" t="s">
        <v>164</v>
      </c>
      <c r="X933" s="18">
        <v>1140.2803590000001</v>
      </c>
      <c r="Y933" s="18" t="s">
        <v>164</v>
      </c>
      <c r="Z933" s="18">
        <v>1202.7594220000001</v>
      </c>
    </row>
    <row r="934" spans="1:26" hidden="1">
      <c r="A934" s="18" t="s">
        <v>225</v>
      </c>
      <c r="B934" s="18" t="s">
        <v>184</v>
      </c>
      <c r="C934" s="18" t="s">
        <v>139</v>
      </c>
      <c r="D934" s="18" t="s">
        <v>58</v>
      </c>
      <c r="E934" s="18" t="s">
        <v>140</v>
      </c>
      <c r="F934" s="18" t="s">
        <v>141</v>
      </c>
      <c r="G934" s="18">
        <v>32849.436600000001</v>
      </c>
      <c r="H934" s="18">
        <v>35674.120799999997</v>
      </c>
      <c r="I934" s="18">
        <v>37811.007460000001</v>
      </c>
      <c r="J934" s="18">
        <v>40656.526539999999</v>
      </c>
      <c r="K934" s="18">
        <v>46276.600550000003</v>
      </c>
      <c r="L934" s="18">
        <v>50895.546329999997</v>
      </c>
      <c r="M934" s="18">
        <v>54914.156849999999</v>
      </c>
      <c r="N934" s="18">
        <v>58608.109049999999</v>
      </c>
      <c r="O934" s="18">
        <v>61830.539900000003</v>
      </c>
      <c r="P934" s="18">
        <v>64620.45678</v>
      </c>
      <c r="Q934" s="18" t="s">
        <v>164</v>
      </c>
      <c r="R934" s="18">
        <v>69738.376010000007</v>
      </c>
      <c r="S934" s="18" t="s">
        <v>164</v>
      </c>
      <c r="T934" s="18">
        <v>75368.936489999993</v>
      </c>
      <c r="U934" s="18" t="s">
        <v>164</v>
      </c>
      <c r="V934" s="18">
        <v>80425.060089999999</v>
      </c>
      <c r="W934" s="18" t="s">
        <v>164</v>
      </c>
      <c r="X934" s="18">
        <v>83021.41446</v>
      </c>
      <c r="Y934" s="18" t="s">
        <v>164</v>
      </c>
      <c r="Z934" s="18">
        <v>79704.641310000006</v>
      </c>
    </row>
    <row r="935" spans="1:26" hidden="1">
      <c r="A935" s="18" t="s">
        <v>225</v>
      </c>
      <c r="B935" s="18" t="s">
        <v>184</v>
      </c>
      <c r="C935" s="18" t="s">
        <v>139</v>
      </c>
      <c r="D935" s="18" t="s">
        <v>58</v>
      </c>
      <c r="E935" s="18" t="s">
        <v>59</v>
      </c>
      <c r="F935" s="18" t="s">
        <v>60</v>
      </c>
      <c r="G935" s="18">
        <v>289.8051365</v>
      </c>
      <c r="H935" s="18">
        <v>316.926626</v>
      </c>
      <c r="I935" s="18">
        <v>332.75762700000001</v>
      </c>
      <c r="J935" s="18">
        <v>344.73318610000001</v>
      </c>
      <c r="K935" s="18">
        <v>378.21441499999997</v>
      </c>
      <c r="L935" s="18">
        <v>405.95604370000001</v>
      </c>
      <c r="M935" s="18">
        <v>429.23534050000001</v>
      </c>
      <c r="N935" s="18">
        <v>452.44740400000001</v>
      </c>
      <c r="O935" s="18">
        <v>474.585554</v>
      </c>
      <c r="P935" s="18">
        <v>494.83891060000002</v>
      </c>
      <c r="Q935" s="18" t="s">
        <v>164</v>
      </c>
      <c r="R935" s="18">
        <v>548.27578159999996</v>
      </c>
      <c r="S935" s="18" t="s">
        <v>164</v>
      </c>
      <c r="T935" s="18">
        <v>584.43907390000004</v>
      </c>
      <c r="U935" s="18" t="s">
        <v>164</v>
      </c>
      <c r="V935" s="18">
        <v>618.86473779999994</v>
      </c>
      <c r="W935" s="18" t="s">
        <v>164</v>
      </c>
      <c r="X935" s="18">
        <v>657.52814609999996</v>
      </c>
      <c r="Y935" s="18" t="s">
        <v>164</v>
      </c>
      <c r="Z935" s="18">
        <v>695.75862459999996</v>
      </c>
    </row>
    <row r="936" spans="1:26" hidden="1">
      <c r="A936" s="18" t="s">
        <v>225</v>
      </c>
      <c r="B936" s="18" t="s">
        <v>184</v>
      </c>
      <c r="C936" s="18" t="s">
        <v>139</v>
      </c>
      <c r="D936" s="18" t="s">
        <v>58</v>
      </c>
      <c r="E936" s="18" t="s">
        <v>61</v>
      </c>
      <c r="F936" s="18" t="s">
        <v>62</v>
      </c>
      <c r="G936" s="18">
        <v>64861.327380000002</v>
      </c>
      <c r="H936" s="18">
        <v>76195.0867</v>
      </c>
      <c r="I936" s="18">
        <v>89663.461280000003</v>
      </c>
      <c r="J936" s="18">
        <v>110066.12940000001</v>
      </c>
      <c r="K936" s="18">
        <v>132183.90539999999</v>
      </c>
      <c r="L936" s="18">
        <v>154714.25210000001</v>
      </c>
      <c r="M936" s="18">
        <v>177207.2941</v>
      </c>
      <c r="N936" s="18">
        <v>200676.38649999999</v>
      </c>
      <c r="O936" s="18">
        <v>225028.75520000001</v>
      </c>
      <c r="P936" s="18">
        <v>249849.166</v>
      </c>
      <c r="Q936" s="18" t="s">
        <v>164</v>
      </c>
      <c r="R936" s="18">
        <v>303939.93410000001</v>
      </c>
      <c r="S936" s="18" t="s">
        <v>164</v>
      </c>
      <c r="T936" s="18">
        <v>366570.98239999998</v>
      </c>
      <c r="U936" s="18" t="s">
        <v>164</v>
      </c>
      <c r="V936" s="18">
        <v>435907.22899999999</v>
      </c>
      <c r="W936" s="18" t="s">
        <v>164</v>
      </c>
      <c r="X936" s="18">
        <v>512344.26909999998</v>
      </c>
      <c r="Y936" s="18" t="s">
        <v>164</v>
      </c>
      <c r="Z936" s="18">
        <v>595985.40789999999</v>
      </c>
    </row>
    <row r="937" spans="1:26" hidden="1">
      <c r="A937" s="18" t="s">
        <v>225</v>
      </c>
      <c r="B937" s="18" t="s">
        <v>184</v>
      </c>
      <c r="C937" s="18" t="s">
        <v>139</v>
      </c>
      <c r="D937" s="18" t="s">
        <v>58</v>
      </c>
      <c r="E937" s="18" t="s">
        <v>142</v>
      </c>
      <c r="F937" s="18" t="s">
        <v>143</v>
      </c>
      <c r="G937" s="18">
        <v>6396.5533999999998</v>
      </c>
      <c r="H937" s="18">
        <v>6804.3235000000004</v>
      </c>
      <c r="I937" s="18">
        <v>7188.3230000000003</v>
      </c>
      <c r="J937" s="18">
        <v>7550.1134890000003</v>
      </c>
      <c r="K937" s="18">
        <v>7886.7698879999998</v>
      </c>
      <c r="L937" s="18">
        <v>8192.3268189999999</v>
      </c>
      <c r="M937" s="18">
        <v>8467.1714599999996</v>
      </c>
      <c r="N937" s="18">
        <v>8709.7503739999993</v>
      </c>
      <c r="O937" s="18">
        <v>8917.2220130000005</v>
      </c>
      <c r="P937" s="18">
        <v>9085.3090819999998</v>
      </c>
      <c r="Q937" s="18" t="s">
        <v>164</v>
      </c>
      <c r="R937" s="18">
        <v>9296.3610659999995</v>
      </c>
      <c r="S937" s="18" t="s">
        <v>164</v>
      </c>
      <c r="T937" s="18">
        <v>9366.0500269999993</v>
      </c>
      <c r="U937" s="18" t="s">
        <v>164</v>
      </c>
      <c r="V937" s="18">
        <v>9315.6467979999998</v>
      </c>
      <c r="W937" s="18" t="s">
        <v>164</v>
      </c>
      <c r="X937" s="18">
        <v>9163.0272380000006</v>
      </c>
      <c r="Y937" s="18" t="s">
        <v>164</v>
      </c>
      <c r="Z937" s="18">
        <v>8943.2366810000003</v>
      </c>
    </row>
    <row r="938" spans="1:26" hidden="1">
      <c r="A938" s="18" t="s">
        <v>225</v>
      </c>
      <c r="B938" s="18" t="s">
        <v>184</v>
      </c>
      <c r="C938" s="18" t="s">
        <v>139</v>
      </c>
      <c r="D938" s="18" t="s">
        <v>58</v>
      </c>
      <c r="E938" s="18" t="s">
        <v>63</v>
      </c>
      <c r="F938" s="18" t="s">
        <v>60</v>
      </c>
      <c r="G938" s="18">
        <v>460.81767910000002</v>
      </c>
      <c r="H938" s="18">
        <v>515.52311320000001</v>
      </c>
      <c r="I938" s="18">
        <v>550.76537940000003</v>
      </c>
      <c r="J938" s="18">
        <v>610.19085759999996</v>
      </c>
      <c r="K938" s="18">
        <v>681.89674730000002</v>
      </c>
      <c r="L938" s="18">
        <v>742.80165939999995</v>
      </c>
      <c r="M938" s="18">
        <v>797.77571379999995</v>
      </c>
      <c r="N938" s="18">
        <v>849.55962120000004</v>
      </c>
      <c r="O938" s="18">
        <v>896.74118929999997</v>
      </c>
      <c r="P938" s="18">
        <v>940.00193479999996</v>
      </c>
      <c r="Q938" s="18" t="s">
        <v>164</v>
      </c>
      <c r="R938" s="18">
        <v>1019.906936</v>
      </c>
      <c r="S938" s="18" t="s">
        <v>164</v>
      </c>
      <c r="T938" s="18">
        <v>1094.857166</v>
      </c>
      <c r="U938" s="18" t="s">
        <v>164</v>
      </c>
      <c r="V938" s="18">
        <v>1158.6249319999999</v>
      </c>
      <c r="W938" s="18" t="s">
        <v>164</v>
      </c>
      <c r="X938" s="18">
        <v>1215.3181159999999</v>
      </c>
      <c r="Y938" s="18" t="s">
        <v>164</v>
      </c>
      <c r="Z938" s="18">
        <v>1266.1997679999999</v>
      </c>
    </row>
    <row r="939" spans="1:26" hidden="1">
      <c r="A939" s="18" t="s">
        <v>225</v>
      </c>
      <c r="B939" s="18" t="s">
        <v>186</v>
      </c>
      <c r="C939" s="18" t="s">
        <v>139</v>
      </c>
      <c r="D939" s="18" t="s">
        <v>58</v>
      </c>
      <c r="E939" s="18" t="s">
        <v>140</v>
      </c>
      <c r="F939" s="18" t="s">
        <v>141</v>
      </c>
      <c r="G939" s="18">
        <v>32849.436600000001</v>
      </c>
      <c r="H939" s="18">
        <v>35674.120799999997</v>
      </c>
      <c r="I939" s="18">
        <v>37866.235070000002</v>
      </c>
      <c r="J939" s="18">
        <v>42656.041019999997</v>
      </c>
      <c r="K939" s="18">
        <v>47690.417670000003</v>
      </c>
      <c r="L939" s="18">
        <v>52444.219340000003</v>
      </c>
      <c r="M939" s="18">
        <v>56484.13508</v>
      </c>
      <c r="N939" s="18">
        <v>60199.068619999998</v>
      </c>
      <c r="O939" s="18">
        <v>63346.652549999999</v>
      </c>
      <c r="P939" s="18">
        <v>66161.483810000005</v>
      </c>
      <c r="Q939" s="18" t="s">
        <v>164</v>
      </c>
      <c r="R939" s="18">
        <v>71218.41287</v>
      </c>
      <c r="S939" s="18" t="s">
        <v>164</v>
      </c>
      <c r="T939" s="18">
        <v>76719.271970000002</v>
      </c>
      <c r="U939" s="18" t="s">
        <v>164</v>
      </c>
      <c r="V939" s="18">
        <v>81678.209059999994</v>
      </c>
      <c r="W939" s="18" t="s">
        <v>164</v>
      </c>
      <c r="X939" s="18">
        <v>84177.358810000005</v>
      </c>
      <c r="Y939" s="18" t="s">
        <v>164</v>
      </c>
      <c r="Z939" s="18">
        <v>80467.956690000006</v>
      </c>
    </row>
    <row r="940" spans="1:26" hidden="1">
      <c r="A940" s="18" t="s">
        <v>225</v>
      </c>
      <c r="B940" s="18" t="s">
        <v>186</v>
      </c>
      <c r="C940" s="18" t="s">
        <v>139</v>
      </c>
      <c r="D940" s="18" t="s">
        <v>58</v>
      </c>
      <c r="E940" s="18" t="s">
        <v>59</v>
      </c>
      <c r="F940" s="18" t="s">
        <v>60</v>
      </c>
      <c r="G940" s="18">
        <v>289.8051365</v>
      </c>
      <c r="H940" s="18">
        <v>316.926626</v>
      </c>
      <c r="I940" s="18">
        <v>333.59911820000002</v>
      </c>
      <c r="J940" s="18">
        <v>354.25680720000003</v>
      </c>
      <c r="K940" s="18">
        <v>386.55461639999999</v>
      </c>
      <c r="L940" s="18">
        <v>414.6708476</v>
      </c>
      <c r="M940" s="18">
        <v>439.11470350000002</v>
      </c>
      <c r="N940" s="18">
        <v>461.5633512</v>
      </c>
      <c r="O940" s="18">
        <v>483.36488659999998</v>
      </c>
      <c r="P940" s="18">
        <v>503.15468929999997</v>
      </c>
      <c r="Q940" s="18" t="s">
        <v>164</v>
      </c>
      <c r="R940" s="18">
        <v>556.51858649999997</v>
      </c>
      <c r="S940" s="18" t="s">
        <v>164</v>
      </c>
      <c r="T940" s="18">
        <v>591.88129660000004</v>
      </c>
      <c r="U940" s="18" t="s">
        <v>164</v>
      </c>
      <c r="V940" s="18">
        <v>626.82829790000005</v>
      </c>
      <c r="W940" s="18" t="s">
        <v>164</v>
      </c>
      <c r="X940" s="18">
        <v>664.79703640000002</v>
      </c>
      <c r="Y940" s="18" t="s">
        <v>164</v>
      </c>
      <c r="Z940" s="18">
        <v>697.39280129999997</v>
      </c>
    </row>
    <row r="941" spans="1:26" hidden="1">
      <c r="A941" s="18" t="s">
        <v>225</v>
      </c>
      <c r="B941" s="18" t="s">
        <v>186</v>
      </c>
      <c r="C941" s="18" t="s">
        <v>139</v>
      </c>
      <c r="D941" s="18" t="s">
        <v>58</v>
      </c>
      <c r="E941" s="18" t="s">
        <v>61</v>
      </c>
      <c r="F941" s="18" t="s">
        <v>62</v>
      </c>
      <c r="G941" s="18">
        <v>64861.327380000002</v>
      </c>
      <c r="H941" s="18">
        <v>76195.0867</v>
      </c>
      <c r="I941" s="18">
        <v>89558.536559999993</v>
      </c>
      <c r="J941" s="18">
        <v>110144.5387</v>
      </c>
      <c r="K941" s="18">
        <v>132208.69089999999</v>
      </c>
      <c r="L941" s="18">
        <v>154764.84289999999</v>
      </c>
      <c r="M941" s="18">
        <v>177291.10320000001</v>
      </c>
      <c r="N941" s="18">
        <v>200768.60459999999</v>
      </c>
      <c r="O941" s="18">
        <v>225123.71530000001</v>
      </c>
      <c r="P941" s="18">
        <v>249944.89</v>
      </c>
      <c r="Q941" s="18" t="s">
        <v>164</v>
      </c>
      <c r="R941" s="18">
        <v>304040.72499999998</v>
      </c>
      <c r="S941" s="18" t="s">
        <v>164</v>
      </c>
      <c r="T941" s="18">
        <v>366614.74959999998</v>
      </c>
      <c r="U941" s="18" t="s">
        <v>164</v>
      </c>
      <c r="V941" s="18">
        <v>435967.93599999999</v>
      </c>
      <c r="W941" s="18" t="s">
        <v>164</v>
      </c>
      <c r="X941" s="18">
        <v>512363.9607</v>
      </c>
      <c r="Y941" s="18" t="s">
        <v>164</v>
      </c>
      <c r="Z941" s="18">
        <v>595958.4719</v>
      </c>
    </row>
    <row r="942" spans="1:26" hidden="1">
      <c r="A942" s="18" t="s">
        <v>225</v>
      </c>
      <c r="B942" s="18" t="s">
        <v>186</v>
      </c>
      <c r="C942" s="18" t="s">
        <v>139</v>
      </c>
      <c r="D942" s="18" t="s">
        <v>58</v>
      </c>
      <c r="E942" s="18" t="s">
        <v>142</v>
      </c>
      <c r="F942" s="18" t="s">
        <v>143</v>
      </c>
      <c r="G942" s="18">
        <v>6396.5533999999998</v>
      </c>
      <c r="H942" s="18">
        <v>6804.3235000000004</v>
      </c>
      <c r="I942" s="18">
        <v>7188.3230000000003</v>
      </c>
      <c r="J942" s="18">
        <v>7550.1134890000003</v>
      </c>
      <c r="K942" s="18">
        <v>7886.7698879999998</v>
      </c>
      <c r="L942" s="18">
        <v>8192.3268189999999</v>
      </c>
      <c r="M942" s="18">
        <v>8467.1714599999996</v>
      </c>
      <c r="N942" s="18">
        <v>8709.7503739999993</v>
      </c>
      <c r="O942" s="18">
        <v>8917.2220130000005</v>
      </c>
      <c r="P942" s="18">
        <v>9085.3090819999998</v>
      </c>
      <c r="Q942" s="18" t="s">
        <v>164</v>
      </c>
      <c r="R942" s="18">
        <v>9296.3610659999995</v>
      </c>
      <c r="S942" s="18" t="s">
        <v>164</v>
      </c>
      <c r="T942" s="18">
        <v>9366.0500269999993</v>
      </c>
      <c r="U942" s="18" t="s">
        <v>164</v>
      </c>
      <c r="V942" s="18">
        <v>9315.6467979999998</v>
      </c>
      <c r="W942" s="18" t="s">
        <v>164</v>
      </c>
      <c r="X942" s="18">
        <v>9163.0272380000006</v>
      </c>
      <c r="Y942" s="18" t="s">
        <v>164</v>
      </c>
      <c r="Z942" s="18">
        <v>8943.2366810000003</v>
      </c>
    </row>
    <row r="943" spans="1:26" hidden="1">
      <c r="A943" s="18" t="s">
        <v>225</v>
      </c>
      <c r="B943" s="18" t="s">
        <v>186</v>
      </c>
      <c r="C943" s="18" t="s">
        <v>139</v>
      </c>
      <c r="D943" s="18" t="s">
        <v>58</v>
      </c>
      <c r="E943" s="18" t="s">
        <v>63</v>
      </c>
      <c r="F943" s="18" t="s">
        <v>60</v>
      </c>
      <c r="G943" s="18">
        <v>460.81767910000002</v>
      </c>
      <c r="H943" s="18">
        <v>515.52311320000001</v>
      </c>
      <c r="I943" s="18">
        <v>550.45081849999997</v>
      </c>
      <c r="J943" s="18">
        <v>623.47349899999995</v>
      </c>
      <c r="K943" s="18">
        <v>692.82800829999996</v>
      </c>
      <c r="L943" s="18">
        <v>755.07366569999999</v>
      </c>
      <c r="M943" s="18">
        <v>809.98188230000005</v>
      </c>
      <c r="N943" s="18">
        <v>861.0068139</v>
      </c>
      <c r="O943" s="18">
        <v>908.08674789999998</v>
      </c>
      <c r="P943" s="18">
        <v>950.99906780000003</v>
      </c>
      <c r="Q943" s="18" t="s">
        <v>164</v>
      </c>
      <c r="R943" s="18">
        <v>1029.7085729999999</v>
      </c>
      <c r="S943" s="18" t="s">
        <v>164</v>
      </c>
      <c r="T943" s="18">
        <v>1102.4347319999999</v>
      </c>
      <c r="U943" s="18" t="s">
        <v>164</v>
      </c>
      <c r="V943" s="18">
        <v>1165.691466</v>
      </c>
      <c r="W943" s="18" t="s">
        <v>164</v>
      </c>
      <c r="X943" s="18">
        <v>1221.0462600000001</v>
      </c>
      <c r="Y943" s="18" t="s">
        <v>164</v>
      </c>
      <c r="Z943" s="18">
        <v>1268.3584330000001</v>
      </c>
    </row>
    <row r="944" spans="1:26" hidden="1">
      <c r="A944" s="18" t="s">
        <v>56</v>
      </c>
      <c r="B944" s="18" t="s">
        <v>226</v>
      </c>
      <c r="C944" s="18" t="s">
        <v>227</v>
      </c>
      <c r="D944" s="18" t="s">
        <v>58</v>
      </c>
      <c r="E944" s="18" t="s">
        <v>140</v>
      </c>
      <c r="F944" s="18" t="s">
        <v>141</v>
      </c>
      <c r="G944" s="18">
        <v>34018.884700000002</v>
      </c>
      <c r="H944" s="18">
        <v>38148.946499999998</v>
      </c>
      <c r="I944" s="18">
        <v>41259.151899999997</v>
      </c>
      <c r="J944" s="18">
        <v>43943.276700000002</v>
      </c>
      <c r="K944" s="18">
        <v>31731.447800000002</v>
      </c>
      <c r="L944" s="18">
        <v>23872.383000000002</v>
      </c>
      <c r="M944" s="18">
        <v>21181.6558</v>
      </c>
      <c r="N944" s="18">
        <v>21409.460899999998</v>
      </c>
      <c r="O944" s="18">
        <v>21980.7824</v>
      </c>
      <c r="P944" s="18">
        <v>18343.420300000002</v>
      </c>
      <c r="Q944" s="18">
        <v>13867.352999999999</v>
      </c>
      <c r="R944" s="18">
        <v>10980.700699999999</v>
      </c>
      <c r="S944" s="18">
        <v>15043.5645</v>
      </c>
      <c r="T944" s="18">
        <v>12896.3541</v>
      </c>
      <c r="U944" s="18">
        <v>12750.819799999999</v>
      </c>
      <c r="V944" s="18">
        <v>13166.037200000001</v>
      </c>
      <c r="W944" s="18">
        <v>12254.783600000001</v>
      </c>
      <c r="X944" s="18">
        <v>10392.4725</v>
      </c>
      <c r="Y944" s="18">
        <v>9320.3626999999997</v>
      </c>
      <c r="Z944" s="18">
        <v>7758.4381999999996</v>
      </c>
    </row>
    <row r="945" spans="1:26" hidden="1">
      <c r="A945" s="18" t="s">
        <v>56</v>
      </c>
      <c r="B945" s="18" t="s">
        <v>226</v>
      </c>
      <c r="C945" s="18" t="s">
        <v>227</v>
      </c>
      <c r="D945" s="18" t="s">
        <v>58</v>
      </c>
      <c r="E945" s="18" t="s">
        <v>59</v>
      </c>
      <c r="F945" s="18" t="s">
        <v>60</v>
      </c>
      <c r="G945" s="18">
        <v>334.16079999999999</v>
      </c>
      <c r="H945" s="18">
        <v>363.26659999999998</v>
      </c>
      <c r="I945" s="18">
        <v>395.16730000000001</v>
      </c>
      <c r="J945" s="18">
        <v>429.20760000000001</v>
      </c>
      <c r="K945" s="18">
        <v>392.05720000000002</v>
      </c>
      <c r="L945" s="18">
        <v>372.185</v>
      </c>
      <c r="M945" s="18">
        <v>398.31819999999999</v>
      </c>
      <c r="N945" s="18">
        <v>428.50479999999999</v>
      </c>
      <c r="O945" s="18">
        <v>454.0163</v>
      </c>
      <c r="P945" s="18">
        <v>475.89789999999999</v>
      </c>
      <c r="Q945" s="18">
        <v>489.88400000000001</v>
      </c>
      <c r="R945" s="18">
        <v>500.1859</v>
      </c>
      <c r="S945" s="18">
        <v>506.63600000000002</v>
      </c>
      <c r="T945" s="18">
        <v>525.07920000000001</v>
      </c>
      <c r="U945" s="18">
        <v>541.82330000000002</v>
      </c>
      <c r="V945" s="18">
        <v>556.4665</v>
      </c>
      <c r="W945" s="18">
        <v>569.43899999999996</v>
      </c>
      <c r="X945" s="18">
        <v>579.62210000000005</v>
      </c>
      <c r="Y945" s="18">
        <v>587.62810000000002</v>
      </c>
      <c r="Z945" s="18">
        <v>589.9357</v>
      </c>
    </row>
    <row r="946" spans="1:26" hidden="1">
      <c r="A946" s="18" t="s">
        <v>56</v>
      </c>
      <c r="B946" s="18" t="s">
        <v>226</v>
      </c>
      <c r="C946" s="18" t="s">
        <v>227</v>
      </c>
      <c r="D946" s="18" t="s">
        <v>58</v>
      </c>
      <c r="E946" s="18" t="s">
        <v>61</v>
      </c>
      <c r="F946" s="18" t="s">
        <v>62</v>
      </c>
      <c r="G946" s="18">
        <v>60200.956859999998</v>
      </c>
      <c r="H946" s="18">
        <v>71262.535520000005</v>
      </c>
      <c r="I946" s="18">
        <v>87133.276010000001</v>
      </c>
      <c r="J946" s="18">
        <v>107923.3979</v>
      </c>
      <c r="K946" s="18">
        <v>128442.6</v>
      </c>
      <c r="L946" s="18">
        <v>148729.9</v>
      </c>
      <c r="M946" s="18">
        <v>171084.1</v>
      </c>
      <c r="N946" s="18">
        <v>194425</v>
      </c>
      <c r="O946" s="18">
        <v>218644.8</v>
      </c>
      <c r="P946" s="18">
        <v>243383.8</v>
      </c>
      <c r="Q946" s="18">
        <v>268837.8</v>
      </c>
      <c r="R946" s="18">
        <v>296023.2</v>
      </c>
      <c r="S946" s="18">
        <v>324882.8</v>
      </c>
      <c r="T946" s="18">
        <v>355829.1</v>
      </c>
      <c r="U946" s="18">
        <v>388121.8</v>
      </c>
      <c r="V946" s="18">
        <v>422325.2</v>
      </c>
      <c r="W946" s="18">
        <v>458187.4</v>
      </c>
      <c r="X946" s="18">
        <v>495339.9</v>
      </c>
      <c r="Y946" s="18">
        <v>534022.5</v>
      </c>
      <c r="Z946" s="18">
        <v>573931.6</v>
      </c>
    </row>
    <row r="947" spans="1:26" hidden="1">
      <c r="A947" s="18" t="s">
        <v>56</v>
      </c>
      <c r="B947" s="18" t="s">
        <v>226</v>
      </c>
      <c r="C947" s="18" t="s">
        <v>227</v>
      </c>
      <c r="D947" s="18" t="s">
        <v>58</v>
      </c>
      <c r="E947" s="18" t="s">
        <v>142</v>
      </c>
      <c r="F947" s="18" t="s">
        <v>143</v>
      </c>
      <c r="G947" s="18">
        <v>6490.9879000000001</v>
      </c>
      <c r="H947" s="18">
        <v>6879.5896000000002</v>
      </c>
      <c r="I947" s="18">
        <v>7257.2329</v>
      </c>
      <c r="J947" s="18">
        <v>7623.6571999999996</v>
      </c>
      <c r="K947" s="18">
        <v>7964.4282000000003</v>
      </c>
      <c r="L947" s="18">
        <v>8273.4010999999991</v>
      </c>
      <c r="M947" s="18">
        <v>8551.0051000000003</v>
      </c>
      <c r="N947" s="18">
        <v>8795.5200999999997</v>
      </c>
      <c r="O947" s="18">
        <v>9004.0542000000005</v>
      </c>
      <c r="P947" s="18">
        <v>9172.3104000000003</v>
      </c>
      <c r="Q947" s="18">
        <v>9297.5</v>
      </c>
      <c r="R947" s="18">
        <v>9380.9207999999999</v>
      </c>
      <c r="S947" s="18">
        <v>9427.6491999999998</v>
      </c>
      <c r="T947" s="18">
        <v>9442.8467000000001</v>
      </c>
      <c r="U947" s="18">
        <v>9427.5655999999999</v>
      </c>
      <c r="V947" s="18">
        <v>9383.0054999999993</v>
      </c>
      <c r="W947" s="18">
        <v>9312.1394</v>
      </c>
      <c r="X947" s="18">
        <v>9220.2795000000006</v>
      </c>
      <c r="Y947" s="18">
        <v>9112.0365000000002</v>
      </c>
      <c r="Z947" s="18">
        <v>8990.6330999999991</v>
      </c>
    </row>
    <row r="948" spans="1:26" hidden="1">
      <c r="A948" s="18" t="s">
        <v>56</v>
      </c>
      <c r="B948" s="18" t="s">
        <v>226</v>
      </c>
      <c r="C948" s="18" t="s">
        <v>227</v>
      </c>
      <c r="D948" s="18" t="s">
        <v>58</v>
      </c>
      <c r="E948" s="18" t="s">
        <v>63</v>
      </c>
      <c r="F948" s="18" t="s">
        <v>60</v>
      </c>
      <c r="G948" s="18">
        <v>451.1345</v>
      </c>
      <c r="H948" s="18">
        <v>495.4092</v>
      </c>
      <c r="I948" s="18">
        <v>541.7817</v>
      </c>
      <c r="J948" s="18">
        <v>590.95709999999997</v>
      </c>
      <c r="K948" s="18">
        <v>530.16949999999997</v>
      </c>
      <c r="L948" s="18">
        <v>496.10849999999999</v>
      </c>
      <c r="M948" s="18">
        <v>541.83540000000005</v>
      </c>
      <c r="N948" s="18">
        <v>609.39459999999997</v>
      </c>
      <c r="O948" s="18">
        <v>668.01959999999997</v>
      </c>
      <c r="P948" s="18">
        <v>718.26980000000003</v>
      </c>
      <c r="Q948" s="18">
        <v>757.26919999999996</v>
      </c>
      <c r="R948" s="18">
        <v>785.15909999999997</v>
      </c>
      <c r="S948" s="18">
        <v>821.15660000000003</v>
      </c>
      <c r="T948" s="18">
        <v>858.56830000000002</v>
      </c>
      <c r="U948" s="18">
        <v>893.34810000000004</v>
      </c>
      <c r="V948" s="18">
        <v>932.66980000000001</v>
      </c>
      <c r="W948" s="18">
        <v>968.45</v>
      </c>
      <c r="X948" s="18">
        <v>993.75810000000001</v>
      </c>
      <c r="Y948" s="18">
        <v>1009.8993</v>
      </c>
      <c r="Z948" s="18">
        <v>1021.696</v>
      </c>
    </row>
    <row r="949" spans="1:26" hidden="1">
      <c r="A949" s="18" t="s">
        <v>56</v>
      </c>
      <c r="B949" s="18" t="s">
        <v>228</v>
      </c>
      <c r="C949" s="18" t="s">
        <v>227</v>
      </c>
      <c r="D949" s="18" t="s">
        <v>58</v>
      </c>
      <c r="E949" s="18" t="s">
        <v>140</v>
      </c>
      <c r="F949" s="18" t="s">
        <v>141</v>
      </c>
      <c r="G949" s="18">
        <v>34690.406000000003</v>
      </c>
      <c r="H949" s="18">
        <v>37796.264199999998</v>
      </c>
      <c r="I949" s="18">
        <v>37627.609400000001</v>
      </c>
      <c r="J949" s="18">
        <v>37821.364800000003</v>
      </c>
      <c r="K949" s="18">
        <v>34041.615599999997</v>
      </c>
      <c r="L949" s="18">
        <v>29974.484499999999</v>
      </c>
      <c r="M949" s="18">
        <v>25344.7484</v>
      </c>
      <c r="N949" s="18">
        <v>21934.074100000002</v>
      </c>
      <c r="O949" s="18">
        <v>20331.309799999999</v>
      </c>
      <c r="P949" s="18">
        <v>17954.311799999999</v>
      </c>
      <c r="Q949" s="18">
        <v>15710.565199999999</v>
      </c>
      <c r="R949" s="18">
        <v>13902.677100000001</v>
      </c>
      <c r="S949" s="18">
        <v>12603.468800000001</v>
      </c>
      <c r="T949" s="18">
        <v>11059.921700000001</v>
      </c>
      <c r="U949" s="18">
        <v>10478.2749</v>
      </c>
      <c r="V949" s="18">
        <v>9841.1285000000007</v>
      </c>
      <c r="W949" s="18">
        <v>9383.6722000000009</v>
      </c>
      <c r="X949" s="18">
        <v>8957.1082000000006</v>
      </c>
      <c r="Y949" s="18">
        <v>8917.5429999999997</v>
      </c>
      <c r="Z949" s="18">
        <v>8837.1301000000003</v>
      </c>
    </row>
    <row r="950" spans="1:26" hidden="1">
      <c r="A950" s="18" t="s">
        <v>56</v>
      </c>
      <c r="B950" s="18" t="s">
        <v>228</v>
      </c>
      <c r="C950" s="18" t="s">
        <v>227</v>
      </c>
      <c r="D950" s="18" t="s">
        <v>58</v>
      </c>
      <c r="E950" s="18" t="s">
        <v>59</v>
      </c>
      <c r="F950" s="18" t="s">
        <v>60</v>
      </c>
      <c r="G950" s="18">
        <v>334.16079999999999</v>
      </c>
      <c r="H950" s="18">
        <v>349.64089999999999</v>
      </c>
      <c r="I950" s="18">
        <v>365.75380000000001</v>
      </c>
      <c r="J950" s="18">
        <v>383.33640000000003</v>
      </c>
      <c r="K950" s="18">
        <v>386.07679999999999</v>
      </c>
      <c r="L950" s="18">
        <v>382.98849999999999</v>
      </c>
      <c r="M950" s="18">
        <v>380.75779999999997</v>
      </c>
      <c r="N950" s="18">
        <v>378.98439999999999</v>
      </c>
      <c r="O950" s="18">
        <v>384.45339999999999</v>
      </c>
      <c r="P950" s="18">
        <v>389.75510000000003</v>
      </c>
      <c r="Q950" s="18">
        <v>392.80119999999999</v>
      </c>
      <c r="R950" s="18">
        <v>393.57100000000003</v>
      </c>
      <c r="S950" s="18">
        <v>390.47109999999998</v>
      </c>
      <c r="T950" s="18">
        <v>384.43200000000002</v>
      </c>
      <c r="U950" s="18">
        <v>384.61669999999998</v>
      </c>
      <c r="V950" s="18">
        <v>385.15570000000002</v>
      </c>
      <c r="W950" s="18">
        <v>385.26929999999999</v>
      </c>
      <c r="X950" s="18">
        <v>384.69580000000002</v>
      </c>
      <c r="Y950" s="18">
        <v>384.7303</v>
      </c>
      <c r="Z950" s="18">
        <v>384.64240000000001</v>
      </c>
    </row>
    <row r="951" spans="1:26" hidden="1">
      <c r="A951" s="18" t="s">
        <v>56</v>
      </c>
      <c r="B951" s="18" t="s">
        <v>228</v>
      </c>
      <c r="C951" s="18" t="s">
        <v>227</v>
      </c>
      <c r="D951" s="18" t="s">
        <v>58</v>
      </c>
      <c r="E951" s="18" t="s">
        <v>61</v>
      </c>
      <c r="F951" s="18" t="s">
        <v>62</v>
      </c>
      <c r="G951" s="18">
        <v>54728.115599999997</v>
      </c>
      <c r="H951" s="18">
        <v>64546.507400000002</v>
      </c>
      <c r="I951" s="18">
        <v>78810.127900000007</v>
      </c>
      <c r="J951" s="18">
        <v>97203.919399999999</v>
      </c>
      <c r="K951" s="18">
        <v>116629</v>
      </c>
      <c r="L951" s="18">
        <v>136082</v>
      </c>
      <c r="M951" s="18">
        <v>155119</v>
      </c>
      <c r="N951" s="18">
        <v>174733</v>
      </c>
      <c r="O951" s="18">
        <v>195283</v>
      </c>
      <c r="P951" s="18">
        <v>216146</v>
      </c>
      <c r="Q951" s="18">
        <v>237709</v>
      </c>
      <c r="R951" s="18">
        <v>260839</v>
      </c>
      <c r="S951" s="18">
        <v>285456</v>
      </c>
      <c r="T951" s="18">
        <v>311052</v>
      </c>
      <c r="U951" s="18">
        <v>338072</v>
      </c>
      <c r="V951" s="18">
        <v>366343</v>
      </c>
      <c r="W951" s="18">
        <v>395646</v>
      </c>
      <c r="X951" s="18">
        <v>426059</v>
      </c>
      <c r="Y951" s="18">
        <v>457782</v>
      </c>
      <c r="Z951" s="18">
        <v>490444</v>
      </c>
    </row>
    <row r="952" spans="1:26" hidden="1">
      <c r="A952" s="18" t="s">
        <v>56</v>
      </c>
      <c r="B952" s="18" t="s">
        <v>228</v>
      </c>
      <c r="C952" s="18" t="s">
        <v>227</v>
      </c>
      <c r="D952" s="18" t="s">
        <v>58</v>
      </c>
      <c r="E952" s="18" t="s">
        <v>142</v>
      </c>
      <c r="F952" s="18" t="s">
        <v>143</v>
      </c>
      <c r="G952" s="18">
        <v>6490.9879000000001</v>
      </c>
      <c r="H952" s="18">
        <v>6879.5896000000002</v>
      </c>
      <c r="I952" s="18">
        <v>7257.2329</v>
      </c>
      <c r="J952" s="18">
        <v>7623.6571999999996</v>
      </c>
      <c r="K952" s="18">
        <v>7964.4282000000003</v>
      </c>
      <c r="L952" s="18">
        <v>8273.4010999999991</v>
      </c>
      <c r="M952" s="18">
        <v>8551.0051000000003</v>
      </c>
      <c r="N952" s="18">
        <v>8795.5200999999997</v>
      </c>
      <c r="O952" s="18">
        <v>9004.0542000000005</v>
      </c>
      <c r="P952" s="18">
        <v>9172.3104000000003</v>
      </c>
      <c r="Q952" s="18">
        <v>9297.5</v>
      </c>
      <c r="R952" s="18">
        <v>9380.9207999999999</v>
      </c>
      <c r="S952" s="18">
        <v>9427.6491999999998</v>
      </c>
      <c r="T952" s="18">
        <v>9442.8467000000001</v>
      </c>
      <c r="U952" s="18">
        <v>9427.5655999999999</v>
      </c>
      <c r="V952" s="18">
        <v>9383.0054999999993</v>
      </c>
      <c r="W952" s="18">
        <v>9312.1394</v>
      </c>
      <c r="X952" s="18">
        <v>9220.2795000000006</v>
      </c>
      <c r="Y952" s="18">
        <v>9112.0365000000002</v>
      </c>
      <c r="Z952" s="18">
        <v>8990.6330999999991</v>
      </c>
    </row>
    <row r="953" spans="1:26" hidden="1">
      <c r="A953" s="18" t="s">
        <v>56</v>
      </c>
      <c r="B953" s="18" t="s">
        <v>228</v>
      </c>
      <c r="C953" s="18" t="s">
        <v>227</v>
      </c>
      <c r="D953" s="18" t="s">
        <v>58</v>
      </c>
      <c r="E953" s="18" t="s">
        <v>63</v>
      </c>
      <c r="F953" s="18" t="s">
        <v>60</v>
      </c>
      <c r="G953" s="18">
        <v>448.28609999999998</v>
      </c>
      <c r="H953" s="18">
        <v>475.78890000000001</v>
      </c>
      <c r="I953" s="18">
        <v>500.28930000000003</v>
      </c>
      <c r="J953" s="18">
        <v>524.10130000000004</v>
      </c>
      <c r="K953" s="18">
        <v>519.59879999999998</v>
      </c>
      <c r="L953" s="18">
        <v>504.25880000000001</v>
      </c>
      <c r="M953" s="18">
        <v>493.48039999999997</v>
      </c>
      <c r="N953" s="18">
        <v>491.31139999999999</v>
      </c>
      <c r="O953" s="18">
        <v>502.52449999999999</v>
      </c>
      <c r="P953" s="18">
        <v>515.77449999999999</v>
      </c>
      <c r="Q953" s="18">
        <v>531.66390000000001</v>
      </c>
      <c r="R953" s="18">
        <v>537.90790000000004</v>
      </c>
      <c r="S953" s="18">
        <v>540.44719999999995</v>
      </c>
      <c r="T953" s="18">
        <v>536.97929999999997</v>
      </c>
      <c r="U953" s="18">
        <v>539.5915</v>
      </c>
      <c r="V953" s="18">
        <v>542.86300000000006</v>
      </c>
      <c r="W953" s="18">
        <v>545.16560000000004</v>
      </c>
      <c r="X953" s="18">
        <v>546.1671</v>
      </c>
      <c r="Y953" s="18">
        <v>547.83630000000005</v>
      </c>
      <c r="Z953" s="18">
        <v>549.35720000000003</v>
      </c>
    </row>
    <row r="954" spans="1:26" hidden="1">
      <c r="A954" s="18" t="s">
        <v>56</v>
      </c>
      <c r="B954" s="18" t="s">
        <v>229</v>
      </c>
      <c r="C954" s="18" t="s">
        <v>227</v>
      </c>
      <c r="D954" s="18" t="s">
        <v>58</v>
      </c>
      <c r="E954" s="18" t="s">
        <v>140</v>
      </c>
      <c r="F954" s="18" t="s">
        <v>141</v>
      </c>
      <c r="G954" s="18">
        <v>34690.406000000003</v>
      </c>
      <c r="H954" s="18">
        <v>37767.799500000001</v>
      </c>
      <c r="I954" s="18">
        <v>37775.594700000001</v>
      </c>
      <c r="J954" s="18">
        <v>38104.481899999999</v>
      </c>
      <c r="K954" s="18">
        <v>34399.957699999999</v>
      </c>
      <c r="L954" s="18">
        <v>30323.670300000002</v>
      </c>
      <c r="M954" s="18">
        <v>25761.3135</v>
      </c>
      <c r="N954" s="18">
        <v>22598.8986</v>
      </c>
      <c r="O954" s="18">
        <v>21096.3662</v>
      </c>
      <c r="P954" s="18">
        <v>18723.8933</v>
      </c>
      <c r="Q954" s="18">
        <v>16464.2703</v>
      </c>
      <c r="R954" s="18">
        <v>14879.165499999999</v>
      </c>
      <c r="S954" s="18">
        <v>13704.425499999999</v>
      </c>
      <c r="T954" s="18">
        <v>12262.049499999999</v>
      </c>
      <c r="U954" s="18">
        <v>11850.717699999999</v>
      </c>
      <c r="V954" s="18">
        <v>11311.7745</v>
      </c>
      <c r="W954" s="18">
        <v>10937.1934</v>
      </c>
      <c r="X954" s="18">
        <v>10591.572</v>
      </c>
      <c r="Y954" s="18">
        <v>10693.3277</v>
      </c>
      <c r="Z954" s="18">
        <v>10729.495000000001</v>
      </c>
    </row>
    <row r="955" spans="1:26" hidden="1">
      <c r="A955" s="18" t="s">
        <v>56</v>
      </c>
      <c r="B955" s="18" t="s">
        <v>229</v>
      </c>
      <c r="C955" s="18" t="s">
        <v>227</v>
      </c>
      <c r="D955" s="18" t="s">
        <v>58</v>
      </c>
      <c r="E955" s="18" t="s">
        <v>59</v>
      </c>
      <c r="F955" s="18" t="s">
        <v>60</v>
      </c>
      <c r="G955" s="18">
        <v>334.16079999999999</v>
      </c>
      <c r="H955" s="18">
        <v>351.47359999999998</v>
      </c>
      <c r="I955" s="18">
        <v>369.5591</v>
      </c>
      <c r="J955" s="18">
        <v>388.95370000000003</v>
      </c>
      <c r="K955" s="18">
        <v>392.1936</v>
      </c>
      <c r="L955" s="18">
        <v>392.60449999999997</v>
      </c>
      <c r="M955" s="18">
        <v>395.8897</v>
      </c>
      <c r="N955" s="18">
        <v>399.6266</v>
      </c>
      <c r="O955" s="18">
        <v>410.86579999999998</v>
      </c>
      <c r="P955" s="18">
        <v>422.26659999999998</v>
      </c>
      <c r="Q955" s="18">
        <v>431.6155</v>
      </c>
      <c r="R955" s="18">
        <v>437.8818</v>
      </c>
      <c r="S955" s="18">
        <v>441.27769999999998</v>
      </c>
      <c r="T955" s="18">
        <v>440.76089999999999</v>
      </c>
      <c r="U955" s="18">
        <v>445.45359999999999</v>
      </c>
      <c r="V955" s="18">
        <v>450.86770000000001</v>
      </c>
      <c r="W955" s="18">
        <v>455.80459999999999</v>
      </c>
      <c r="X955" s="18">
        <v>459.85180000000003</v>
      </c>
      <c r="Y955" s="18">
        <v>463.96519999999998</v>
      </c>
      <c r="Z955" s="18">
        <v>468.0274</v>
      </c>
    </row>
    <row r="956" spans="1:26" hidden="1">
      <c r="A956" s="18" t="s">
        <v>56</v>
      </c>
      <c r="B956" s="18" t="s">
        <v>229</v>
      </c>
      <c r="C956" s="18" t="s">
        <v>227</v>
      </c>
      <c r="D956" s="18" t="s">
        <v>58</v>
      </c>
      <c r="E956" s="18" t="s">
        <v>61</v>
      </c>
      <c r="F956" s="18" t="s">
        <v>62</v>
      </c>
      <c r="G956" s="18">
        <v>54728.115599999997</v>
      </c>
      <c r="H956" s="18">
        <v>64543.126799999998</v>
      </c>
      <c r="I956" s="18">
        <v>78800.943199999994</v>
      </c>
      <c r="J956" s="18">
        <v>97178.290800000002</v>
      </c>
      <c r="K956" s="18">
        <v>116561</v>
      </c>
      <c r="L956" s="18">
        <v>135994</v>
      </c>
      <c r="M956" s="18">
        <v>155046</v>
      </c>
      <c r="N956" s="18">
        <v>174636</v>
      </c>
      <c r="O956" s="18">
        <v>195156</v>
      </c>
      <c r="P956" s="18">
        <v>216042</v>
      </c>
      <c r="Q956" s="18">
        <v>237691</v>
      </c>
      <c r="R956" s="18">
        <v>261044</v>
      </c>
      <c r="S956" s="18">
        <v>285782</v>
      </c>
      <c r="T956" s="18">
        <v>311466</v>
      </c>
      <c r="U956" s="18">
        <v>338478</v>
      </c>
      <c r="V956" s="18">
        <v>366825</v>
      </c>
      <c r="W956" s="18">
        <v>396094</v>
      </c>
      <c r="X956" s="18">
        <v>426547</v>
      </c>
      <c r="Y956" s="18">
        <v>458245</v>
      </c>
      <c r="Z956" s="18">
        <v>491040</v>
      </c>
    </row>
    <row r="957" spans="1:26" hidden="1">
      <c r="A957" s="18" t="s">
        <v>56</v>
      </c>
      <c r="B957" s="18" t="s">
        <v>229</v>
      </c>
      <c r="C957" s="18" t="s">
        <v>227</v>
      </c>
      <c r="D957" s="18" t="s">
        <v>58</v>
      </c>
      <c r="E957" s="18" t="s">
        <v>142</v>
      </c>
      <c r="F957" s="18" t="s">
        <v>143</v>
      </c>
      <c r="G957" s="18">
        <v>6490.9879000000001</v>
      </c>
      <c r="H957" s="18">
        <v>6879.5896000000002</v>
      </c>
      <c r="I957" s="18">
        <v>7257.2329</v>
      </c>
      <c r="J957" s="18">
        <v>7623.6571999999996</v>
      </c>
      <c r="K957" s="18">
        <v>7964.4282000000003</v>
      </c>
      <c r="L957" s="18">
        <v>8273.4010999999991</v>
      </c>
      <c r="M957" s="18">
        <v>8551.0051000000003</v>
      </c>
      <c r="N957" s="18">
        <v>8795.5200999999997</v>
      </c>
      <c r="O957" s="18">
        <v>9004.0542000000005</v>
      </c>
      <c r="P957" s="18">
        <v>9172.3104000000003</v>
      </c>
      <c r="Q957" s="18">
        <v>9297.5</v>
      </c>
      <c r="R957" s="18">
        <v>9380.9207999999999</v>
      </c>
      <c r="S957" s="18">
        <v>9427.6491999999998</v>
      </c>
      <c r="T957" s="18">
        <v>9442.8467000000001</v>
      </c>
      <c r="U957" s="18">
        <v>9427.5655999999999</v>
      </c>
      <c r="V957" s="18">
        <v>9383.0054999999993</v>
      </c>
      <c r="W957" s="18">
        <v>9312.1394</v>
      </c>
      <c r="X957" s="18">
        <v>9220.2795000000006</v>
      </c>
      <c r="Y957" s="18">
        <v>9112.0365000000002</v>
      </c>
      <c r="Z957" s="18">
        <v>8990.6330999999991</v>
      </c>
    </row>
    <row r="958" spans="1:26" hidden="1">
      <c r="A958" s="18" t="s">
        <v>56</v>
      </c>
      <c r="B958" s="18" t="s">
        <v>229</v>
      </c>
      <c r="C958" s="18" t="s">
        <v>227</v>
      </c>
      <c r="D958" s="18" t="s">
        <v>58</v>
      </c>
      <c r="E958" s="18" t="s">
        <v>63</v>
      </c>
      <c r="F958" s="18" t="s">
        <v>60</v>
      </c>
      <c r="G958" s="18">
        <v>448.28609999999998</v>
      </c>
      <c r="H958" s="18">
        <v>479.77949999999998</v>
      </c>
      <c r="I958" s="18">
        <v>509.18279999999999</v>
      </c>
      <c r="J958" s="18">
        <v>537.57370000000003</v>
      </c>
      <c r="K958" s="18">
        <v>533.80100000000004</v>
      </c>
      <c r="L958" s="18">
        <v>523.43269999999995</v>
      </c>
      <c r="M958" s="18">
        <v>520.72080000000005</v>
      </c>
      <c r="N958" s="18">
        <v>526.92150000000004</v>
      </c>
      <c r="O958" s="18">
        <v>547.77790000000005</v>
      </c>
      <c r="P958" s="18">
        <v>571.93209999999999</v>
      </c>
      <c r="Q958" s="18">
        <v>596.87120000000004</v>
      </c>
      <c r="R958" s="18">
        <v>610.77170000000001</v>
      </c>
      <c r="S958" s="18">
        <v>623.0752</v>
      </c>
      <c r="T958" s="18">
        <v>628.74279999999999</v>
      </c>
      <c r="U958" s="18">
        <v>638.92070000000001</v>
      </c>
      <c r="V958" s="18">
        <v>649.83889999999997</v>
      </c>
      <c r="W958" s="18">
        <v>659.74959999999999</v>
      </c>
      <c r="X958" s="18">
        <v>668.29650000000004</v>
      </c>
      <c r="Y958" s="18">
        <v>677.37159999999994</v>
      </c>
      <c r="Z958" s="18">
        <v>686.25019999999995</v>
      </c>
    </row>
    <row r="959" spans="1:26" hidden="1">
      <c r="A959" s="18" t="s">
        <v>56</v>
      </c>
      <c r="B959" s="18" t="s">
        <v>230</v>
      </c>
      <c r="C959" s="18" t="s">
        <v>227</v>
      </c>
      <c r="D959" s="18" t="s">
        <v>58</v>
      </c>
      <c r="E959" s="18" t="s">
        <v>140</v>
      </c>
      <c r="F959" s="18" t="s">
        <v>141</v>
      </c>
      <c r="G959" s="18">
        <v>34690.406000000003</v>
      </c>
      <c r="H959" s="18">
        <v>38556.038500000002</v>
      </c>
      <c r="I959" s="18">
        <v>38713.926500000001</v>
      </c>
      <c r="J959" s="18">
        <v>39077.722399999999</v>
      </c>
      <c r="K959" s="18">
        <v>35213.981399999997</v>
      </c>
      <c r="L959" s="18">
        <v>30984.708299999998</v>
      </c>
      <c r="M959" s="18">
        <v>26417.4202</v>
      </c>
      <c r="N959" s="18">
        <v>23077.817599999998</v>
      </c>
      <c r="O959" s="18">
        <v>21517.673200000001</v>
      </c>
      <c r="P959" s="18">
        <v>19116.345499999999</v>
      </c>
      <c r="Q959" s="18">
        <v>16929.572700000001</v>
      </c>
      <c r="R959" s="18">
        <v>15731.6818</v>
      </c>
      <c r="S959" s="18">
        <v>14560.5803</v>
      </c>
      <c r="T959" s="18">
        <v>13048.786899999999</v>
      </c>
      <c r="U959" s="18">
        <v>12599.555200000001</v>
      </c>
      <c r="V959" s="18">
        <v>12123.0939</v>
      </c>
      <c r="W959" s="18">
        <v>11818.602000000001</v>
      </c>
      <c r="X959" s="18">
        <v>11488.7655</v>
      </c>
      <c r="Y959" s="18">
        <v>11572.1646</v>
      </c>
      <c r="Z959" s="18">
        <v>11592.0728</v>
      </c>
    </row>
    <row r="960" spans="1:26" hidden="1">
      <c r="A960" s="18" t="s">
        <v>56</v>
      </c>
      <c r="B960" s="18" t="s">
        <v>230</v>
      </c>
      <c r="C960" s="18" t="s">
        <v>227</v>
      </c>
      <c r="D960" s="18" t="s">
        <v>58</v>
      </c>
      <c r="E960" s="18" t="s">
        <v>59</v>
      </c>
      <c r="F960" s="18" t="s">
        <v>60</v>
      </c>
      <c r="G960" s="18">
        <v>334.16079999999999</v>
      </c>
      <c r="H960" s="18">
        <v>356.5317</v>
      </c>
      <c r="I960" s="18">
        <v>379.20330000000001</v>
      </c>
      <c r="J960" s="18">
        <v>401.90390000000002</v>
      </c>
      <c r="K960" s="18">
        <v>405.87020000000001</v>
      </c>
      <c r="L960" s="18">
        <v>409.30439999999999</v>
      </c>
      <c r="M960" s="18">
        <v>416.7681</v>
      </c>
      <c r="N960" s="18">
        <v>423.8929</v>
      </c>
      <c r="O960" s="18">
        <v>438.70690000000002</v>
      </c>
      <c r="P960" s="18">
        <v>454.28739999999999</v>
      </c>
      <c r="Q960" s="18">
        <v>466.87419999999997</v>
      </c>
      <c r="R960" s="18">
        <v>474.22809999999998</v>
      </c>
      <c r="S960" s="18">
        <v>479.55840000000001</v>
      </c>
      <c r="T960" s="18">
        <v>480.82249999999999</v>
      </c>
      <c r="U960" s="18">
        <v>488.44619999999998</v>
      </c>
      <c r="V960" s="18">
        <v>496.92110000000002</v>
      </c>
      <c r="W960" s="18">
        <v>505.14139999999998</v>
      </c>
      <c r="X960" s="18">
        <v>513.05700000000002</v>
      </c>
      <c r="Y960" s="18">
        <v>522.00729999999999</v>
      </c>
      <c r="Z960" s="18">
        <v>531.53330000000005</v>
      </c>
    </row>
    <row r="961" spans="1:26" hidden="1">
      <c r="A961" s="18" t="s">
        <v>56</v>
      </c>
      <c r="B961" s="18" t="s">
        <v>230</v>
      </c>
      <c r="C961" s="18" t="s">
        <v>227</v>
      </c>
      <c r="D961" s="18" t="s">
        <v>58</v>
      </c>
      <c r="E961" s="18" t="s">
        <v>61</v>
      </c>
      <c r="F961" s="18" t="s">
        <v>62</v>
      </c>
      <c r="G961" s="18">
        <v>54728.115599999997</v>
      </c>
      <c r="H961" s="18">
        <v>64541.738400000002</v>
      </c>
      <c r="I961" s="18">
        <v>78780.609599999996</v>
      </c>
      <c r="J961" s="18">
        <v>97095.175399999993</v>
      </c>
      <c r="K961" s="18">
        <v>116339</v>
      </c>
      <c r="L961" s="18">
        <v>135632</v>
      </c>
      <c r="M961" s="18">
        <v>154604</v>
      </c>
      <c r="N961" s="18">
        <v>174107</v>
      </c>
      <c r="O961" s="18">
        <v>194601</v>
      </c>
      <c r="P961" s="18">
        <v>215481</v>
      </c>
      <c r="Q961" s="18">
        <v>237299</v>
      </c>
      <c r="R961" s="18">
        <v>260596</v>
      </c>
      <c r="S961" s="18">
        <v>285286</v>
      </c>
      <c r="T961" s="18">
        <v>311048</v>
      </c>
      <c r="U961" s="18">
        <v>338139</v>
      </c>
      <c r="V961" s="18">
        <v>366478</v>
      </c>
      <c r="W961" s="18">
        <v>395690</v>
      </c>
      <c r="X961" s="18">
        <v>426343</v>
      </c>
      <c r="Y961" s="18">
        <v>458331</v>
      </c>
      <c r="Z961" s="18">
        <v>491415</v>
      </c>
    </row>
    <row r="962" spans="1:26" hidden="1">
      <c r="A962" s="18" t="s">
        <v>56</v>
      </c>
      <c r="B962" s="18" t="s">
        <v>230</v>
      </c>
      <c r="C962" s="18" t="s">
        <v>227</v>
      </c>
      <c r="D962" s="18" t="s">
        <v>58</v>
      </c>
      <c r="E962" s="18" t="s">
        <v>142</v>
      </c>
      <c r="F962" s="18" t="s">
        <v>143</v>
      </c>
      <c r="G962" s="18">
        <v>6490.9879000000001</v>
      </c>
      <c r="H962" s="18">
        <v>6879.5896000000002</v>
      </c>
      <c r="I962" s="18">
        <v>7257.2329</v>
      </c>
      <c r="J962" s="18">
        <v>7623.6571999999996</v>
      </c>
      <c r="K962" s="18">
        <v>7964.4282000000003</v>
      </c>
      <c r="L962" s="18">
        <v>8273.4010999999991</v>
      </c>
      <c r="M962" s="18">
        <v>8551.0051000000003</v>
      </c>
      <c r="N962" s="18">
        <v>8795.5200999999997</v>
      </c>
      <c r="O962" s="18">
        <v>9004.0542000000005</v>
      </c>
      <c r="P962" s="18">
        <v>9172.3104000000003</v>
      </c>
      <c r="Q962" s="18">
        <v>9297.5</v>
      </c>
      <c r="R962" s="18">
        <v>9380.9207999999999</v>
      </c>
      <c r="S962" s="18">
        <v>9427.6491999999998</v>
      </c>
      <c r="T962" s="18">
        <v>9442.8467000000001</v>
      </c>
      <c r="U962" s="18">
        <v>9427.5655999999999</v>
      </c>
      <c r="V962" s="18">
        <v>9383.0054999999993</v>
      </c>
      <c r="W962" s="18">
        <v>9312.1394</v>
      </c>
      <c r="X962" s="18">
        <v>9220.2795000000006</v>
      </c>
      <c r="Y962" s="18">
        <v>9112.0365000000002</v>
      </c>
      <c r="Z962" s="18">
        <v>8990.6330999999991</v>
      </c>
    </row>
    <row r="963" spans="1:26" hidden="1">
      <c r="A963" s="18" t="s">
        <v>56</v>
      </c>
      <c r="B963" s="18" t="s">
        <v>230</v>
      </c>
      <c r="C963" s="18" t="s">
        <v>227</v>
      </c>
      <c r="D963" s="18" t="s">
        <v>58</v>
      </c>
      <c r="E963" s="18" t="s">
        <v>63</v>
      </c>
      <c r="F963" s="18" t="s">
        <v>60</v>
      </c>
      <c r="G963" s="18">
        <v>448.28609999999998</v>
      </c>
      <c r="H963" s="18">
        <v>486.69779999999997</v>
      </c>
      <c r="I963" s="18">
        <v>522.97080000000005</v>
      </c>
      <c r="J963" s="18">
        <v>555.71709999999996</v>
      </c>
      <c r="K963" s="18">
        <v>551.70479999999998</v>
      </c>
      <c r="L963" s="18">
        <v>545.61869999999999</v>
      </c>
      <c r="M963" s="18">
        <v>549.45460000000003</v>
      </c>
      <c r="N963" s="18">
        <v>560.101</v>
      </c>
      <c r="O963" s="18">
        <v>585.70849999999996</v>
      </c>
      <c r="P963" s="18">
        <v>617.50300000000004</v>
      </c>
      <c r="Q963" s="18">
        <v>644.52210000000002</v>
      </c>
      <c r="R963" s="18">
        <v>660.7056</v>
      </c>
      <c r="S963" s="18">
        <v>675.27570000000003</v>
      </c>
      <c r="T963" s="18">
        <v>681.40030000000002</v>
      </c>
      <c r="U963" s="18">
        <v>694.73670000000004</v>
      </c>
      <c r="V963" s="18">
        <v>709.40499999999997</v>
      </c>
      <c r="W963" s="18">
        <v>723.09979999999996</v>
      </c>
      <c r="X963" s="18">
        <v>735.73149999999998</v>
      </c>
      <c r="Y963" s="18">
        <v>749.56110000000001</v>
      </c>
      <c r="Z963" s="18">
        <v>763.53179999999998</v>
      </c>
    </row>
    <row r="964" spans="1:26" hidden="1">
      <c r="A964" s="18" t="s">
        <v>56</v>
      </c>
      <c r="B964" s="18" t="s">
        <v>231</v>
      </c>
      <c r="C964" s="18" t="s">
        <v>227</v>
      </c>
      <c r="D964" s="18" t="s">
        <v>58</v>
      </c>
      <c r="E964" s="18" t="s">
        <v>140</v>
      </c>
      <c r="F964" s="18" t="s">
        <v>141</v>
      </c>
      <c r="G964" s="18">
        <v>34690.406000000003</v>
      </c>
      <c r="H964" s="18">
        <v>38557.876600000003</v>
      </c>
      <c r="I964" s="18">
        <v>38692.063499999997</v>
      </c>
      <c r="J964" s="18">
        <v>39047.563000000002</v>
      </c>
      <c r="K964" s="18">
        <v>35181.918400000002</v>
      </c>
      <c r="L964" s="18">
        <v>30949.083699999999</v>
      </c>
      <c r="M964" s="18">
        <v>26327.8842</v>
      </c>
      <c r="N964" s="18">
        <v>23039.4457</v>
      </c>
      <c r="O964" s="18">
        <v>21470.1561</v>
      </c>
      <c r="P964" s="18">
        <v>19115.715199999999</v>
      </c>
      <c r="Q964" s="18">
        <v>16971.672399999999</v>
      </c>
      <c r="R964" s="18">
        <v>15637.8318</v>
      </c>
      <c r="S964" s="18">
        <v>14464.8411</v>
      </c>
      <c r="T964" s="18">
        <v>12942.4012</v>
      </c>
      <c r="U964" s="18">
        <v>12481.1039</v>
      </c>
      <c r="V964" s="18">
        <v>11996.444</v>
      </c>
      <c r="W964" s="18">
        <v>11723.5996</v>
      </c>
      <c r="X964" s="18">
        <v>11429.2472</v>
      </c>
      <c r="Y964" s="18">
        <v>11597.8092</v>
      </c>
      <c r="Z964" s="18">
        <v>11726.9532</v>
      </c>
    </row>
    <row r="965" spans="1:26" hidden="1">
      <c r="A965" s="18" t="s">
        <v>56</v>
      </c>
      <c r="B965" s="18" t="s">
        <v>231</v>
      </c>
      <c r="C965" s="18" t="s">
        <v>227</v>
      </c>
      <c r="D965" s="18" t="s">
        <v>58</v>
      </c>
      <c r="E965" s="18" t="s">
        <v>59</v>
      </c>
      <c r="F965" s="18" t="s">
        <v>60</v>
      </c>
      <c r="G965" s="18">
        <v>334.16079999999999</v>
      </c>
      <c r="H965" s="18">
        <v>356.4744</v>
      </c>
      <c r="I965" s="18">
        <v>379.14210000000003</v>
      </c>
      <c r="J965" s="18">
        <v>401.98450000000003</v>
      </c>
      <c r="K965" s="18">
        <v>406.24700000000001</v>
      </c>
      <c r="L965" s="18">
        <v>409.71510000000001</v>
      </c>
      <c r="M965" s="18">
        <v>416.82560000000001</v>
      </c>
      <c r="N965" s="18">
        <v>423.1395</v>
      </c>
      <c r="O965" s="18">
        <v>437.46570000000003</v>
      </c>
      <c r="P965" s="18">
        <v>452.59100000000001</v>
      </c>
      <c r="Q965" s="18">
        <v>464.20679999999999</v>
      </c>
      <c r="R965" s="18">
        <v>471.38549999999998</v>
      </c>
      <c r="S965" s="18">
        <v>476.03199999999998</v>
      </c>
      <c r="T965" s="18">
        <v>477.04919999999998</v>
      </c>
      <c r="U965" s="18">
        <v>484.4529</v>
      </c>
      <c r="V965" s="18">
        <v>492.49919999999997</v>
      </c>
      <c r="W965" s="18">
        <v>499.6986</v>
      </c>
      <c r="X965" s="18">
        <v>506.38060000000002</v>
      </c>
      <c r="Y965" s="18">
        <v>513.54819999999995</v>
      </c>
      <c r="Z965" s="18">
        <v>520.84479999999996</v>
      </c>
    </row>
    <row r="966" spans="1:26" hidden="1">
      <c r="A966" s="18" t="s">
        <v>56</v>
      </c>
      <c r="B966" s="18" t="s">
        <v>231</v>
      </c>
      <c r="C966" s="18" t="s">
        <v>227</v>
      </c>
      <c r="D966" s="18" t="s">
        <v>58</v>
      </c>
      <c r="E966" s="18" t="s">
        <v>61</v>
      </c>
      <c r="F966" s="18" t="s">
        <v>62</v>
      </c>
      <c r="G966" s="18">
        <v>54728.115599999997</v>
      </c>
      <c r="H966" s="18">
        <v>64541.436500000003</v>
      </c>
      <c r="I966" s="18">
        <v>78778.8946</v>
      </c>
      <c r="J966" s="18">
        <v>97091.454100000003</v>
      </c>
      <c r="K966" s="18">
        <v>116317</v>
      </c>
      <c r="L966" s="18">
        <v>135585</v>
      </c>
      <c r="M966" s="18">
        <v>154542</v>
      </c>
      <c r="N966" s="18">
        <v>174020</v>
      </c>
      <c r="O966" s="18">
        <v>194487</v>
      </c>
      <c r="P966" s="18">
        <v>215346</v>
      </c>
      <c r="Q966" s="18">
        <v>237083</v>
      </c>
      <c r="R966" s="18">
        <v>260316</v>
      </c>
      <c r="S966" s="18">
        <v>284907</v>
      </c>
      <c r="T966" s="18">
        <v>310588</v>
      </c>
      <c r="U966" s="18">
        <v>337608</v>
      </c>
      <c r="V966" s="18">
        <v>365851</v>
      </c>
      <c r="W966" s="18">
        <v>394865</v>
      </c>
      <c r="X966" s="18">
        <v>425337</v>
      </c>
      <c r="Y966" s="18">
        <v>457052</v>
      </c>
      <c r="Z966" s="18">
        <v>489887</v>
      </c>
    </row>
    <row r="967" spans="1:26" hidden="1">
      <c r="A967" s="18" t="s">
        <v>56</v>
      </c>
      <c r="B967" s="18" t="s">
        <v>231</v>
      </c>
      <c r="C967" s="18" t="s">
        <v>227</v>
      </c>
      <c r="D967" s="18" t="s">
        <v>58</v>
      </c>
      <c r="E967" s="18" t="s">
        <v>142</v>
      </c>
      <c r="F967" s="18" t="s">
        <v>143</v>
      </c>
      <c r="G967" s="18">
        <v>6490.9879000000001</v>
      </c>
      <c r="H967" s="18">
        <v>6879.5896000000002</v>
      </c>
      <c r="I967" s="18">
        <v>7257.2329</v>
      </c>
      <c r="J967" s="18">
        <v>7623.6571999999996</v>
      </c>
      <c r="K967" s="18">
        <v>7964.4282000000003</v>
      </c>
      <c r="L967" s="18">
        <v>8273.4010999999991</v>
      </c>
      <c r="M967" s="18">
        <v>8551.0051000000003</v>
      </c>
      <c r="N967" s="18">
        <v>8795.5200999999997</v>
      </c>
      <c r="O967" s="18">
        <v>9004.0542000000005</v>
      </c>
      <c r="P967" s="18">
        <v>9172.3104000000003</v>
      </c>
      <c r="Q967" s="18">
        <v>9297.5</v>
      </c>
      <c r="R967" s="18">
        <v>9380.9207999999999</v>
      </c>
      <c r="S967" s="18">
        <v>9427.6491999999998</v>
      </c>
      <c r="T967" s="18">
        <v>9442.8467000000001</v>
      </c>
      <c r="U967" s="18">
        <v>9427.5655999999999</v>
      </c>
      <c r="V967" s="18">
        <v>9383.0054999999993</v>
      </c>
      <c r="W967" s="18">
        <v>9312.1394</v>
      </c>
      <c r="X967" s="18">
        <v>9220.2795000000006</v>
      </c>
      <c r="Y967" s="18">
        <v>9112.0365000000002</v>
      </c>
      <c r="Z967" s="18">
        <v>8990.6330999999991</v>
      </c>
    </row>
    <row r="968" spans="1:26" hidden="1">
      <c r="A968" s="18" t="s">
        <v>56</v>
      </c>
      <c r="B968" s="18" t="s">
        <v>231</v>
      </c>
      <c r="C968" s="18" t="s">
        <v>227</v>
      </c>
      <c r="D968" s="18" t="s">
        <v>58</v>
      </c>
      <c r="E968" s="18" t="s">
        <v>63</v>
      </c>
      <c r="F968" s="18" t="s">
        <v>60</v>
      </c>
      <c r="G968" s="18">
        <v>448.28609999999998</v>
      </c>
      <c r="H968" s="18">
        <v>486.44619999999998</v>
      </c>
      <c r="I968" s="18">
        <v>521.93389999999999</v>
      </c>
      <c r="J968" s="18">
        <v>554.18439999999998</v>
      </c>
      <c r="K968" s="18">
        <v>550.15350000000001</v>
      </c>
      <c r="L968" s="18">
        <v>543.53300000000002</v>
      </c>
      <c r="M968" s="18">
        <v>545.93510000000003</v>
      </c>
      <c r="N968" s="18">
        <v>555.58789999999999</v>
      </c>
      <c r="O968" s="18">
        <v>579.89919999999995</v>
      </c>
      <c r="P968" s="18">
        <v>610.41</v>
      </c>
      <c r="Q968" s="18">
        <v>636.3116</v>
      </c>
      <c r="R968" s="18">
        <v>651.8175</v>
      </c>
      <c r="S968" s="18">
        <v>665.55529999999999</v>
      </c>
      <c r="T968" s="18">
        <v>671.06470000000002</v>
      </c>
      <c r="U968" s="18">
        <v>683.83119999999997</v>
      </c>
      <c r="V968" s="18">
        <v>697.69230000000005</v>
      </c>
      <c r="W968" s="18">
        <v>710.65039999999999</v>
      </c>
      <c r="X968" s="18">
        <v>722.27800000000002</v>
      </c>
      <c r="Y968" s="18">
        <v>735.25440000000003</v>
      </c>
      <c r="Z968" s="18">
        <v>748.48519999999996</v>
      </c>
    </row>
    <row r="969" spans="1:26" hidden="1">
      <c r="A969" s="18" t="s">
        <v>56</v>
      </c>
      <c r="B969" s="18" t="s">
        <v>232</v>
      </c>
      <c r="C969" s="18" t="s">
        <v>227</v>
      </c>
      <c r="D969" s="18" t="s">
        <v>58</v>
      </c>
      <c r="E969" s="18" t="s">
        <v>140</v>
      </c>
      <c r="F969" s="18" t="s">
        <v>141</v>
      </c>
      <c r="G969" s="18">
        <v>34690.406000000003</v>
      </c>
      <c r="H969" s="18">
        <v>38555.516300000003</v>
      </c>
      <c r="I969" s="18">
        <v>38688.100200000001</v>
      </c>
      <c r="J969" s="18">
        <v>39041.088300000003</v>
      </c>
      <c r="K969" s="18">
        <v>35168.663999999997</v>
      </c>
      <c r="L969" s="18">
        <v>30924.4935</v>
      </c>
      <c r="M969" s="18">
        <v>26262.2359</v>
      </c>
      <c r="N969" s="18">
        <v>22905.598699999999</v>
      </c>
      <c r="O969" s="18">
        <v>21305.661700000001</v>
      </c>
      <c r="P969" s="18">
        <v>18935.275099999999</v>
      </c>
      <c r="Q969" s="18">
        <v>16824.985700000001</v>
      </c>
      <c r="R969" s="18">
        <v>15523.382900000001</v>
      </c>
      <c r="S969" s="18">
        <v>14376.6625</v>
      </c>
      <c r="T969" s="18">
        <v>12888.5599</v>
      </c>
      <c r="U969" s="18">
        <v>12484.619699999999</v>
      </c>
      <c r="V969" s="18">
        <v>12032.076999999999</v>
      </c>
      <c r="W969" s="18">
        <v>11785.584199999999</v>
      </c>
      <c r="X969" s="18">
        <v>11540.0129</v>
      </c>
      <c r="Y969" s="18">
        <v>11723.2551</v>
      </c>
      <c r="Z969" s="18">
        <v>11861.556699999999</v>
      </c>
    </row>
    <row r="970" spans="1:26" hidden="1">
      <c r="A970" s="18" t="s">
        <v>56</v>
      </c>
      <c r="B970" s="18" t="s">
        <v>232</v>
      </c>
      <c r="C970" s="18" t="s">
        <v>227</v>
      </c>
      <c r="D970" s="18" t="s">
        <v>58</v>
      </c>
      <c r="E970" s="18" t="s">
        <v>59</v>
      </c>
      <c r="F970" s="18" t="s">
        <v>60</v>
      </c>
      <c r="G970" s="18">
        <v>334.16079999999999</v>
      </c>
      <c r="H970" s="18">
        <v>356.47980000000001</v>
      </c>
      <c r="I970" s="18">
        <v>379.16930000000002</v>
      </c>
      <c r="J970" s="18">
        <v>402.11430000000001</v>
      </c>
      <c r="K970" s="18">
        <v>406.85550000000001</v>
      </c>
      <c r="L970" s="18">
        <v>411.0917</v>
      </c>
      <c r="M970" s="18">
        <v>419.32900000000001</v>
      </c>
      <c r="N970" s="18">
        <v>426.76159999999999</v>
      </c>
      <c r="O970" s="18">
        <v>441.67689999999999</v>
      </c>
      <c r="P970" s="18">
        <v>456.90910000000002</v>
      </c>
      <c r="Q970" s="18">
        <v>468.02480000000003</v>
      </c>
      <c r="R970" s="18">
        <v>474.8904</v>
      </c>
      <c r="S970" s="18">
        <v>479.58429999999998</v>
      </c>
      <c r="T970" s="18">
        <v>480.98939999999999</v>
      </c>
      <c r="U970" s="18">
        <v>488.01280000000003</v>
      </c>
      <c r="V970" s="18">
        <v>496.01249999999999</v>
      </c>
      <c r="W970" s="18">
        <v>502.92410000000001</v>
      </c>
      <c r="X970" s="18">
        <v>508.78719999999998</v>
      </c>
      <c r="Y970" s="18">
        <v>515.53610000000003</v>
      </c>
      <c r="Z970" s="18">
        <v>522.52250000000004</v>
      </c>
    </row>
    <row r="971" spans="1:26" hidden="1">
      <c r="A971" s="18" t="s">
        <v>56</v>
      </c>
      <c r="B971" s="18" t="s">
        <v>232</v>
      </c>
      <c r="C971" s="18" t="s">
        <v>227</v>
      </c>
      <c r="D971" s="18" t="s">
        <v>58</v>
      </c>
      <c r="E971" s="18" t="s">
        <v>61</v>
      </c>
      <c r="F971" s="18" t="s">
        <v>62</v>
      </c>
      <c r="G971" s="18">
        <v>54728.115599999997</v>
      </c>
      <c r="H971" s="18">
        <v>64541.440499999997</v>
      </c>
      <c r="I971" s="18">
        <v>78779.138999999996</v>
      </c>
      <c r="J971" s="18">
        <v>97095.0383</v>
      </c>
      <c r="K971" s="18">
        <v>116340</v>
      </c>
      <c r="L971" s="18">
        <v>135660</v>
      </c>
      <c r="M971" s="18">
        <v>154712</v>
      </c>
      <c r="N971" s="18">
        <v>174309</v>
      </c>
      <c r="O971" s="18">
        <v>194877</v>
      </c>
      <c r="P971" s="18">
        <v>215790</v>
      </c>
      <c r="Q971" s="18">
        <v>237515</v>
      </c>
      <c r="R971" s="18">
        <v>260743</v>
      </c>
      <c r="S971" s="18">
        <v>285375</v>
      </c>
      <c r="T971" s="18">
        <v>311115</v>
      </c>
      <c r="U971" s="18">
        <v>338037</v>
      </c>
      <c r="V971" s="18">
        <v>366220</v>
      </c>
      <c r="W971" s="18">
        <v>395201</v>
      </c>
      <c r="X971" s="18">
        <v>425562</v>
      </c>
      <c r="Y971" s="18">
        <v>457230</v>
      </c>
      <c r="Z971" s="18">
        <v>489981</v>
      </c>
    </row>
    <row r="972" spans="1:26" hidden="1">
      <c r="A972" s="18" t="s">
        <v>56</v>
      </c>
      <c r="B972" s="18" t="s">
        <v>232</v>
      </c>
      <c r="C972" s="18" t="s">
        <v>227</v>
      </c>
      <c r="D972" s="18" t="s">
        <v>58</v>
      </c>
      <c r="E972" s="18" t="s">
        <v>142</v>
      </c>
      <c r="F972" s="18" t="s">
        <v>143</v>
      </c>
      <c r="G972" s="18">
        <v>6490.9879000000001</v>
      </c>
      <c r="H972" s="18">
        <v>6879.5896000000002</v>
      </c>
      <c r="I972" s="18">
        <v>7257.2329</v>
      </c>
      <c r="J972" s="18">
        <v>7623.6571999999996</v>
      </c>
      <c r="K972" s="18">
        <v>7964.4282000000003</v>
      </c>
      <c r="L972" s="18">
        <v>8273.4010999999991</v>
      </c>
      <c r="M972" s="18">
        <v>8551.0051000000003</v>
      </c>
      <c r="N972" s="18">
        <v>8795.5200999999997</v>
      </c>
      <c r="O972" s="18">
        <v>9004.0542000000005</v>
      </c>
      <c r="P972" s="18">
        <v>9172.3104000000003</v>
      </c>
      <c r="Q972" s="18">
        <v>9297.5</v>
      </c>
      <c r="R972" s="18">
        <v>9380.9207999999999</v>
      </c>
      <c r="S972" s="18">
        <v>9427.6491999999998</v>
      </c>
      <c r="T972" s="18">
        <v>9442.8467000000001</v>
      </c>
      <c r="U972" s="18">
        <v>9427.5655999999999</v>
      </c>
      <c r="V972" s="18">
        <v>9383.0054999999993</v>
      </c>
      <c r="W972" s="18">
        <v>9312.1394</v>
      </c>
      <c r="X972" s="18">
        <v>9220.2795000000006</v>
      </c>
      <c r="Y972" s="18">
        <v>9112.0365000000002</v>
      </c>
      <c r="Z972" s="18">
        <v>8990.6330999999991</v>
      </c>
    </row>
    <row r="973" spans="1:26" hidden="1">
      <c r="A973" s="18" t="s">
        <v>56</v>
      </c>
      <c r="B973" s="18" t="s">
        <v>232</v>
      </c>
      <c r="C973" s="18" t="s">
        <v>227</v>
      </c>
      <c r="D973" s="18" t="s">
        <v>58</v>
      </c>
      <c r="E973" s="18" t="s">
        <v>63</v>
      </c>
      <c r="F973" s="18" t="s">
        <v>60</v>
      </c>
      <c r="G973" s="18">
        <v>448.28609999999998</v>
      </c>
      <c r="H973" s="18">
        <v>486.44029999999998</v>
      </c>
      <c r="I973" s="18">
        <v>521.92790000000002</v>
      </c>
      <c r="J973" s="18">
        <v>554.22439999999995</v>
      </c>
      <c r="K973" s="18">
        <v>550.63070000000005</v>
      </c>
      <c r="L973" s="18">
        <v>544.70659999999998</v>
      </c>
      <c r="M973" s="18">
        <v>547.96630000000005</v>
      </c>
      <c r="N973" s="18">
        <v>557.73080000000004</v>
      </c>
      <c r="O973" s="18">
        <v>581.96609999999998</v>
      </c>
      <c r="P973" s="18">
        <v>611.65499999999997</v>
      </c>
      <c r="Q973" s="18">
        <v>636.75260000000003</v>
      </c>
      <c r="R973" s="18">
        <v>652.24350000000004</v>
      </c>
      <c r="S973" s="18">
        <v>666.03899999999999</v>
      </c>
      <c r="T973" s="18">
        <v>672.48289999999997</v>
      </c>
      <c r="U973" s="18">
        <v>685.99469999999997</v>
      </c>
      <c r="V973" s="18">
        <v>700.68169999999998</v>
      </c>
      <c r="W973" s="18">
        <v>714.4307</v>
      </c>
      <c r="X973" s="18">
        <v>726.55740000000003</v>
      </c>
      <c r="Y973" s="18">
        <v>739.88210000000004</v>
      </c>
      <c r="Z973" s="18">
        <v>753.47630000000004</v>
      </c>
    </row>
    <row r="974" spans="1:26" hidden="1">
      <c r="A974" s="18" t="s">
        <v>56</v>
      </c>
      <c r="B974" s="18" t="s">
        <v>233</v>
      </c>
      <c r="C974" s="18" t="s">
        <v>227</v>
      </c>
      <c r="D974" s="18" t="s">
        <v>58</v>
      </c>
      <c r="E974" s="18" t="s">
        <v>140</v>
      </c>
      <c r="F974" s="18" t="s">
        <v>141</v>
      </c>
      <c r="G974" s="18">
        <v>34690.406000000003</v>
      </c>
      <c r="H974" s="18">
        <v>36982.1008</v>
      </c>
      <c r="I974" s="18">
        <v>36691.928200000002</v>
      </c>
      <c r="J974" s="18">
        <v>36801.881800000003</v>
      </c>
      <c r="K974" s="18">
        <v>33151.733099999998</v>
      </c>
      <c r="L974" s="18">
        <v>29200.791000000001</v>
      </c>
      <c r="M974" s="18">
        <v>24741.870200000001</v>
      </c>
      <c r="N974" s="18">
        <v>21935.4094</v>
      </c>
      <c r="O974" s="18">
        <v>20612.533299999999</v>
      </c>
      <c r="P974" s="18">
        <v>18167.2572</v>
      </c>
      <c r="Q974" s="18">
        <v>15819.345600000001</v>
      </c>
      <c r="R974" s="18">
        <v>13885.881799999999</v>
      </c>
      <c r="S974" s="18">
        <v>12540.262500000001</v>
      </c>
      <c r="T974" s="18">
        <v>11030.6032</v>
      </c>
      <c r="U974" s="18">
        <v>10465.4519</v>
      </c>
      <c r="V974" s="18">
        <v>9749.1496999999999</v>
      </c>
      <c r="W974" s="18">
        <v>9122.0458999999992</v>
      </c>
      <c r="X974" s="18">
        <v>8475.3575000000001</v>
      </c>
      <c r="Y974" s="18">
        <v>8211.5337999999992</v>
      </c>
      <c r="Z974" s="18">
        <v>7874.6225999999997</v>
      </c>
    </row>
    <row r="975" spans="1:26" hidden="1">
      <c r="A975" s="18" t="s">
        <v>56</v>
      </c>
      <c r="B975" s="18" t="s">
        <v>233</v>
      </c>
      <c r="C975" s="18" t="s">
        <v>227</v>
      </c>
      <c r="D975" s="18" t="s">
        <v>58</v>
      </c>
      <c r="E975" s="18" t="s">
        <v>59</v>
      </c>
      <c r="F975" s="18" t="s">
        <v>60</v>
      </c>
      <c r="G975" s="18">
        <v>334.16079999999999</v>
      </c>
      <c r="H975" s="18">
        <v>344.67009999999999</v>
      </c>
      <c r="I975" s="18">
        <v>356.1712</v>
      </c>
      <c r="J975" s="18">
        <v>369.98669999999998</v>
      </c>
      <c r="K975" s="18">
        <v>371.9522</v>
      </c>
      <c r="L975" s="18">
        <v>369.44560000000001</v>
      </c>
      <c r="M975" s="18">
        <v>368.20350000000002</v>
      </c>
      <c r="N975" s="18">
        <v>366.83879999999999</v>
      </c>
      <c r="O975" s="18">
        <v>372.79419999999999</v>
      </c>
      <c r="P975" s="18">
        <v>378.70190000000002</v>
      </c>
      <c r="Q975" s="18">
        <v>382.01839999999999</v>
      </c>
      <c r="R975" s="18">
        <v>383.49029999999999</v>
      </c>
      <c r="S975" s="18">
        <v>381.98110000000003</v>
      </c>
      <c r="T975" s="18">
        <v>376.41070000000002</v>
      </c>
      <c r="U975" s="18">
        <v>375.30880000000002</v>
      </c>
      <c r="V975" s="18">
        <v>375.20299999999997</v>
      </c>
      <c r="W975" s="18">
        <v>374.9151</v>
      </c>
      <c r="X975" s="18">
        <v>374.28339999999997</v>
      </c>
      <c r="Y975" s="18">
        <v>374.12900000000002</v>
      </c>
      <c r="Z975" s="18">
        <v>374.18720000000002</v>
      </c>
    </row>
    <row r="976" spans="1:26" hidden="1">
      <c r="A976" s="18" t="s">
        <v>56</v>
      </c>
      <c r="B976" s="18" t="s">
        <v>233</v>
      </c>
      <c r="C976" s="18" t="s">
        <v>227</v>
      </c>
      <c r="D976" s="18" t="s">
        <v>58</v>
      </c>
      <c r="E976" s="18" t="s">
        <v>61</v>
      </c>
      <c r="F976" s="18" t="s">
        <v>62</v>
      </c>
      <c r="G976" s="18">
        <v>54728.116099999999</v>
      </c>
      <c r="H976" s="18">
        <v>64549.861799999999</v>
      </c>
      <c r="I976" s="18">
        <v>78834.365099999995</v>
      </c>
      <c r="J976" s="18">
        <v>97287.488200000007</v>
      </c>
      <c r="K976" s="18">
        <v>116893</v>
      </c>
      <c r="L976" s="18">
        <v>136640</v>
      </c>
      <c r="M976" s="18">
        <v>156102</v>
      </c>
      <c r="N976" s="18">
        <v>176238</v>
      </c>
      <c r="O976" s="18">
        <v>197250</v>
      </c>
      <c r="P976" s="18">
        <v>218553</v>
      </c>
      <c r="Q976" s="18">
        <v>240505</v>
      </c>
      <c r="R976" s="18">
        <v>264080</v>
      </c>
      <c r="S976" s="18">
        <v>289138</v>
      </c>
      <c r="T976" s="18">
        <v>315302</v>
      </c>
      <c r="U976" s="18">
        <v>342628</v>
      </c>
      <c r="V976" s="18">
        <v>371255</v>
      </c>
      <c r="W976" s="18">
        <v>400949</v>
      </c>
      <c r="X976" s="18">
        <v>431893</v>
      </c>
      <c r="Y976" s="18">
        <v>464097</v>
      </c>
      <c r="Z976" s="18">
        <v>497292</v>
      </c>
    </row>
    <row r="977" spans="1:26" hidden="1">
      <c r="A977" s="18" t="s">
        <v>56</v>
      </c>
      <c r="B977" s="18" t="s">
        <v>233</v>
      </c>
      <c r="C977" s="18" t="s">
        <v>227</v>
      </c>
      <c r="D977" s="18" t="s">
        <v>58</v>
      </c>
      <c r="E977" s="18" t="s">
        <v>142</v>
      </c>
      <c r="F977" s="18" t="s">
        <v>143</v>
      </c>
      <c r="G977" s="18">
        <v>6490.9879000000001</v>
      </c>
      <c r="H977" s="18">
        <v>6879.5896000000002</v>
      </c>
      <c r="I977" s="18">
        <v>7257.2329</v>
      </c>
      <c r="J977" s="18">
        <v>7623.6571999999996</v>
      </c>
      <c r="K977" s="18">
        <v>7964.4282000000003</v>
      </c>
      <c r="L977" s="18">
        <v>8273.4010999999991</v>
      </c>
      <c r="M977" s="18">
        <v>8551.0051000000003</v>
      </c>
      <c r="N977" s="18">
        <v>8795.5200999999997</v>
      </c>
      <c r="O977" s="18">
        <v>9004.0542000000005</v>
      </c>
      <c r="P977" s="18">
        <v>9172.3104000000003</v>
      </c>
      <c r="Q977" s="18">
        <v>9297.5</v>
      </c>
      <c r="R977" s="18">
        <v>9380.9207999999999</v>
      </c>
      <c r="S977" s="18">
        <v>9427.6491999999998</v>
      </c>
      <c r="T977" s="18">
        <v>9442.8467000000001</v>
      </c>
      <c r="U977" s="18">
        <v>9427.5655999999999</v>
      </c>
      <c r="V977" s="18">
        <v>9383.0054999999993</v>
      </c>
      <c r="W977" s="18">
        <v>9312.1394</v>
      </c>
      <c r="X977" s="18">
        <v>9220.2795000000006</v>
      </c>
      <c r="Y977" s="18">
        <v>9112.0365000000002</v>
      </c>
      <c r="Z977" s="18">
        <v>8990.6330999999991</v>
      </c>
    </row>
    <row r="978" spans="1:26" hidden="1">
      <c r="A978" s="18" t="s">
        <v>56</v>
      </c>
      <c r="B978" s="18" t="s">
        <v>233</v>
      </c>
      <c r="C978" s="18" t="s">
        <v>227</v>
      </c>
      <c r="D978" s="18" t="s">
        <v>58</v>
      </c>
      <c r="E978" s="18" t="s">
        <v>63</v>
      </c>
      <c r="F978" s="18" t="s">
        <v>60</v>
      </c>
      <c r="G978" s="18">
        <v>448.28609999999998</v>
      </c>
      <c r="H978" s="18">
        <v>469.27249999999998</v>
      </c>
      <c r="I978" s="18">
        <v>488.32940000000002</v>
      </c>
      <c r="J978" s="18">
        <v>508.05430000000001</v>
      </c>
      <c r="K978" s="18">
        <v>504.2244</v>
      </c>
      <c r="L978" s="18">
        <v>491.58589999999998</v>
      </c>
      <c r="M978" s="18">
        <v>483.74180000000001</v>
      </c>
      <c r="N978" s="18">
        <v>483.2122</v>
      </c>
      <c r="O978" s="18">
        <v>495.38400000000001</v>
      </c>
      <c r="P978" s="18">
        <v>507.91539999999998</v>
      </c>
      <c r="Q978" s="18">
        <v>518.74059999999997</v>
      </c>
      <c r="R978" s="18">
        <v>523.14580000000001</v>
      </c>
      <c r="S978" s="18">
        <v>526.51580000000001</v>
      </c>
      <c r="T978" s="18">
        <v>524.13530000000003</v>
      </c>
      <c r="U978" s="18">
        <v>524.80939999999998</v>
      </c>
      <c r="V978" s="18">
        <v>525.8972</v>
      </c>
      <c r="W978" s="18">
        <v>526.05520000000001</v>
      </c>
      <c r="X978" s="18">
        <v>525.09770000000003</v>
      </c>
      <c r="Y978" s="18">
        <v>524.07339999999999</v>
      </c>
      <c r="Z978" s="18">
        <v>522.72580000000005</v>
      </c>
    </row>
    <row r="979" spans="1:26" hidden="1">
      <c r="A979" s="18" t="s">
        <v>182</v>
      </c>
      <c r="B979" s="18" t="s">
        <v>200</v>
      </c>
      <c r="C979" s="18" t="s">
        <v>227</v>
      </c>
      <c r="D979" s="18" t="s">
        <v>58</v>
      </c>
      <c r="E979" s="18" t="s">
        <v>140</v>
      </c>
      <c r="F979" s="18" t="s">
        <v>141</v>
      </c>
      <c r="G979" s="18">
        <v>32974.898500000003</v>
      </c>
      <c r="H979" s="18">
        <v>37824.425900000002</v>
      </c>
      <c r="I979" s="18">
        <v>40688.868499999997</v>
      </c>
      <c r="J979" s="18">
        <v>43736.3442</v>
      </c>
      <c r="K979" s="18">
        <v>32690.451400000002</v>
      </c>
      <c r="L979" s="18">
        <v>25635.644</v>
      </c>
      <c r="M979" s="18">
        <v>23209.518400000001</v>
      </c>
      <c r="N979" s="18">
        <v>24211.9827</v>
      </c>
      <c r="O979" s="18">
        <v>19917.3092</v>
      </c>
      <c r="P979" s="18">
        <v>16209.7605</v>
      </c>
      <c r="Q979" s="18">
        <v>12043.954299999999</v>
      </c>
      <c r="R979" s="18">
        <v>9707.9341999999997</v>
      </c>
      <c r="S979" s="18">
        <v>6804.6859999999997</v>
      </c>
      <c r="T979" s="18">
        <v>9620.6969000000008</v>
      </c>
      <c r="U979" s="18">
        <v>8544.0074000000004</v>
      </c>
      <c r="V979" s="18">
        <v>7719.3990000000003</v>
      </c>
      <c r="W979" s="18">
        <v>8054.7066000000004</v>
      </c>
      <c r="X979" s="18">
        <v>8123.5562</v>
      </c>
      <c r="Y979" s="18">
        <v>8355.7972000000009</v>
      </c>
      <c r="Z979" s="18">
        <v>8661.3156999999992</v>
      </c>
    </row>
    <row r="980" spans="1:26" hidden="1">
      <c r="A980" s="18" t="s">
        <v>182</v>
      </c>
      <c r="B980" s="18" t="s">
        <v>200</v>
      </c>
      <c r="C980" s="18" t="s">
        <v>227</v>
      </c>
      <c r="D980" s="18" t="s">
        <v>58</v>
      </c>
      <c r="E980" s="18" t="s">
        <v>59</v>
      </c>
      <c r="F980" s="18" t="s">
        <v>60</v>
      </c>
      <c r="G980" s="18">
        <v>334.16079999999999</v>
      </c>
      <c r="H980" s="18">
        <v>364.33789999999999</v>
      </c>
      <c r="I980" s="18">
        <v>397.97250000000003</v>
      </c>
      <c r="J980" s="18">
        <v>431.80840000000001</v>
      </c>
      <c r="K980" s="18">
        <v>411.63249999999999</v>
      </c>
      <c r="L980" s="18">
        <v>397.2303</v>
      </c>
      <c r="M980" s="18">
        <v>404.42559999999997</v>
      </c>
      <c r="N980" s="18">
        <v>434.64170000000001</v>
      </c>
      <c r="O980" s="18">
        <v>459.39609999999999</v>
      </c>
      <c r="P980" s="18">
        <v>478.05099999999999</v>
      </c>
      <c r="Q980" s="18">
        <v>493.72989999999999</v>
      </c>
      <c r="R980" s="18">
        <v>504.88069999999999</v>
      </c>
      <c r="S980" s="18">
        <v>514.83450000000005</v>
      </c>
      <c r="T980" s="18">
        <v>522.279</v>
      </c>
      <c r="U980" s="18">
        <v>538.78679999999997</v>
      </c>
      <c r="V980" s="18">
        <v>552.90989999999999</v>
      </c>
      <c r="W980" s="18">
        <v>564.97850000000005</v>
      </c>
      <c r="X980" s="18">
        <v>576.98929999999996</v>
      </c>
      <c r="Y980" s="18">
        <v>587.97130000000004</v>
      </c>
      <c r="Z980" s="18">
        <v>598.16420000000005</v>
      </c>
    </row>
    <row r="981" spans="1:26" hidden="1">
      <c r="A981" s="18" t="s">
        <v>182</v>
      </c>
      <c r="B981" s="18" t="s">
        <v>200</v>
      </c>
      <c r="C981" s="18" t="s">
        <v>227</v>
      </c>
      <c r="D981" s="18" t="s">
        <v>58</v>
      </c>
      <c r="E981" s="18" t="s">
        <v>61</v>
      </c>
      <c r="F981" s="18" t="s">
        <v>62</v>
      </c>
      <c r="G981" s="18">
        <v>60200.956859999998</v>
      </c>
      <c r="H981" s="18">
        <v>70956.562709999998</v>
      </c>
      <c r="I981" s="18">
        <v>86643.52433</v>
      </c>
      <c r="J981" s="18">
        <v>106890.35709999999</v>
      </c>
      <c r="K981" s="18">
        <v>127202.9</v>
      </c>
      <c r="L981" s="18">
        <v>147200.9</v>
      </c>
      <c r="M981" s="18">
        <v>167330.9</v>
      </c>
      <c r="N981" s="18">
        <v>189577.3</v>
      </c>
      <c r="O981" s="18">
        <v>212360.5</v>
      </c>
      <c r="P981" s="18">
        <v>235566.1</v>
      </c>
      <c r="Q981" s="18">
        <v>259345.9</v>
      </c>
      <c r="R981" s="18">
        <v>284565.59999999998</v>
      </c>
      <c r="S981" s="18">
        <v>311210.90000000002</v>
      </c>
      <c r="T981" s="18">
        <v>338850.6</v>
      </c>
      <c r="U981" s="18">
        <v>368490.1</v>
      </c>
      <c r="V981" s="18">
        <v>400057.9</v>
      </c>
      <c r="W981" s="18">
        <v>432590.4</v>
      </c>
      <c r="X981" s="18">
        <v>466348.3</v>
      </c>
      <c r="Y981" s="18">
        <v>501898.1</v>
      </c>
      <c r="Z981" s="18">
        <v>538531.4</v>
      </c>
    </row>
    <row r="982" spans="1:26" hidden="1">
      <c r="A982" s="18" t="s">
        <v>182</v>
      </c>
      <c r="B982" s="18" t="s">
        <v>200</v>
      </c>
      <c r="C982" s="18" t="s">
        <v>227</v>
      </c>
      <c r="D982" s="18" t="s">
        <v>58</v>
      </c>
      <c r="E982" s="18" t="s">
        <v>142</v>
      </c>
      <c r="F982" s="18" t="s">
        <v>143</v>
      </c>
      <c r="G982" s="18">
        <v>6490.9879000000001</v>
      </c>
      <c r="H982" s="18">
        <v>6879.5896000000002</v>
      </c>
      <c r="I982" s="18">
        <v>7257.2329</v>
      </c>
      <c r="J982" s="18">
        <v>7623.6571999999996</v>
      </c>
      <c r="K982" s="18">
        <v>7964.4282000000003</v>
      </c>
      <c r="L982" s="18">
        <v>8273.4010999999991</v>
      </c>
      <c r="M982" s="18">
        <v>8551.0051000000003</v>
      </c>
      <c r="N982" s="18">
        <v>8795.5200999999997</v>
      </c>
      <c r="O982" s="18">
        <v>9004.0542000000005</v>
      </c>
      <c r="P982" s="18">
        <v>9172.3104000000003</v>
      </c>
      <c r="Q982" s="18">
        <v>9297.5</v>
      </c>
      <c r="R982" s="18">
        <v>9380.9207999999999</v>
      </c>
      <c r="S982" s="18">
        <v>9427.6491999999998</v>
      </c>
      <c r="T982" s="18">
        <v>9442.8467000000001</v>
      </c>
      <c r="U982" s="18">
        <v>9427.5655999999999</v>
      </c>
      <c r="V982" s="18">
        <v>9383.0054999999993</v>
      </c>
      <c r="W982" s="18">
        <v>9312.1394</v>
      </c>
      <c r="X982" s="18">
        <v>9220.2795000000006</v>
      </c>
      <c r="Y982" s="18">
        <v>9112.0365000000002</v>
      </c>
      <c r="Z982" s="18">
        <v>8990.6330999999991</v>
      </c>
    </row>
    <row r="983" spans="1:26" hidden="1">
      <c r="A983" s="18" t="s">
        <v>182</v>
      </c>
      <c r="B983" s="18" t="s">
        <v>200</v>
      </c>
      <c r="C983" s="18" t="s">
        <v>227</v>
      </c>
      <c r="D983" s="18" t="s">
        <v>58</v>
      </c>
      <c r="E983" s="18" t="s">
        <v>63</v>
      </c>
      <c r="F983" s="18" t="s">
        <v>60</v>
      </c>
      <c r="G983" s="18">
        <v>451.8141</v>
      </c>
      <c r="H983" s="18">
        <v>500.22609999999997</v>
      </c>
      <c r="I983" s="18">
        <v>551.2056</v>
      </c>
      <c r="J983" s="18">
        <v>602.81700000000001</v>
      </c>
      <c r="K983" s="18">
        <v>563.4837</v>
      </c>
      <c r="L983" s="18">
        <v>532.50689999999997</v>
      </c>
      <c r="M983" s="18">
        <v>538.87850000000003</v>
      </c>
      <c r="N983" s="18">
        <v>589.48710000000005</v>
      </c>
      <c r="O983" s="18">
        <v>635.43849999999998</v>
      </c>
      <c r="P983" s="18">
        <v>676.97050000000002</v>
      </c>
      <c r="Q983" s="18">
        <v>718.59609999999998</v>
      </c>
      <c r="R983" s="18">
        <v>740.10580000000004</v>
      </c>
      <c r="S983" s="18">
        <v>764.14949999999999</v>
      </c>
      <c r="T983" s="18">
        <v>785.52739999999994</v>
      </c>
      <c r="U983" s="18">
        <v>815.65819999999997</v>
      </c>
      <c r="V983" s="18">
        <v>843.05679999999995</v>
      </c>
      <c r="W983" s="18">
        <v>867.61130000000003</v>
      </c>
      <c r="X983" s="18">
        <v>891.48919999999998</v>
      </c>
      <c r="Y983" s="18">
        <v>913.46839999999997</v>
      </c>
      <c r="Z983" s="18">
        <v>933.73270000000002</v>
      </c>
    </row>
    <row r="984" spans="1:26" hidden="1">
      <c r="A984" s="18" t="s">
        <v>182</v>
      </c>
      <c r="B984" s="18" t="s">
        <v>201</v>
      </c>
      <c r="C984" s="18" t="s">
        <v>227</v>
      </c>
      <c r="D984" s="18" t="s">
        <v>58</v>
      </c>
      <c r="E984" s="18" t="s">
        <v>140</v>
      </c>
      <c r="F984" s="18" t="s">
        <v>141</v>
      </c>
      <c r="G984" s="18">
        <v>32974.898500000003</v>
      </c>
      <c r="H984" s="18">
        <v>37828.117899999997</v>
      </c>
      <c r="I984" s="18">
        <v>40698.5717</v>
      </c>
      <c r="J984" s="18">
        <v>43739.268400000001</v>
      </c>
      <c r="K984" s="18">
        <v>32683.1463</v>
      </c>
      <c r="L984" s="18">
        <v>25600.7516</v>
      </c>
      <c r="M984" s="18">
        <v>23815.944299999999</v>
      </c>
      <c r="N984" s="18">
        <v>25223.096000000001</v>
      </c>
      <c r="O984" s="18">
        <v>19806.583699999999</v>
      </c>
      <c r="P984" s="18">
        <v>17085.793900000001</v>
      </c>
      <c r="Q984" s="18">
        <v>13167.783100000001</v>
      </c>
      <c r="R984" s="18">
        <v>10882.8344</v>
      </c>
      <c r="S984" s="18">
        <v>7497.8681999999999</v>
      </c>
      <c r="T984" s="18">
        <v>8088.2218000000003</v>
      </c>
      <c r="U984" s="18">
        <v>7980.2763000000004</v>
      </c>
      <c r="V984" s="18">
        <v>8148.6513000000004</v>
      </c>
      <c r="W984" s="18">
        <v>8309.8081999999995</v>
      </c>
      <c r="X984" s="18">
        <v>8361.2440999999999</v>
      </c>
      <c r="Y984" s="18">
        <v>8547.1911999999993</v>
      </c>
      <c r="Z984" s="18">
        <v>9392.8554999999997</v>
      </c>
    </row>
    <row r="985" spans="1:26" hidden="1">
      <c r="A985" s="18" t="s">
        <v>182</v>
      </c>
      <c r="B985" s="18" t="s">
        <v>201</v>
      </c>
      <c r="C985" s="18" t="s">
        <v>227</v>
      </c>
      <c r="D985" s="18" t="s">
        <v>58</v>
      </c>
      <c r="E985" s="18" t="s">
        <v>59</v>
      </c>
      <c r="F985" s="18" t="s">
        <v>60</v>
      </c>
      <c r="G985" s="18">
        <v>334.16079999999999</v>
      </c>
      <c r="H985" s="18">
        <v>364.35300000000001</v>
      </c>
      <c r="I985" s="18">
        <v>398.01729999999998</v>
      </c>
      <c r="J985" s="18">
        <v>431.96600000000001</v>
      </c>
      <c r="K985" s="18">
        <v>412.1499</v>
      </c>
      <c r="L985" s="18">
        <v>398.87810000000002</v>
      </c>
      <c r="M985" s="18">
        <v>408.75659999999999</v>
      </c>
      <c r="N985" s="18">
        <v>440.48360000000002</v>
      </c>
      <c r="O985" s="18">
        <v>465.2079</v>
      </c>
      <c r="P985" s="18">
        <v>485.05169999999998</v>
      </c>
      <c r="Q985" s="18">
        <v>501.67149999999998</v>
      </c>
      <c r="R985" s="18">
        <v>514.62350000000004</v>
      </c>
      <c r="S985" s="18">
        <v>526.13409999999999</v>
      </c>
      <c r="T985" s="18">
        <v>536.67089999999996</v>
      </c>
      <c r="U985" s="18">
        <v>550.83709999999996</v>
      </c>
      <c r="V985" s="18">
        <v>563.96939999999995</v>
      </c>
      <c r="W985" s="18">
        <v>576.29150000000004</v>
      </c>
      <c r="X985" s="18">
        <v>588.56619999999998</v>
      </c>
      <c r="Y985" s="18">
        <v>600.36</v>
      </c>
      <c r="Z985" s="18">
        <v>610.44119999999998</v>
      </c>
    </row>
    <row r="986" spans="1:26" hidden="1">
      <c r="A986" s="18" t="s">
        <v>182</v>
      </c>
      <c r="B986" s="18" t="s">
        <v>201</v>
      </c>
      <c r="C986" s="18" t="s">
        <v>227</v>
      </c>
      <c r="D986" s="18" t="s">
        <v>58</v>
      </c>
      <c r="E986" s="18" t="s">
        <v>61</v>
      </c>
      <c r="F986" s="18" t="s">
        <v>62</v>
      </c>
      <c r="G986" s="18">
        <v>60200.956859999998</v>
      </c>
      <c r="H986" s="18">
        <v>71264.029760000005</v>
      </c>
      <c r="I986" s="18">
        <v>87129.056079999995</v>
      </c>
      <c r="J986" s="18">
        <v>107865.1957</v>
      </c>
      <c r="K986" s="18">
        <v>128804.5</v>
      </c>
      <c r="L986" s="18">
        <v>149579.1</v>
      </c>
      <c r="M986" s="18">
        <v>170709</v>
      </c>
      <c r="N986" s="18">
        <v>194115.9</v>
      </c>
      <c r="O986" s="18">
        <v>218186.1</v>
      </c>
      <c r="P986" s="18">
        <v>242882.2</v>
      </c>
      <c r="Q986" s="18">
        <v>268357.09999999998</v>
      </c>
      <c r="R986" s="18">
        <v>295551.3</v>
      </c>
      <c r="S986" s="18">
        <v>324431.8</v>
      </c>
      <c r="T986" s="18">
        <v>354566.3</v>
      </c>
      <c r="U986" s="18">
        <v>386778.7</v>
      </c>
      <c r="V986" s="18">
        <v>421295.6</v>
      </c>
      <c r="W986" s="18">
        <v>457109.4</v>
      </c>
      <c r="X986" s="18">
        <v>494433.5</v>
      </c>
      <c r="Y986" s="18">
        <v>533902.6</v>
      </c>
      <c r="Z986" s="18">
        <v>574604.80000000005</v>
      </c>
    </row>
    <row r="987" spans="1:26" hidden="1">
      <c r="A987" s="18" t="s">
        <v>182</v>
      </c>
      <c r="B987" s="18" t="s">
        <v>201</v>
      </c>
      <c r="C987" s="18" t="s">
        <v>227</v>
      </c>
      <c r="D987" s="18" t="s">
        <v>58</v>
      </c>
      <c r="E987" s="18" t="s">
        <v>142</v>
      </c>
      <c r="F987" s="18" t="s">
        <v>143</v>
      </c>
      <c r="G987" s="18">
        <v>6490.9879000000001</v>
      </c>
      <c r="H987" s="18">
        <v>6879.5896000000002</v>
      </c>
      <c r="I987" s="18">
        <v>7257.2329</v>
      </c>
      <c r="J987" s="18">
        <v>7623.6571999999996</v>
      </c>
      <c r="K987" s="18">
        <v>7964.4282000000003</v>
      </c>
      <c r="L987" s="18">
        <v>8273.4010999999991</v>
      </c>
      <c r="M987" s="18">
        <v>8551.0051000000003</v>
      </c>
      <c r="N987" s="18">
        <v>8795.5200999999997</v>
      </c>
      <c r="O987" s="18">
        <v>9004.0542000000005</v>
      </c>
      <c r="P987" s="18">
        <v>9172.3104000000003</v>
      </c>
      <c r="Q987" s="18">
        <v>9297.5</v>
      </c>
      <c r="R987" s="18">
        <v>9380.9207999999999</v>
      </c>
      <c r="S987" s="18">
        <v>9427.6491999999998</v>
      </c>
      <c r="T987" s="18">
        <v>9442.8467000000001</v>
      </c>
      <c r="U987" s="18">
        <v>9427.5655999999999</v>
      </c>
      <c r="V987" s="18">
        <v>9383.0054999999993</v>
      </c>
      <c r="W987" s="18">
        <v>9312.1394</v>
      </c>
      <c r="X987" s="18">
        <v>9220.2795000000006</v>
      </c>
      <c r="Y987" s="18">
        <v>9112.0365000000002</v>
      </c>
      <c r="Z987" s="18">
        <v>8990.6330999999991</v>
      </c>
    </row>
    <row r="988" spans="1:26" hidden="1">
      <c r="A988" s="18" t="s">
        <v>182</v>
      </c>
      <c r="B988" s="18" t="s">
        <v>201</v>
      </c>
      <c r="C988" s="18" t="s">
        <v>227</v>
      </c>
      <c r="D988" s="18" t="s">
        <v>58</v>
      </c>
      <c r="E988" s="18" t="s">
        <v>63</v>
      </c>
      <c r="F988" s="18" t="s">
        <v>60</v>
      </c>
      <c r="G988" s="18">
        <v>451.8141</v>
      </c>
      <c r="H988" s="18">
        <v>500.24810000000002</v>
      </c>
      <c r="I988" s="18">
        <v>551.29510000000005</v>
      </c>
      <c r="J988" s="18">
        <v>603.15300000000002</v>
      </c>
      <c r="K988" s="18">
        <v>564.70169999999996</v>
      </c>
      <c r="L988" s="18">
        <v>536.6173</v>
      </c>
      <c r="M988" s="18">
        <v>550.14970000000005</v>
      </c>
      <c r="N988" s="18">
        <v>604.16110000000003</v>
      </c>
      <c r="O988" s="18">
        <v>650.9597</v>
      </c>
      <c r="P988" s="18">
        <v>695.32389999999998</v>
      </c>
      <c r="Q988" s="18">
        <v>738.30129999999997</v>
      </c>
      <c r="R988" s="18">
        <v>764.42359999999996</v>
      </c>
      <c r="S988" s="18">
        <v>791.29849999999999</v>
      </c>
      <c r="T988" s="18">
        <v>815.30650000000003</v>
      </c>
      <c r="U988" s="18">
        <v>843.54499999999996</v>
      </c>
      <c r="V988" s="18">
        <v>871.09569999999997</v>
      </c>
      <c r="W988" s="18">
        <v>896.74680000000001</v>
      </c>
      <c r="X988" s="18">
        <v>921.65790000000004</v>
      </c>
      <c r="Y988" s="18">
        <v>944.7364</v>
      </c>
      <c r="Z988" s="18">
        <v>965.47889999999995</v>
      </c>
    </row>
    <row r="989" spans="1:26" hidden="1">
      <c r="A989" s="18" t="s">
        <v>182</v>
      </c>
      <c r="B989" s="18" t="s">
        <v>203</v>
      </c>
      <c r="C989" s="18" t="s">
        <v>227</v>
      </c>
      <c r="D989" s="18" t="s">
        <v>58</v>
      </c>
      <c r="E989" s="18" t="s">
        <v>140</v>
      </c>
      <c r="F989" s="18" t="s">
        <v>141</v>
      </c>
      <c r="G989" s="18">
        <v>32974.898500000003</v>
      </c>
      <c r="H989" s="18">
        <v>37828.117899999997</v>
      </c>
      <c r="I989" s="18">
        <v>40698.5717</v>
      </c>
      <c r="J989" s="18">
        <v>43739.268400000001</v>
      </c>
      <c r="K989" s="18">
        <v>32683.1463</v>
      </c>
      <c r="L989" s="18">
        <v>25600.204900000001</v>
      </c>
      <c r="M989" s="18">
        <v>22993.128400000001</v>
      </c>
      <c r="N989" s="18">
        <v>22919.016199999998</v>
      </c>
      <c r="O989" s="18">
        <v>18235.0988</v>
      </c>
      <c r="P989" s="18">
        <v>16315.341399999999</v>
      </c>
      <c r="Q989" s="18">
        <v>10596.5211</v>
      </c>
      <c r="R989" s="18">
        <v>8995.4567999999999</v>
      </c>
      <c r="S989" s="18">
        <v>7035.6529</v>
      </c>
      <c r="T989" s="18">
        <v>6982.8377</v>
      </c>
      <c r="U989" s="18">
        <v>8000.1283999999996</v>
      </c>
      <c r="V989" s="18">
        <v>7928.3329000000003</v>
      </c>
      <c r="W989" s="18">
        <v>8234.3669000000009</v>
      </c>
      <c r="X989" s="18">
        <v>8817.9390000000003</v>
      </c>
      <c r="Y989" s="18">
        <v>9314.6384999999991</v>
      </c>
      <c r="Z989" s="18">
        <v>9539.1609000000008</v>
      </c>
    </row>
    <row r="990" spans="1:26" hidden="1">
      <c r="A990" s="18" t="s">
        <v>182</v>
      </c>
      <c r="B990" s="18" t="s">
        <v>203</v>
      </c>
      <c r="C990" s="18" t="s">
        <v>227</v>
      </c>
      <c r="D990" s="18" t="s">
        <v>58</v>
      </c>
      <c r="E990" s="18" t="s">
        <v>59</v>
      </c>
      <c r="F990" s="18" t="s">
        <v>60</v>
      </c>
      <c r="G990" s="18">
        <v>334.16079999999999</v>
      </c>
      <c r="H990" s="18">
        <v>364.35300000000001</v>
      </c>
      <c r="I990" s="18">
        <v>398.01729999999998</v>
      </c>
      <c r="J990" s="18">
        <v>431.96600000000001</v>
      </c>
      <c r="K990" s="18">
        <v>412.1499</v>
      </c>
      <c r="L990" s="18">
        <v>398.81220000000002</v>
      </c>
      <c r="M990" s="18">
        <v>406.93610000000001</v>
      </c>
      <c r="N990" s="18">
        <v>434.90410000000003</v>
      </c>
      <c r="O990" s="18">
        <v>455.5505</v>
      </c>
      <c r="P990" s="18">
        <v>475.69159999999999</v>
      </c>
      <c r="Q990" s="18">
        <v>489.28620000000001</v>
      </c>
      <c r="R990" s="18">
        <v>492.41660000000002</v>
      </c>
      <c r="S990" s="18">
        <v>491.63299999999998</v>
      </c>
      <c r="T990" s="18">
        <v>492.22190000000001</v>
      </c>
      <c r="U990" s="18">
        <v>507.2278</v>
      </c>
      <c r="V990" s="18">
        <v>521.66210000000001</v>
      </c>
      <c r="W990" s="18">
        <v>535.42359999999996</v>
      </c>
      <c r="X990" s="18">
        <v>548.22760000000005</v>
      </c>
      <c r="Y990" s="18">
        <v>559.86749999999995</v>
      </c>
      <c r="Z990" s="18">
        <v>570.43209999999999</v>
      </c>
    </row>
    <row r="991" spans="1:26" hidden="1">
      <c r="A991" s="18" t="s">
        <v>182</v>
      </c>
      <c r="B991" s="18" t="s">
        <v>203</v>
      </c>
      <c r="C991" s="18" t="s">
        <v>227</v>
      </c>
      <c r="D991" s="18" t="s">
        <v>58</v>
      </c>
      <c r="E991" s="18" t="s">
        <v>61</v>
      </c>
      <c r="F991" s="18" t="s">
        <v>62</v>
      </c>
      <c r="G991" s="18">
        <v>60200.956859999998</v>
      </c>
      <c r="H991" s="18">
        <v>70956.622770000002</v>
      </c>
      <c r="I991" s="18">
        <v>86643.587469999999</v>
      </c>
      <c r="J991" s="18">
        <v>106890.6237</v>
      </c>
      <c r="K991" s="18">
        <v>127210.6</v>
      </c>
      <c r="L991" s="18">
        <v>147254.79999999999</v>
      </c>
      <c r="M991" s="18">
        <v>167467.29999999999</v>
      </c>
      <c r="N991" s="18">
        <v>189734.6</v>
      </c>
      <c r="O991" s="18">
        <v>212478.2</v>
      </c>
      <c r="P991" s="18">
        <v>235838.9</v>
      </c>
      <c r="Q991" s="18">
        <v>259649.5</v>
      </c>
      <c r="R991" s="18">
        <v>284610.7</v>
      </c>
      <c r="S991" s="18">
        <v>310728</v>
      </c>
      <c r="T991" s="18">
        <v>337791.3</v>
      </c>
      <c r="U991" s="18">
        <v>367310.9</v>
      </c>
      <c r="V991" s="18">
        <v>398921.6</v>
      </c>
      <c r="W991" s="18">
        <v>431597.1</v>
      </c>
      <c r="X991" s="18">
        <v>465380.3</v>
      </c>
      <c r="Y991" s="18">
        <v>500999.4</v>
      </c>
      <c r="Z991" s="18">
        <v>537614</v>
      </c>
    </row>
    <row r="992" spans="1:26" hidden="1">
      <c r="A992" s="18" t="s">
        <v>182</v>
      </c>
      <c r="B992" s="18" t="s">
        <v>203</v>
      </c>
      <c r="C992" s="18" t="s">
        <v>227</v>
      </c>
      <c r="D992" s="18" t="s">
        <v>58</v>
      </c>
      <c r="E992" s="18" t="s">
        <v>142</v>
      </c>
      <c r="F992" s="18" t="s">
        <v>143</v>
      </c>
      <c r="G992" s="18">
        <v>6490.9879000000001</v>
      </c>
      <c r="H992" s="18">
        <v>6879.5896000000002</v>
      </c>
      <c r="I992" s="18">
        <v>7257.2329</v>
      </c>
      <c r="J992" s="18">
        <v>7623.6571999999996</v>
      </c>
      <c r="K992" s="18">
        <v>7964.4282000000003</v>
      </c>
      <c r="L992" s="18">
        <v>8273.4010999999991</v>
      </c>
      <c r="M992" s="18">
        <v>8551.0051000000003</v>
      </c>
      <c r="N992" s="18">
        <v>8795.5200999999997</v>
      </c>
      <c r="O992" s="18">
        <v>9004.0542000000005</v>
      </c>
      <c r="P992" s="18">
        <v>9172.3104000000003</v>
      </c>
      <c r="Q992" s="18">
        <v>9297.5</v>
      </c>
      <c r="R992" s="18">
        <v>9380.9207999999999</v>
      </c>
      <c r="S992" s="18">
        <v>9427.6491999999998</v>
      </c>
      <c r="T992" s="18">
        <v>9442.8467000000001</v>
      </c>
      <c r="U992" s="18">
        <v>9427.5655999999999</v>
      </c>
      <c r="V992" s="18">
        <v>9383.0054999999993</v>
      </c>
      <c r="W992" s="18">
        <v>9312.1394</v>
      </c>
      <c r="X992" s="18">
        <v>9220.2795000000006</v>
      </c>
      <c r="Y992" s="18">
        <v>9112.0365000000002</v>
      </c>
      <c r="Z992" s="18">
        <v>8990.6330999999991</v>
      </c>
    </row>
    <row r="993" spans="1:26" hidden="1">
      <c r="A993" s="18" t="s">
        <v>182</v>
      </c>
      <c r="B993" s="18" t="s">
        <v>203</v>
      </c>
      <c r="C993" s="18" t="s">
        <v>227</v>
      </c>
      <c r="D993" s="18" t="s">
        <v>58</v>
      </c>
      <c r="E993" s="18" t="s">
        <v>63</v>
      </c>
      <c r="F993" s="18" t="s">
        <v>60</v>
      </c>
      <c r="G993" s="18">
        <v>451.8141</v>
      </c>
      <c r="H993" s="18">
        <v>500.24810000000002</v>
      </c>
      <c r="I993" s="18">
        <v>551.29510000000005</v>
      </c>
      <c r="J993" s="18">
        <v>603.15300000000002</v>
      </c>
      <c r="K993" s="18">
        <v>564.70169999999996</v>
      </c>
      <c r="L993" s="18">
        <v>536.48599999999999</v>
      </c>
      <c r="M993" s="18">
        <v>546.0761</v>
      </c>
      <c r="N993" s="18">
        <v>592.64499999999998</v>
      </c>
      <c r="O993" s="18">
        <v>632.38390000000004</v>
      </c>
      <c r="P993" s="18">
        <v>679.39300000000003</v>
      </c>
      <c r="Q993" s="18">
        <v>722.721</v>
      </c>
      <c r="R993" s="18">
        <v>735.077</v>
      </c>
      <c r="S993" s="18">
        <v>741.01670000000001</v>
      </c>
      <c r="T993" s="18">
        <v>739.52650000000006</v>
      </c>
      <c r="U993" s="18">
        <v>769.06920000000002</v>
      </c>
      <c r="V993" s="18">
        <v>797.41240000000005</v>
      </c>
      <c r="W993" s="18">
        <v>824.99310000000003</v>
      </c>
      <c r="X993" s="18">
        <v>851.00850000000003</v>
      </c>
      <c r="Y993" s="18">
        <v>874.92330000000004</v>
      </c>
      <c r="Z993" s="18">
        <v>897.10410000000002</v>
      </c>
    </row>
    <row r="994" spans="1:26" hidden="1">
      <c r="A994" s="18" t="s">
        <v>196</v>
      </c>
      <c r="B994" s="18" t="s">
        <v>234</v>
      </c>
      <c r="C994" s="18" t="s">
        <v>227</v>
      </c>
      <c r="D994" s="18" t="s">
        <v>58</v>
      </c>
      <c r="E994" s="18" t="s">
        <v>140</v>
      </c>
      <c r="F994" s="18" t="s">
        <v>141</v>
      </c>
      <c r="G994" s="18" t="s">
        <v>164</v>
      </c>
      <c r="H994" s="18">
        <v>35775.428460000003</v>
      </c>
      <c r="I994" s="18" t="s">
        <v>164</v>
      </c>
      <c r="J994" s="18">
        <v>39892.559300000001</v>
      </c>
      <c r="K994" s="18" t="s">
        <v>164</v>
      </c>
      <c r="L994" s="18">
        <v>46337.380790000003</v>
      </c>
      <c r="M994" s="18" t="s">
        <v>164</v>
      </c>
      <c r="N994" s="18">
        <v>24661.77147</v>
      </c>
      <c r="O994" s="18" t="s">
        <v>164</v>
      </c>
      <c r="P994" s="18">
        <v>4013.3863350000001</v>
      </c>
      <c r="Q994" s="18" t="s">
        <v>164</v>
      </c>
      <c r="R994" s="18">
        <v>-4440.8969379999999</v>
      </c>
      <c r="S994" s="18" t="s">
        <v>164</v>
      </c>
      <c r="T994" s="18">
        <v>-6551.9070949999996</v>
      </c>
      <c r="U994" s="18" t="s">
        <v>164</v>
      </c>
      <c r="V994" s="18">
        <v>-11175.741029999999</v>
      </c>
      <c r="W994" s="18" t="s">
        <v>164</v>
      </c>
      <c r="X994" s="18">
        <v>-17078.986550000001</v>
      </c>
      <c r="Y994" s="18" t="s">
        <v>164</v>
      </c>
      <c r="Z994" s="18">
        <v>-24018.22941</v>
      </c>
    </row>
    <row r="995" spans="1:26" hidden="1">
      <c r="A995" s="18" t="s">
        <v>196</v>
      </c>
      <c r="B995" s="18" t="s">
        <v>234</v>
      </c>
      <c r="C995" s="18" t="s">
        <v>227</v>
      </c>
      <c r="D995" s="18" t="s">
        <v>58</v>
      </c>
      <c r="E995" s="18" t="s">
        <v>59</v>
      </c>
      <c r="F995" s="18" t="s">
        <v>60</v>
      </c>
      <c r="G995" s="18" t="s">
        <v>164</v>
      </c>
      <c r="H995" s="18">
        <v>393.85140619999999</v>
      </c>
      <c r="I995" s="18" t="s">
        <v>164</v>
      </c>
      <c r="J995" s="18">
        <v>471.01275609999999</v>
      </c>
      <c r="K995" s="18" t="s">
        <v>164</v>
      </c>
      <c r="L995" s="18">
        <v>553.77078779999999</v>
      </c>
      <c r="M995" s="18" t="s">
        <v>164</v>
      </c>
      <c r="N995" s="18">
        <v>548.15395090000004</v>
      </c>
      <c r="O995" s="18" t="s">
        <v>164</v>
      </c>
      <c r="P995" s="18">
        <v>578.14456610000002</v>
      </c>
      <c r="Q995" s="18" t="s">
        <v>164</v>
      </c>
      <c r="R995" s="18">
        <v>600.72238809999999</v>
      </c>
      <c r="S995" s="18" t="s">
        <v>164</v>
      </c>
      <c r="T995" s="18">
        <v>622.25704470000005</v>
      </c>
      <c r="U995" s="18" t="s">
        <v>164</v>
      </c>
      <c r="V995" s="18">
        <v>639.9131142</v>
      </c>
      <c r="W995" s="18" t="s">
        <v>164</v>
      </c>
      <c r="X995" s="18">
        <v>658.57678190000001</v>
      </c>
      <c r="Y995" s="18" t="s">
        <v>164</v>
      </c>
      <c r="Z995" s="18">
        <v>675.03103580000004</v>
      </c>
    </row>
    <row r="996" spans="1:26" hidden="1">
      <c r="A996" s="18" t="s">
        <v>196</v>
      </c>
      <c r="B996" s="18" t="s">
        <v>234</v>
      </c>
      <c r="C996" s="18" t="s">
        <v>227</v>
      </c>
      <c r="D996" s="18" t="s">
        <v>58</v>
      </c>
      <c r="E996" s="18" t="s">
        <v>61</v>
      </c>
      <c r="F996" s="18" t="s">
        <v>62</v>
      </c>
      <c r="G996" s="18" t="s">
        <v>164</v>
      </c>
      <c r="H996" s="18">
        <v>73630.725770000005</v>
      </c>
      <c r="I996" s="18" t="s">
        <v>164</v>
      </c>
      <c r="J996" s="18">
        <v>110387.7781</v>
      </c>
      <c r="K996" s="18" t="s">
        <v>164</v>
      </c>
      <c r="L996" s="18">
        <v>156065.44450000001</v>
      </c>
      <c r="M996" s="18" t="s">
        <v>164</v>
      </c>
      <c r="N996" s="18">
        <v>202936.9515</v>
      </c>
      <c r="O996" s="18" t="s">
        <v>164</v>
      </c>
      <c r="P996" s="18">
        <v>252606.269</v>
      </c>
      <c r="Q996" s="18" t="s">
        <v>164</v>
      </c>
      <c r="R996" s="18">
        <v>306623.68589999998</v>
      </c>
      <c r="S996" s="18" t="s">
        <v>164</v>
      </c>
      <c r="T996" s="18">
        <v>368414.72259999998</v>
      </c>
      <c r="U996" s="18" t="s">
        <v>164</v>
      </c>
      <c r="V996" s="18">
        <v>436153.3468</v>
      </c>
      <c r="W996" s="18" t="s">
        <v>164</v>
      </c>
      <c r="X996" s="18">
        <v>510186.1727</v>
      </c>
      <c r="Y996" s="18" t="s">
        <v>164</v>
      </c>
      <c r="Z996" s="18">
        <v>590779.96140000003</v>
      </c>
    </row>
    <row r="997" spans="1:26" hidden="1">
      <c r="A997" s="18" t="s">
        <v>196</v>
      </c>
      <c r="B997" s="18" t="s">
        <v>234</v>
      </c>
      <c r="C997" s="18" t="s">
        <v>227</v>
      </c>
      <c r="D997" s="18" t="s">
        <v>58</v>
      </c>
      <c r="E997" s="18" t="s">
        <v>142</v>
      </c>
      <c r="F997" s="18" t="s">
        <v>143</v>
      </c>
      <c r="G997" s="18" t="s">
        <v>164</v>
      </c>
      <c r="H997" s="18">
        <v>6895.8819999999996</v>
      </c>
      <c r="I997" s="18" t="s">
        <v>164</v>
      </c>
      <c r="J997" s="18">
        <v>7639.3580000000002</v>
      </c>
      <c r="K997" s="18" t="s">
        <v>164</v>
      </c>
      <c r="L997" s="18">
        <v>8289.3889999999992</v>
      </c>
      <c r="M997" s="18" t="s">
        <v>164</v>
      </c>
      <c r="N997" s="18">
        <v>8812.6299999999992</v>
      </c>
      <c r="O997" s="18" t="s">
        <v>164</v>
      </c>
      <c r="P997" s="18">
        <v>9190.9380000000001</v>
      </c>
      <c r="Q997" s="18" t="s">
        <v>164</v>
      </c>
      <c r="R997" s="18">
        <v>9401.5959999999995</v>
      </c>
      <c r="S997" s="18" t="s">
        <v>164</v>
      </c>
      <c r="T997" s="18">
        <v>9466.277</v>
      </c>
      <c r="U997" s="18" t="s">
        <v>164</v>
      </c>
      <c r="V997" s="18">
        <v>9409.7579999999998</v>
      </c>
      <c r="W997" s="18" t="s">
        <v>164</v>
      </c>
      <c r="X997" s="18">
        <v>9250.7170000000006</v>
      </c>
      <c r="Y997" s="18" t="s">
        <v>164</v>
      </c>
      <c r="Z997" s="18">
        <v>9024.4860000000008</v>
      </c>
    </row>
    <row r="998" spans="1:26" hidden="1">
      <c r="A998" s="18" t="s">
        <v>196</v>
      </c>
      <c r="B998" s="18" t="s">
        <v>234</v>
      </c>
      <c r="C998" s="18" t="s">
        <v>227</v>
      </c>
      <c r="D998" s="18" t="s">
        <v>58</v>
      </c>
      <c r="E998" s="18" t="s">
        <v>63</v>
      </c>
      <c r="F998" s="18" t="s">
        <v>60</v>
      </c>
      <c r="G998" s="18" t="s">
        <v>164</v>
      </c>
      <c r="H998" s="18">
        <v>508.62285250000002</v>
      </c>
      <c r="I998" s="18" t="s">
        <v>164</v>
      </c>
      <c r="J998" s="18">
        <v>625.43446540000002</v>
      </c>
      <c r="K998" s="18" t="s">
        <v>164</v>
      </c>
      <c r="L998" s="18">
        <v>760.7848305</v>
      </c>
      <c r="M998" s="18" t="s">
        <v>164</v>
      </c>
      <c r="N998" s="18">
        <v>734.72700540000005</v>
      </c>
      <c r="O998" s="18" t="s">
        <v>164</v>
      </c>
      <c r="P998" s="18">
        <v>775.84025329999997</v>
      </c>
      <c r="Q998" s="18" t="s">
        <v>164</v>
      </c>
      <c r="R998" s="18">
        <v>810.84061589999999</v>
      </c>
      <c r="S998" s="18" t="s">
        <v>164</v>
      </c>
      <c r="T998" s="18">
        <v>840.74636559999999</v>
      </c>
      <c r="U998" s="18" t="s">
        <v>164</v>
      </c>
      <c r="V998" s="18">
        <v>861.27768319999996</v>
      </c>
      <c r="W998" s="18" t="s">
        <v>164</v>
      </c>
      <c r="X998" s="18">
        <v>884.71396890000005</v>
      </c>
      <c r="Y998" s="18" t="s">
        <v>164</v>
      </c>
      <c r="Z998" s="18">
        <v>927.29361459999996</v>
      </c>
    </row>
    <row r="999" spans="1:26" s="20" customFormat="1">
      <c r="A999" s="20" t="s">
        <v>196</v>
      </c>
      <c r="B999" s="20" t="s">
        <v>235</v>
      </c>
      <c r="C999" s="20" t="s">
        <v>227</v>
      </c>
      <c r="D999" s="20" t="s">
        <v>58</v>
      </c>
      <c r="E999" s="20" t="s">
        <v>140</v>
      </c>
      <c r="F999" s="20" t="s">
        <v>141</v>
      </c>
      <c r="G999" s="20" t="s">
        <v>164</v>
      </c>
      <c r="H999" s="20">
        <v>35775.76253</v>
      </c>
      <c r="I999" s="20" t="s">
        <v>164</v>
      </c>
      <c r="J999" s="20">
        <v>40048.785360000002</v>
      </c>
      <c r="K999" s="20" t="s">
        <v>164</v>
      </c>
      <c r="L999" s="20">
        <v>23821.81049</v>
      </c>
      <c r="M999" s="20" t="s">
        <v>164</v>
      </c>
      <c r="N999" s="20">
        <v>16324.22323</v>
      </c>
      <c r="O999" s="20" t="s">
        <v>164</v>
      </c>
      <c r="P999" s="20">
        <v>11881.383239999999</v>
      </c>
      <c r="Q999" s="20" t="s">
        <v>164</v>
      </c>
      <c r="R999" s="20">
        <v>6666.0281530000002</v>
      </c>
      <c r="S999" s="20" t="s">
        <v>164</v>
      </c>
      <c r="T999" s="20">
        <v>-123.1214489</v>
      </c>
      <c r="U999" s="20" t="s">
        <v>164</v>
      </c>
      <c r="V999" s="20">
        <v>-10622.955959999999</v>
      </c>
      <c r="W999" s="20" t="s">
        <v>164</v>
      </c>
      <c r="X999" s="20">
        <v>-19091.439439999998</v>
      </c>
      <c r="Y999" s="20" t="s">
        <v>164</v>
      </c>
      <c r="Z999" s="20">
        <v>-27544.504870000001</v>
      </c>
    </row>
    <row r="1000" spans="1:26" s="20" customFormat="1">
      <c r="A1000" s="20" t="s">
        <v>196</v>
      </c>
      <c r="B1000" s="20" t="s">
        <v>235</v>
      </c>
      <c r="C1000" s="20" t="s">
        <v>227</v>
      </c>
      <c r="D1000" s="20" t="s">
        <v>58</v>
      </c>
      <c r="E1000" s="20" t="s">
        <v>59</v>
      </c>
      <c r="F1000" s="20" t="s">
        <v>60</v>
      </c>
      <c r="G1000" s="20" t="s">
        <v>164</v>
      </c>
      <c r="H1000" s="20">
        <v>393.85139759999998</v>
      </c>
      <c r="I1000" s="20" t="s">
        <v>164</v>
      </c>
      <c r="J1000" s="20">
        <v>473.83687099999997</v>
      </c>
      <c r="K1000" s="20" t="s">
        <v>164</v>
      </c>
      <c r="L1000" s="20">
        <v>499.16217499999999</v>
      </c>
      <c r="M1000" s="20" t="s">
        <v>164</v>
      </c>
      <c r="N1000" s="20">
        <v>535.90730229999997</v>
      </c>
      <c r="O1000" s="20" t="s">
        <v>164</v>
      </c>
      <c r="P1000" s="20">
        <v>554.74537750000002</v>
      </c>
      <c r="Q1000" s="20" t="s">
        <v>164</v>
      </c>
      <c r="R1000" s="20">
        <v>562.61969699999997</v>
      </c>
      <c r="S1000" s="20" t="s">
        <v>164</v>
      </c>
      <c r="T1000" s="20">
        <v>565.16328950000002</v>
      </c>
      <c r="U1000" s="20" t="s">
        <v>164</v>
      </c>
      <c r="V1000" s="20">
        <v>563.10480689999997</v>
      </c>
      <c r="W1000" s="20" t="s">
        <v>164</v>
      </c>
      <c r="X1000" s="20">
        <v>561.40880930000003</v>
      </c>
      <c r="Y1000" s="20" t="s">
        <v>164</v>
      </c>
      <c r="Z1000" s="20">
        <v>570.34356849999995</v>
      </c>
    </row>
    <row r="1001" spans="1:26" s="20" customFormat="1">
      <c r="A1001" s="20" t="s">
        <v>196</v>
      </c>
      <c r="B1001" s="20" t="s">
        <v>235</v>
      </c>
      <c r="C1001" s="20" t="s">
        <v>227</v>
      </c>
      <c r="D1001" s="20" t="s">
        <v>58</v>
      </c>
      <c r="E1001" s="20" t="s">
        <v>61</v>
      </c>
      <c r="F1001" s="20" t="s">
        <v>62</v>
      </c>
      <c r="G1001" s="20" t="s">
        <v>164</v>
      </c>
      <c r="H1001" s="20">
        <v>73630.725770000005</v>
      </c>
      <c r="I1001" s="20" t="s">
        <v>164</v>
      </c>
      <c r="J1001" s="20">
        <v>109821.96</v>
      </c>
      <c r="K1001" s="20" t="s">
        <v>164</v>
      </c>
      <c r="L1001" s="20">
        <v>155656.35190000001</v>
      </c>
      <c r="M1001" s="20" t="s">
        <v>164</v>
      </c>
      <c r="N1001" s="20">
        <v>200649.35389999999</v>
      </c>
      <c r="O1001" s="20" t="s">
        <v>164</v>
      </c>
      <c r="P1001" s="20">
        <v>240917.75229999999</v>
      </c>
      <c r="Q1001" s="20" t="s">
        <v>164</v>
      </c>
      <c r="R1001" s="20">
        <v>276660.15710000001</v>
      </c>
      <c r="S1001" s="20" t="s">
        <v>164</v>
      </c>
      <c r="T1001" s="20">
        <v>309807.61989999999</v>
      </c>
      <c r="U1001" s="20" t="s">
        <v>164</v>
      </c>
      <c r="V1001" s="20">
        <v>338048.4976</v>
      </c>
      <c r="W1001" s="20" t="s">
        <v>164</v>
      </c>
      <c r="X1001" s="20">
        <v>363219.30790000001</v>
      </c>
      <c r="Y1001" s="20" t="s">
        <v>164</v>
      </c>
      <c r="Z1001" s="20">
        <v>387332.45429999998</v>
      </c>
    </row>
    <row r="1002" spans="1:26" s="20" customFormat="1">
      <c r="A1002" s="20" t="s">
        <v>196</v>
      </c>
      <c r="B1002" s="20" t="s">
        <v>235</v>
      </c>
      <c r="C1002" s="20" t="s">
        <v>227</v>
      </c>
      <c r="D1002" s="20" t="s">
        <v>58</v>
      </c>
      <c r="E1002" s="20" t="s">
        <v>142</v>
      </c>
      <c r="F1002" s="20" t="s">
        <v>143</v>
      </c>
      <c r="G1002" s="20" t="s">
        <v>164</v>
      </c>
      <c r="H1002" s="20">
        <v>6895.8819999999996</v>
      </c>
      <c r="I1002" s="20" t="s">
        <v>164</v>
      </c>
      <c r="J1002" s="20">
        <v>7626.3530000000001</v>
      </c>
      <c r="K1002" s="20" t="s">
        <v>164</v>
      </c>
      <c r="L1002" s="20">
        <v>8258.5650000000005</v>
      </c>
      <c r="M1002" s="20" t="s">
        <v>164</v>
      </c>
      <c r="N1002" s="20">
        <v>8765.68</v>
      </c>
      <c r="O1002" s="20" t="s">
        <v>164</v>
      </c>
      <c r="P1002" s="20">
        <v>9146.527</v>
      </c>
      <c r="Q1002" s="20" t="s">
        <v>164</v>
      </c>
      <c r="R1002" s="20">
        <v>9377.4500000000007</v>
      </c>
      <c r="S1002" s="20" t="s">
        <v>164</v>
      </c>
      <c r="T1002" s="20">
        <v>9472.5290000000005</v>
      </c>
      <c r="U1002" s="20" t="s">
        <v>164</v>
      </c>
      <c r="V1002" s="20">
        <v>9471.44</v>
      </c>
      <c r="W1002" s="20" t="s">
        <v>164</v>
      </c>
      <c r="X1002" s="20">
        <v>9401.5859999999993</v>
      </c>
      <c r="Y1002" s="20" t="s">
        <v>164</v>
      </c>
      <c r="Z1002" s="20">
        <v>9292.4459999999999</v>
      </c>
    </row>
    <row r="1003" spans="1:26" s="20" customFormat="1">
      <c r="A1003" s="20" t="s">
        <v>196</v>
      </c>
      <c r="B1003" s="20" t="s">
        <v>235</v>
      </c>
      <c r="C1003" s="20" t="s">
        <v>227</v>
      </c>
      <c r="D1003" s="20" t="s">
        <v>58</v>
      </c>
      <c r="E1003" s="20" t="s">
        <v>63</v>
      </c>
      <c r="F1003" s="20" t="s">
        <v>60</v>
      </c>
      <c r="G1003" s="20" t="s">
        <v>164</v>
      </c>
      <c r="H1003" s="20">
        <v>508.62285229999998</v>
      </c>
      <c r="I1003" s="20" t="s">
        <v>164</v>
      </c>
      <c r="J1003" s="20">
        <v>624.7170572</v>
      </c>
      <c r="K1003" s="20" t="s">
        <v>164</v>
      </c>
      <c r="L1003" s="20">
        <v>660.99313240000004</v>
      </c>
      <c r="M1003" s="20" t="s">
        <v>164</v>
      </c>
      <c r="N1003" s="20">
        <v>715.52702669999996</v>
      </c>
      <c r="O1003" s="20" t="s">
        <v>164</v>
      </c>
      <c r="P1003" s="20">
        <v>753.30949290000001</v>
      </c>
      <c r="Q1003" s="20" t="s">
        <v>164</v>
      </c>
      <c r="R1003" s="20">
        <v>778.68358679999994</v>
      </c>
      <c r="S1003" s="20" t="s">
        <v>164</v>
      </c>
      <c r="T1003" s="20">
        <v>782.94575699999996</v>
      </c>
      <c r="U1003" s="20" t="s">
        <v>164</v>
      </c>
      <c r="V1003" s="20">
        <v>779.48424209999996</v>
      </c>
      <c r="W1003" s="20" t="s">
        <v>164</v>
      </c>
      <c r="X1003" s="20">
        <v>789.90189120000002</v>
      </c>
      <c r="Y1003" s="20" t="s">
        <v>164</v>
      </c>
      <c r="Z1003" s="20">
        <v>828.13071730000001</v>
      </c>
    </row>
    <row r="1004" spans="1:26" hidden="1">
      <c r="A1004" s="18" t="s">
        <v>196</v>
      </c>
      <c r="B1004" s="18" t="s">
        <v>219</v>
      </c>
      <c r="C1004" s="18" t="s">
        <v>227</v>
      </c>
      <c r="D1004" s="18" t="s">
        <v>58</v>
      </c>
      <c r="E1004" s="18" t="s">
        <v>140</v>
      </c>
      <c r="F1004" s="18" t="s">
        <v>141</v>
      </c>
      <c r="G1004" s="18" t="s">
        <v>164</v>
      </c>
      <c r="H1004" s="18">
        <v>35775.431859999997</v>
      </c>
      <c r="I1004" s="18" t="s">
        <v>164</v>
      </c>
      <c r="J1004" s="18">
        <v>39478.48029</v>
      </c>
      <c r="K1004" s="18" t="s">
        <v>164</v>
      </c>
      <c r="L1004" s="18">
        <v>51109.395259999998</v>
      </c>
      <c r="M1004" s="18" t="s">
        <v>164</v>
      </c>
      <c r="N1004" s="18">
        <v>23686.281559999999</v>
      </c>
      <c r="O1004" s="18" t="s">
        <v>164</v>
      </c>
      <c r="P1004" s="18">
        <v>186.410248</v>
      </c>
      <c r="Q1004" s="18" t="s">
        <v>164</v>
      </c>
      <c r="R1004" s="18">
        <v>-3111.9305410000002</v>
      </c>
      <c r="S1004" s="18" t="s">
        <v>164</v>
      </c>
      <c r="T1004" s="18">
        <v>-3712.9165619999999</v>
      </c>
      <c r="U1004" s="18" t="s">
        <v>164</v>
      </c>
      <c r="V1004" s="18">
        <v>-6778.9372590000003</v>
      </c>
      <c r="W1004" s="18" t="s">
        <v>164</v>
      </c>
      <c r="X1004" s="18">
        <v>-12773.707060000001</v>
      </c>
      <c r="Y1004" s="18" t="s">
        <v>164</v>
      </c>
      <c r="Z1004" s="18">
        <v>-21665.962169999999</v>
      </c>
    </row>
    <row r="1005" spans="1:26" hidden="1">
      <c r="A1005" s="18" t="s">
        <v>196</v>
      </c>
      <c r="B1005" s="18" t="s">
        <v>219</v>
      </c>
      <c r="C1005" s="18" t="s">
        <v>227</v>
      </c>
      <c r="D1005" s="18" t="s">
        <v>58</v>
      </c>
      <c r="E1005" s="18" t="s">
        <v>59</v>
      </c>
      <c r="F1005" s="18" t="s">
        <v>60</v>
      </c>
      <c r="G1005" s="18" t="s">
        <v>164</v>
      </c>
      <c r="H1005" s="18">
        <v>393.85145169999998</v>
      </c>
      <c r="I1005" s="18" t="s">
        <v>164</v>
      </c>
      <c r="J1005" s="18">
        <v>477.62676740000001</v>
      </c>
      <c r="K1005" s="18" t="s">
        <v>164</v>
      </c>
      <c r="L1005" s="18">
        <v>610.81703140000002</v>
      </c>
      <c r="M1005" s="18" t="s">
        <v>164</v>
      </c>
      <c r="N1005" s="18">
        <v>648.57701269999995</v>
      </c>
      <c r="O1005" s="18" t="s">
        <v>164</v>
      </c>
      <c r="P1005" s="18">
        <v>722.726136</v>
      </c>
      <c r="Q1005" s="18" t="s">
        <v>164</v>
      </c>
      <c r="R1005" s="18">
        <v>775.1546634</v>
      </c>
      <c r="S1005" s="18" t="s">
        <v>164</v>
      </c>
      <c r="T1005" s="18">
        <v>810.52043960000003</v>
      </c>
      <c r="U1005" s="18" t="s">
        <v>164</v>
      </c>
      <c r="V1005" s="18">
        <v>821.68933340000001</v>
      </c>
      <c r="W1005" s="18" t="s">
        <v>164</v>
      </c>
      <c r="X1005" s="18">
        <v>797.23006659999999</v>
      </c>
      <c r="Y1005" s="18" t="s">
        <v>164</v>
      </c>
      <c r="Z1005" s="18">
        <v>774.60583799999995</v>
      </c>
    </row>
    <row r="1006" spans="1:26" hidden="1">
      <c r="A1006" s="18" t="s">
        <v>196</v>
      </c>
      <c r="B1006" s="18" t="s">
        <v>219</v>
      </c>
      <c r="C1006" s="18" t="s">
        <v>227</v>
      </c>
      <c r="D1006" s="18" t="s">
        <v>58</v>
      </c>
      <c r="E1006" s="18" t="s">
        <v>61</v>
      </c>
      <c r="F1006" s="18" t="s">
        <v>62</v>
      </c>
      <c r="G1006" s="18" t="s">
        <v>164</v>
      </c>
      <c r="H1006" s="18">
        <v>73630.725770000005</v>
      </c>
      <c r="I1006" s="18" t="s">
        <v>164</v>
      </c>
      <c r="J1006" s="18">
        <v>111942.56540000001</v>
      </c>
      <c r="K1006" s="18" t="s">
        <v>164</v>
      </c>
      <c r="L1006" s="18">
        <v>182599.04829999999</v>
      </c>
      <c r="M1006" s="18" t="s">
        <v>164</v>
      </c>
      <c r="N1006" s="18">
        <v>283774.43959999998</v>
      </c>
      <c r="O1006" s="18" t="s">
        <v>164</v>
      </c>
      <c r="P1006" s="18">
        <v>396654.52299999999</v>
      </c>
      <c r="Q1006" s="18" t="s">
        <v>164</v>
      </c>
      <c r="R1006" s="18">
        <v>519951.02840000001</v>
      </c>
      <c r="S1006" s="18" t="s">
        <v>164</v>
      </c>
      <c r="T1006" s="18">
        <v>656844.61769999994</v>
      </c>
      <c r="U1006" s="18" t="s">
        <v>164</v>
      </c>
      <c r="V1006" s="18">
        <v>801775.77260000003</v>
      </c>
      <c r="W1006" s="18" t="s">
        <v>164</v>
      </c>
      <c r="X1006" s="18">
        <v>956057.30889999995</v>
      </c>
      <c r="Y1006" s="18" t="s">
        <v>164</v>
      </c>
      <c r="Z1006" s="18">
        <v>1115597.2760000001</v>
      </c>
    </row>
    <row r="1007" spans="1:26" hidden="1">
      <c r="A1007" s="18" t="s">
        <v>196</v>
      </c>
      <c r="B1007" s="18" t="s">
        <v>219</v>
      </c>
      <c r="C1007" s="18" t="s">
        <v>227</v>
      </c>
      <c r="D1007" s="18" t="s">
        <v>58</v>
      </c>
      <c r="E1007" s="18" t="s">
        <v>142</v>
      </c>
      <c r="F1007" s="18" t="s">
        <v>143</v>
      </c>
      <c r="G1007" s="18" t="s">
        <v>164</v>
      </c>
      <c r="H1007" s="18">
        <v>6895.8819999999996</v>
      </c>
      <c r="I1007" s="18" t="s">
        <v>164</v>
      </c>
      <c r="J1007" s="18">
        <v>7553.7280000000001</v>
      </c>
      <c r="K1007" s="18" t="s">
        <v>164</v>
      </c>
      <c r="L1007" s="18">
        <v>8056.0420000000004</v>
      </c>
      <c r="M1007" s="18" t="s">
        <v>164</v>
      </c>
      <c r="N1007" s="18">
        <v>8406.4130000000005</v>
      </c>
      <c r="O1007" s="18" t="s">
        <v>164</v>
      </c>
      <c r="P1007" s="18">
        <v>8584.2240000000002</v>
      </c>
      <c r="Q1007" s="18" t="s">
        <v>164</v>
      </c>
      <c r="R1007" s="18">
        <v>8597.0349999999999</v>
      </c>
      <c r="S1007" s="18" t="s">
        <v>164</v>
      </c>
      <c r="T1007" s="18">
        <v>8466.8940000000002</v>
      </c>
      <c r="U1007" s="18" t="s">
        <v>164</v>
      </c>
      <c r="V1007" s="18">
        <v>8211.4850000000006</v>
      </c>
      <c r="W1007" s="18" t="s">
        <v>164</v>
      </c>
      <c r="X1007" s="18">
        <v>7843.6220000000003</v>
      </c>
      <c r="Y1007" s="18" t="s">
        <v>164</v>
      </c>
      <c r="Z1007" s="18">
        <v>7388.5140000000001</v>
      </c>
    </row>
    <row r="1008" spans="1:26" hidden="1">
      <c r="A1008" s="18" t="s">
        <v>196</v>
      </c>
      <c r="B1008" s="18" t="s">
        <v>219</v>
      </c>
      <c r="C1008" s="18" t="s">
        <v>227</v>
      </c>
      <c r="D1008" s="18" t="s">
        <v>58</v>
      </c>
      <c r="E1008" s="18" t="s">
        <v>63</v>
      </c>
      <c r="F1008" s="18" t="s">
        <v>60</v>
      </c>
      <c r="G1008" s="18" t="s">
        <v>164</v>
      </c>
      <c r="H1008" s="18">
        <v>508.62286340000003</v>
      </c>
      <c r="I1008" s="18" t="s">
        <v>164</v>
      </c>
      <c r="J1008" s="18">
        <v>637.09728250000001</v>
      </c>
      <c r="K1008" s="18" t="s">
        <v>164</v>
      </c>
      <c r="L1008" s="18">
        <v>850.99299389999999</v>
      </c>
      <c r="M1008" s="18" t="s">
        <v>164</v>
      </c>
      <c r="N1008" s="18">
        <v>909.918947</v>
      </c>
      <c r="O1008" s="18" t="s">
        <v>164</v>
      </c>
      <c r="P1008" s="18">
        <v>1027.3340920000001</v>
      </c>
      <c r="Q1008" s="18" t="s">
        <v>164</v>
      </c>
      <c r="R1008" s="18">
        <v>1103.820831</v>
      </c>
      <c r="S1008" s="18" t="s">
        <v>164</v>
      </c>
      <c r="T1008" s="18">
        <v>1149.424002</v>
      </c>
      <c r="U1008" s="18" t="s">
        <v>164</v>
      </c>
      <c r="V1008" s="18">
        <v>1151.674577</v>
      </c>
      <c r="W1008" s="18" t="s">
        <v>164</v>
      </c>
      <c r="X1008" s="18">
        <v>1103.2582219999999</v>
      </c>
      <c r="Y1008" s="18" t="s">
        <v>164</v>
      </c>
      <c r="Z1008" s="18">
        <v>1066.2062249999999</v>
      </c>
    </row>
    <row r="1009" spans="1:26" hidden="1">
      <c r="A1009" s="45" t="s">
        <v>236</v>
      </c>
      <c r="B1009" s="45" t="s">
        <v>237</v>
      </c>
      <c r="C1009" s="18" t="s">
        <v>227</v>
      </c>
      <c r="D1009" s="18" t="s">
        <v>58</v>
      </c>
      <c r="E1009" s="18" t="s">
        <v>140</v>
      </c>
      <c r="F1009" s="18" t="s">
        <v>141</v>
      </c>
      <c r="G1009" s="18">
        <v>31825.5906</v>
      </c>
      <c r="H1009" s="18">
        <v>35536.990720000002</v>
      </c>
      <c r="I1009" s="18">
        <v>37268.212789999998</v>
      </c>
      <c r="J1009" s="18">
        <v>35128.483560000001</v>
      </c>
      <c r="K1009" s="18">
        <v>30441.074540000001</v>
      </c>
      <c r="L1009" s="18">
        <v>24744.585340000001</v>
      </c>
      <c r="M1009" s="18">
        <v>19161.3184</v>
      </c>
      <c r="N1009" s="18">
        <v>14722.31611</v>
      </c>
      <c r="O1009" s="18">
        <v>11923.508669999999</v>
      </c>
      <c r="P1009" s="18">
        <v>9765.3722600000001</v>
      </c>
      <c r="Q1009" s="18" t="s">
        <v>164</v>
      </c>
      <c r="R1009" s="18">
        <v>4866.2863109999998</v>
      </c>
      <c r="S1009" s="18" t="s">
        <v>164</v>
      </c>
      <c r="T1009" s="18">
        <v>49.70536706</v>
      </c>
      <c r="U1009" s="18" t="s">
        <v>164</v>
      </c>
      <c r="V1009" s="18">
        <v>-1097.44362</v>
      </c>
      <c r="W1009" s="18" t="s">
        <v>164</v>
      </c>
      <c r="X1009" s="18">
        <v>-1278.226615</v>
      </c>
      <c r="Y1009" s="18" t="s">
        <v>164</v>
      </c>
      <c r="Z1009" s="18">
        <v>-1386.9377340000001</v>
      </c>
    </row>
    <row r="1010" spans="1:26" hidden="1">
      <c r="A1010" s="45" t="s">
        <v>236</v>
      </c>
      <c r="B1010" s="45" t="s">
        <v>237</v>
      </c>
      <c r="C1010" s="18" t="s">
        <v>227</v>
      </c>
      <c r="D1010" s="18" t="s">
        <v>58</v>
      </c>
      <c r="E1010" s="18" t="s">
        <v>59</v>
      </c>
      <c r="F1010" s="18" t="s">
        <v>60</v>
      </c>
      <c r="G1010" s="18">
        <v>333.71102509999997</v>
      </c>
      <c r="H1010" s="18">
        <v>371.06498579999999</v>
      </c>
      <c r="I1010" s="18">
        <v>398.13383640000001</v>
      </c>
      <c r="J1010" s="18">
        <v>416.1164316</v>
      </c>
      <c r="K1010" s="18">
        <v>419.95283890000002</v>
      </c>
      <c r="L1010" s="18">
        <v>417.00565469999998</v>
      </c>
      <c r="M1010" s="18">
        <v>414.29058170000002</v>
      </c>
      <c r="N1010" s="18">
        <v>409.64272449999999</v>
      </c>
      <c r="O1010" s="18">
        <v>406.0948545</v>
      </c>
      <c r="P1010" s="18">
        <v>402.72308470000002</v>
      </c>
      <c r="Q1010" s="18" t="s">
        <v>164</v>
      </c>
      <c r="R1010" s="18" t="s">
        <v>164</v>
      </c>
      <c r="S1010" s="18" t="s">
        <v>164</v>
      </c>
      <c r="T1010" s="18" t="s">
        <v>164</v>
      </c>
      <c r="U1010" s="18" t="s">
        <v>164</v>
      </c>
      <c r="V1010" s="18" t="s">
        <v>164</v>
      </c>
      <c r="W1010" s="18" t="s">
        <v>164</v>
      </c>
      <c r="X1010" s="18" t="s">
        <v>164</v>
      </c>
      <c r="Y1010" s="18" t="s">
        <v>164</v>
      </c>
      <c r="Z1010" s="18" t="s">
        <v>164</v>
      </c>
    </row>
    <row r="1011" spans="1:26" hidden="1">
      <c r="A1011" s="45" t="s">
        <v>236</v>
      </c>
      <c r="B1011" s="45" t="s">
        <v>237</v>
      </c>
      <c r="C1011" s="18" t="s">
        <v>227</v>
      </c>
      <c r="D1011" s="18" t="s">
        <v>58</v>
      </c>
      <c r="E1011" s="18" t="s">
        <v>61</v>
      </c>
      <c r="F1011" s="18" t="s">
        <v>62</v>
      </c>
      <c r="G1011" s="18">
        <v>73869.814989999999</v>
      </c>
      <c r="H1011" s="18">
        <v>88637.242589999994</v>
      </c>
      <c r="I1011" s="18">
        <v>104592.35279999999</v>
      </c>
      <c r="J1011" s="18">
        <v>124513.7058</v>
      </c>
      <c r="K1011" s="18">
        <v>150341.30910000001</v>
      </c>
      <c r="L1011" s="18">
        <v>179790.5649</v>
      </c>
      <c r="M1011" s="18">
        <v>211511.9382</v>
      </c>
      <c r="N1011" s="18">
        <v>244133.7599</v>
      </c>
      <c r="O1011" s="18">
        <v>276905.587</v>
      </c>
      <c r="P1011" s="18">
        <v>308564.33390000003</v>
      </c>
      <c r="Q1011" s="18" t="s">
        <v>164</v>
      </c>
      <c r="R1011" s="18" t="s">
        <v>164</v>
      </c>
      <c r="S1011" s="18" t="s">
        <v>164</v>
      </c>
      <c r="T1011" s="18" t="s">
        <v>164</v>
      </c>
      <c r="U1011" s="18" t="s">
        <v>164</v>
      </c>
      <c r="V1011" s="18" t="s">
        <v>164</v>
      </c>
      <c r="W1011" s="18" t="s">
        <v>164</v>
      </c>
      <c r="X1011" s="18" t="s">
        <v>164</v>
      </c>
      <c r="Y1011" s="18" t="s">
        <v>164</v>
      </c>
      <c r="Z1011" s="18" t="s">
        <v>164</v>
      </c>
    </row>
    <row r="1012" spans="1:26" hidden="1">
      <c r="A1012" s="45" t="s">
        <v>236</v>
      </c>
      <c r="B1012" s="45" t="s">
        <v>237</v>
      </c>
      <c r="C1012" s="18" t="s">
        <v>227</v>
      </c>
      <c r="D1012" s="18" t="s">
        <v>58</v>
      </c>
      <c r="E1012" s="18" t="s">
        <v>142</v>
      </c>
      <c r="F1012" s="18" t="s">
        <v>143</v>
      </c>
      <c r="G1012" s="18">
        <v>6511.5259999999998</v>
      </c>
      <c r="H1012" s="18">
        <v>6920.0169999999998</v>
      </c>
      <c r="I1012" s="18">
        <v>7338.7966999999999</v>
      </c>
      <c r="J1012" s="18">
        <v>7748.4538000000002</v>
      </c>
      <c r="K1012" s="18">
        <v>8133.4750000000004</v>
      </c>
      <c r="L1012" s="18">
        <v>8493.7106000000003</v>
      </c>
      <c r="M1012" s="18">
        <v>8832.7239000000009</v>
      </c>
      <c r="N1012" s="18">
        <v>9152.0066000000006</v>
      </c>
      <c r="O1012" s="18">
        <v>9449.7078999999994</v>
      </c>
      <c r="P1012" s="18">
        <v>9721.9904999999999</v>
      </c>
      <c r="Q1012" s="18" t="s">
        <v>164</v>
      </c>
      <c r="R1012" s="18" t="s">
        <v>164</v>
      </c>
      <c r="S1012" s="18" t="s">
        <v>164</v>
      </c>
      <c r="T1012" s="18" t="s">
        <v>164</v>
      </c>
      <c r="U1012" s="18" t="s">
        <v>164</v>
      </c>
      <c r="V1012" s="18" t="s">
        <v>164</v>
      </c>
      <c r="W1012" s="18" t="s">
        <v>164</v>
      </c>
      <c r="X1012" s="18" t="s">
        <v>164</v>
      </c>
      <c r="Y1012" s="18" t="s">
        <v>164</v>
      </c>
      <c r="Z1012" s="18" t="s">
        <v>164</v>
      </c>
    </row>
    <row r="1013" spans="1:26" hidden="1">
      <c r="A1013" s="45" t="s">
        <v>236</v>
      </c>
      <c r="B1013" s="45" t="s">
        <v>237</v>
      </c>
      <c r="C1013" s="18" t="s">
        <v>227</v>
      </c>
      <c r="D1013" s="18" t="s">
        <v>58</v>
      </c>
      <c r="E1013" s="18" t="s">
        <v>63</v>
      </c>
      <c r="F1013" s="18" t="s">
        <v>60</v>
      </c>
      <c r="G1013" s="18">
        <v>482.5719517</v>
      </c>
      <c r="H1013" s="18">
        <v>542.04075599999999</v>
      </c>
      <c r="I1013" s="18">
        <v>577.36878660000002</v>
      </c>
      <c r="J1013" s="18">
        <v>590.40365680000002</v>
      </c>
      <c r="K1013" s="18">
        <v>586.02776489999997</v>
      </c>
      <c r="L1013" s="18">
        <v>581.33789760000002</v>
      </c>
      <c r="M1013" s="18">
        <v>584.34319170000003</v>
      </c>
      <c r="N1013" s="18">
        <v>588.84408089999999</v>
      </c>
      <c r="O1013" s="18">
        <v>592.44154630000003</v>
      </c>
      <c r="P1013" s="18">
        <v>594.67384519999996</v>
      </c>
      <c r="Q1013" s="18" t="s">
        <v>164</v>
      </c>
      <c r="R1013" s="18" t="s">
        <v>164</v>
      </c>
      <c r="S1013" s="18" t="s">
        <v>164</v>
      </c>
      <c r="T1013" s="18" t="s">
        <v>164</v>
      </c>
      <c r="U1013" s="18" t="s">
        <v>164</v>
      </c>
      <c r="V1013" s="18" t="s">
        <v>164</v>
      </c>
      <c r="W1013" s="18" t="s">
        <v>164</v>
      </c>
      <c r="X1013" s="18" t="s">
        <v>164</v>
      </c>
      <c r="Y1013" s="18" t="s">
        <v>164</v>
      </c>
      <c r="Z1013" s="18" t="s">
        <v>164</v>
      </c>
    </row>
    <row r="1014" spans="1:26" hidden="1">
      <c r="A1014" s="18" t="s">
        <v>198</v>
      </c>
      <c r="B1014" s="18" t="s">
        <v>226</v>
      </c>
      <c r="C1014" s="18" t="s">
        <v>227</v>
      </c>
      <c r="D1014" s="18" t="s">
        <v>58</v>
      </c>
      <c r="E1014" s="18" t="s">
        <v>140</v>
      </c>
      <c r="F1014" s="18" t="s">
        <v>141</v>
      </c>
      <c r="G1014" s="18">
        <v>33197.380539999998</v>
      </c>
      <c r="H1014" s="18">
        <v>35473.990239999999</v>
      </c>
      <c r="I1014" s="18">
        <v>37079.825519999999</v>
      </c>
      <c r="J1014" s="18">
        <v>39453.662759999999</v>
      </c>
      <c r="K1014" s="18">
        <v>37984.246099999997</v>
      </c>
      <c r="L1014" s="18">
        <v>34073.388019999999</v>
      </c>
      <c r="M1014" s="18">
        <v>29415.75635</v>
      </c>
      <c r="N1014" s="18">
        <v>25705.82373</v>
      </c>
      <c r="O1014" s="18">
        <v>20289.999510000001</v>
      </c>
      <c r="P1014" s="18">
        <v>16508.070970000001</v>
      </c>
      <c r="Q1014" s="18">
        <v>13730.024009999999</v>
      </c>
      <c r="R1014" s="18">
        <v>12129.747799999999</v>
      </c>
      <c r="S1014" s="18">
        <v>11048.06234</v>
      </c>
      <c r="T1014" s="18">
        <v>10225.34326</v>
      </c>
      <c r="U1014" s="18">
        <v>8286.6192229999997</v>
      </c>
      <c r="V1014" s="18">
        <v>6628.7832440000002</v>
      </c>
      <c r="W1014" s="18">
        <v>4965.4477139999999</v>
      </c>
      <c r="X1014" s="18">
        <v>2923.9869589999998</v>
      </c>
      <c r="Y1014" s="18">
        <v>1627.0917260000001</v>
      </c>
      <c r="Z1014" s="18">
        <v>520.79243980000001</v>
      </c>
    </row>
    <row r="1015" spans="1:26" hidden="1">
      <c r="A1015" s="18" t="s">
        <v>198</v>
      </c>
      <c r="B1015" s="18" t="s">
        <v>226</v>
      </c>
      <c r="C1015" s="18" t="s">
        <v>227</v>
      </c>
      <c r="D1015" s="18" t="s">
        <v>58</v>
      </c>
      <c r="E1015" s="18" t="s">
        <v>59</v>
      </c>
      <c r="F1015" s="18" t="s">
        <v>60</v>
      </c>
      <c r="G1015" s="18">
        <v>341.18349999999998</v>
      </c>
      <c r="H1015" s="18">
        <v>367.5915938</v>
      </c>
      <c r="I1015" s="18">
        <v>381.05440629999998</v>
      </c>
      <c r="J1015" s="18">
        <v>403.48709380000003</v>
      </c>
      <c r="K1015" s="18">
        <v>415.33049999999997</v>
      </c>
      <c r="L1015" s="18">
        <v>411.77100000000002</v>
      </c>
      <c r="M1015" s="18">
        <v>401.22081250000002</v>
      </c>
      <c r="N1015" s="18">
        <v>402.23331250000001</v>
      </c>
      <c r="O1015" s="18">
        <v>412.45331249999998</v>
      </c>
      <c r="P1015" s="18">
        <v>426.58018750000002</v>
      </c>
      <c r="Q1015" s="18">
        <v>440.041</v>
      </c>
      <c r="R1015" s="18">
        <v>454.8058125</v>
      </c>
      <c r="S1015" s="18">
        <v>464.97331250000002</v>
      </c>
      <c r="T1015" s="18">
        <v>470.12909380000002</v>
      </c>
      <c r="U1015" s="18">
        <v>471.3854063</v>
      </c>
      <c r="V1015" s="18">
        <v>472.74459380000002</v>
      </c>
      <c r="W1015" s="18">
        <v>476.87531250000001</v>
      </c>
      <c r="X1015" s="18">
        <v>485.84781249999997</v>
      </c>
      <c r="Y1015" s="18">
        <v>496.048</v>
      </c>
      <c r="Z1015" s="18">
        <v>505.97131250000001</v>
      </c>
    </row>
    <row r="1016" spans="1:26" hidden="1">
      <c r="A1016" s="18" t="s">
        <v>198</v>
      </c>
      <c r="B1016" s="18" t="s">
        <v>226</v>
      </c>
      <c r="C1016" s="18" t="s">
        <v>227</v>
      </c>
      <c r="D1016" s="18" t="s">
        <v>58</v>
      </c>
      <c r="E1016" s="18" t="s">
        <v>61</v>
      </c>
      <c r="F1016" s="18" t="s">
        <v>62</v>
      </c>
      <c r="G1016" s="18">
        <v>63148.666799999999</v>
      </c>
      <c r="H1016" s="18">
        <v>75308.071089999998</v>
      </c>
      <c r="I1016" s="18">
        <v>89874.02188</v>
      </c>
      <c r="J1016" s="18">
        <v>111762.4234</v>
      </c>
      <c r="K1016" s="18">
        <v>135337.07339999999</v>
      </c>
      <c r="L1016" s="18">
        <v>159294.19690000001</v>
      </c>
      <c r="M1016" s="18">
        <v>182952.3266</v>
      </c>
      <c r="N1016" s="18">
        <v>207346.2531</v>
      </c>
      <c r="O1016" s="18">
        <v>232409.42660000001</v>
      </c>
      <c r="P1016" s="18">
        <v>257634.7469</v>
      </c>
      <c r="Q1016" s="18">
        <v>283641.05</v>
      </c>
      <c r="R1016" s="18">
        <v>311575.6531</v>
      </c>
      <c r="S1016" s="18">
        <v>341399.50630000001</v>
      </c>
      <c r="T1016" s="18">
        <v>372792.75</v>
      </c>
      <c r="U1016" s="18">
        <v>405411.39380000002</v>
      </c>
      <c r="V1016" s="18">
        <v>439657.45309999998</v>
      </c>
      <c r="W1016" s="18">
        <v>475297.24690000003</v>
      </c>
      <c r="X1016" s="18">
        <v>512617.39380000002</v>
      </c>
      <c r="Y1016" s="18">
        <v>551650.44689999998</v>
      </c>
      <c r="Z1016" s="18">
        <v>592070.46250000002</v>
      </c>
    </row>
    <row r="1017" spans="1:26" hidden="1">
      <c r="A1017" s="18" t="s">
        <v>198</v>
      </c>
      <c r="B1017" s="18" t="s">
        <v>226</v>
      </c>
      <c r="C1017" s="18" t="s">
        <v>227</v>
      </c>
      <c r="D1017" s="18" t="s">
        <v>58</v>
      </c>
      <c r="E1017" s="18" t="s">
        <v>142</v>
      </c>
      <c r="F1017" s="18" t="s">
        <v>143</v>
      </c>
      <c r="G1017" s="18">
        <v>6530.5478519999997</v>
      </c>
      <c r="H1017" s="18">
        <v>6921.7978519999997</v>
      </c>
      <c r="I1017" s="18">
        <v>7302.0942379999997</v>
      </c>
      <c r="J1017" s="18">
        <v>7671.501953</v>
      </c>
      <c r="K1017" s="18">
        <v>8015.3989259999998</v>
      </c>
      <c r="L1017" s="18">
        <v>8327.6826170000004</v>
      </c>
      <c r="M1017" s="18">
        <v>8608.7929690000001</v>
      </c>
      <c r="N1017" s="18">
        <v>8857.1757809999999</v>
      </c>
      <c r="O1017" s="18">
        <v>9069.8994139999995</v>
      </c>
      <c r="P1017" s="18">
        <v>9242.5429690000001</v>
      </c>
      <c r="Q1017" s="18">
        <v>9372.1347659999992</v>
      </c>
      <c r="R1017" s="18">
        <v>9459.9677730000003</v>
      </c>
      <c r="S1017" s="18">
        <v>9511.2832030000009</v>
      </c>
      <c r="T1017" s="18">
        <v>9531.0947269999997</v>
      </c>
      <c r="U1017" s="18">
        <v>9520.3476559999999</v>
      </c>
      <c r="V1017" s="18">
        <v>9480.2275389999995</v>
      </c>
      <c r="W1017" s="18">
        <v>9413.5644530000009</v>
      </c>
      <c r="X1017" s="18">
        <v>9325.7070309999999</v>
      </c>
      <c r="Y1017" s="18">
        <v>9221.2148440000001</v>
      </c>
      <c r="Z1017" s="18">
        <v>9103.234375</v>
      </c>
    </row>
    <row r="1018" spans="1:26" hidden="1">
      <c r="A1018" s="18" t="s">
        <v>198</v>
      </c>
      <c r="B1018" s="18" t="s">
        <v>226</v>
      </c>
      <c r="C1018" s="18" t="s">
        <v>227</v>
      </c>
      <c r="D1018" s="18" t="s">
        <v>58</v>
      </c>
      <c r="E1018" s="18" t="s">
        <v>63</v>
      </c>
      <c r="F1018" s="18" t="s">
        <v>60</v>
      </c>
      <c r="G1018" s="18">
        <v>459.76681250000001</v>
      </c>
      <c r="H1018" s="18">
        <v>506.43259380000001</v>
      </c>
      <c r="I1018" s="18">
        <v>535.96337500000004</v>
      </c>
      <c r="J1018" s="18">
        <v>566.09037499999999</v>
      </c>
      <c r="K1018" s="18">
        <v>571.39400000000001</v>
      </c>
      <c r="L1018" s="18">
        <v>553.26981249999994</v>
      </c>
      <c r="M1018" s="18">
        <v>537.42137500000001</v>
      </c>
      <c r="N1018" s="18">
        <v>539.72268750000001</v>
      </c>
      <c r="O1018" s="18">
        <v>547.98599999999999</v>
      </c>
      <c r="P1018" s="18">
        <v>555.62987499999997</v>
      </c>
      <c r="Q1018" s="18">
        <v>561.3605</v>
      </c>
      <c r="R1018" s="18">
        <v>575.48787500000003</v>
      </c>
      <c r="S1018" s="18">
        <v>584.82518749999997</v>
      </c>
      <c r="T1018" s="18">
        <v>595.54168749999997</v>
      </c>
      <c r="U1018" s="18">
        <v>607.86131250000005</v>
      </c>
      <c r="V1018" s="18">
        <v>619.64068750000001</v>
      </c>
      <c r="W1018" s="18">
        <v>626.2131875</v>
      </c>
      <c r="X1018" s="18">
        <v>639.71337500000004</v>
      </c>
      <c r="Y1018" s="18">
        <v>655.87662499999999</v>
      </c>
      <c r="Z1018" s="18">
        <v>670.77787499999999</v>
      </c>
    </row>
    <row r="1019" spans="1:26" hidden="1">
      <c r="A1019" s="18" t="s">
        <v>198</v>
      </c>
      <c r="B1019" s="18" t="s">
        <v>138</v>
      </c>
      <c r="C1019" s="18" t="s">
        <v>227</v>
      </c>
      <c r="D1019" s="18" t="s">
        <v>58</v>
      </c>
      <c r="E1019" s="18" t="s">
        <v>140</v>
      </c>
      <c r="F1019" s="18" t="s">
        <v>141</v>
      </c>
      <c r="G1019" s="18">
        <v>33197.380539999998</v>
      </c>
      <c r="H1019" s="18">
        <v>35473.990239999999</v>
      </c>
      <c r="I1019" s="18">
        <v>37084.630859999997</v>
      </c>
      <c r="J1019" s="18">
        <v>39568.761720000002</v>
      </c>
      <c r="K1019" s="18">
        <v>40092.396809999998</v>
      </c>
      <c r="L1019" s="18">
        <v>39440.611010000001</v>
      </c>
      <c r="M1019" s="18">
        <v>36106.311199999996</v>
      </c>
      <c r="N1019" s="18">
        <v>32021.189780000001</v>
      </c>
      <c r="O1019" s="18">
        <v>26513.476890000002</v>
      </c>
      <c r="P1019" s="18">
        <v>21591.404790000001</v>
      </c>
      <c r="Q1019" s="18">
        <v>14144.35734</v>
      </c>
      <c r="R1019" s="18">
        <v>9667.7422700000006</v>
      </c>
      <c r="S1019" s="18">
        <v>5714.3460290000003</v>
      </c>
      <c r="T1019" s="18">
        <v>4230.0098070000004</v>
      </c>
      <c r="U1019" s="18">
        <v>3100.20046</v>
      </c>
      <c r="V1019" s="18">
        <v>1520.1225890000001</v>
      </c>
      <c r="W1019" s="18">
        <v>764.58655299999998</v>
      </c>
      <c r="X1019" s="18">
        <v>147.3588244</v>
      </c>
      <c r="Y1019" s="18">
        <v>295.01398219999999</v>
      </c>
      <c r="Z1019" s="18">
        <v>-234.77341720000001</v>
      </c>
    </row>
    <row r="1020" spans="1:26" hidden="1">
      <c r="A1020" s="18" t="s">
        <v>198</v>
      </c>
      <c r="B1020" s="18" t="s">
        <v>138</v>
      </c>
      <c r="C1020" s="18" t="s">
        <v>227</v>
      </c>
      <c r="D1020" s="18" t="s">
        <v>58</v>
      </c>
      <c r="E1020" s="18" t="s">
        <v>59</v>
      </c>
      <c r="F1020" s="18" t="s">
        <v>60</v>
      </c>
      <c r="G1020" s="18">
        <v>341.18349999999998</v>
      </c>
      <c r="H1020" s="18">
        <v>367.5915938</v>
      </c>
      <c r="I1020" s="18">
        <v>381.05459380000002</v>
      </c>
      <c r="J1020" s="18">
        <v>403.49190629999998</v>
      </c>
      <c r="K1020" s="18">
        <v>423.76181250000002</v>
      </c>
      <c r="L1020" s="18">
        <v>446.428</v>
      </c>
      <c r="M1020" s="18">
        <v>451.69331249999999</v>
      </c>
      <c r="N1020" s="18">
        <v>445.30549999999999</v>
      </c>
      <c r="O1020" s="18">
        <v>421.6556875</v>
      </c>
      <c r="P1020" s="18">
        <v>412.24431249999998</v>
      </c>
      <c r="Q1020" s="18">
        <v>407.5944063</v>
      </c>
      <c r="R1020" s="18">
        <v>407.13109379999997</v>
      </c>
      <c r="S1020" s="18">
        <v>413.10331250000002</v>
      </c>
      <c r="T1020" s="18">
        <v>421.755</v>
      </c>
      <c r="U1020" s="18">
        <v>430.36618750000002</v>
      </c>
      <c r="V1020" s="18">
        <v>441.4735938</v>
      </c>
      <c r="W1020" s="18">
        <v>452.50231250000002</v>
      </c>
      <c r="X1020" s="18">
        <v>464.3870938</v>
      </c>
      <c r="Y1020" s="18">
        <v>477.45918749999998</v>
      </c>
      <c r="Z1020" s="18">
        <v>489.62599999999998</v>
      </c>
    </row>
    <row r="1021" spans="1:26" hidden="1">
      <c r="A1021" s="18" t="s">
        <v>198</v>
      </c>
      <c r="B1021" s="18" t="s">
        <v>138</v>
      </c>
      <c r="C1021" s="18" t="s">
        <v>227</v>
      </c>
      <c r="D1021" s="18" t="s">
        <v>58</v>
      </c>
      <c r="E1021" s="18" t="s">
        <v>61</v>
      </c>
      <c r="F1021" s="18" t="s">
        <v>62</v>
      </c>
      <c r="G1021" s="18">
        <v>63148.666799999999</v>
      </c>
      <c r="H1021" s="18">
        <v>75308.071089999998</v>
      </c>
      <c r="I1021" s="18">
        <v>89874.02188</v>
      </c>
      <c r="J1021" s="18">
        <v>111762.4234</v>
      </c>
      <c r="K1021" s="18">
        <v>135337.07339999999</v>
      </c>
      <c r="L1021" s="18">
        <v>159294.19690000001</v>
      </c>
      <c r="M1021" s="18">
        <v>182952.3266</v>
      </c>
      <c r="N1021" s="18">
        <v>207346.2531</v>
      </c>
      <c r="O1021" s="18">
        <v>232409.42660000001</v>
      </c>
      <c r="P1021" s="18">
        <v>257634.7469</v>
      </c>
      <c r="Q1021" s="18">
        <v>283641.05</v>
      </c>
      <c r="R1021" s="18">
        <v>311575.6531</v>
      </c>
      <c r="S1021" s="18">
        <v>341399.50630000001</v>
      </c>
      <c r="T1021" s="18">
        <v>372792.75</v>
      </c>
      <c r="U1021" s="18">
        <v>405411.39380000002</v>
      </c>
      <c r="V1021" s="18">
        <v>439657.45309999998</v>
      </c>
      <c r="W1021" s="18">
        <v>475297.24690000003</v>
      </c>
      <c r="X1021" s="18">
        <v>512617.39380000002</v>
      </c>
      <c r="Y1021" s="18">
        <v>551650.44689999998</v>
      </c>
      <c r="Z1021" s="18">
        <v>592070.46250000002</v>
      </c>
    </row>
    <row r="1022" spans="1:26" hidden="1">
      <c r="A1022" s="18" t="s">
        <v>198</v>
      </c>
      <c r="B1022" s="18" t="s">
        <v>138</v>
      </c>
      <c r="C1022" s="18" t="s">
        <v>227</v>
      </c>
      <c r="D1022" s="18" t="s">
        <v>58</v>
      </c>
      <c r="E1022" s="18" t="s">
        <v>142</v>
      </c>
      <c r="F1022" s="18" t="s">
        <v>143</v>
      </c>
      <c r="G1022" s="18">
        <v>6530.5478519999997</v>
      </c>
      <c r="H1022" s="18">
        <v>6921.7978519999997</v>
      </c>
      <c r="I1022" s="18">
        <v>7302.0942379999997</v>
      </c>
      <c r="J1022" s="18">
        <v>7671.501953</v>
      </c>
      <c r="K1022" s="18">
        <v>8015.3989259999998</v>
      </c>
      <c r="L1022" s="18">
        <v>8327.6826170000004</v>
      </c>
      <c r="M1022" s="18">
        <v>8608.7929690000001</v>
      </c>
      <c r="N1022" s="18">
        <v>8857.1757809999999</v>
      </c>
      <c r="O1022" s="18">
        <v>9069.8994139999995</v>
      </c>
      <c r="P1022" s="18">
        <v>9242.5429690000001</v>
      </c>
      <c r="Q1022" s="18">
        <v>9372.1347659999992</v>
      </c>
      <c r="R1022" s="18">
        <v>9459.9677730000003</v>
      </c>
      <c r="S1022" s="18">
        <v>9511.2832030000009</v>
      </c>
      <c r="T1022" s="18">
        <v>9531.0947269999997</v>
      </c>
      <c r="U1022" s="18">
        <v>9520.3476559999999</v>
      </c>
      <c r="V1022" s="18">
        <v>9480.2275389999995</v>
      </c>
      <c r="W1022" s="18">
        <v>9413.5644530000009</v>
      </c>
      <c r="X1022" s="18">
        <v>9325.7070309999999</v>
      </c>
      <c r="Y1022" s="18">
        <v>9221.2148440000001</v>
      </c>
      <c r="Z1022" s="18">
        <v>9103.234375</v>
      </c>
    </row>
    <row r="1023" spans="1:26" hidden="1">
      <c r="A1023" s="18" t="s">
        <v>198</v>
      </c>
      <c r="B1023" s="18" t="s">
        <v>138</v>
      </c>
      <c r="C1023" s="18" t="s">
        <v>227</v>
      </c>
      <c r="D1023" s="18" t="s">
        <v>58</v>
      </c>
      <c r="E1023" s="18" t="s">
        <v>63</v>
      </c>
      <c r="F1023" s="18" t="s">
        <v>60</v>
      </c>
      <c r="G1023" s="18">
        <v>459.76681250000001</v>
      </c>
      <c r="H1023" s="18">
        <v>506.43259380000001</v>
      </c>
      <c r="I1023" s="18">
        <v>536.09737500000006</v>
      </c>
      <c r="J1023" s="18">
        <v>566.77112499999998</v>
      </c>
      <c r="K1023" s="18">
        <v>591.32137499999999</v>
      </c>
      <c r="L1023" s="18">
        <v>613.89512500000001</v>
      </c>
      <c r="M1023" s="18">
        <v>608.87881249999998</v>
      </c>
      <c r="N1023" s="18">
        <v>586.57631249999997</v>
      </c>
      <c r="O1023" s="18">
        <v>549.25231250000002</v>
      </c>
      <c r="P1023" s="18">
        <v>542.0675</v>
      </c>
      <c r="Q1023" s="18">
        <v>532.712625</v>
      </c>
      <c r="R1023" s="18">
        <v>536.23287500000004</v>
      </c>
      <c r="S1023" s="18">
        <v>538.60018749999995</v>
      </c>
      <c r="T1023" s="18">
        <v>544.49931249999997</v>
      </c>
      <c r="U1023" s="18">
        <v>552.13631250000003</v>
      </c>
      <c r="V1023" s="18">
        <v>571.42837499999996</v>
      </c>
      <c r="W1023" s="18">
        <v>594.270625</v>
      </c>
      <c r="X1023" s="18">
        <v>618.68237499999998</v>
      </c>
      <c r="Y1023" s="18">
        <v>641.60337500000003</v>
      </c>
      <c r="Z1023" s="18">
        <v>658.21468749999997</v>
      </c>
    </row>
    <row r="1024" spans="1:26" hidden="1">
      <c r="A1024" s="18" t="s">
        <v>198</v>
      </c>
      <c r="B1024" s="18" t="s">
        <v>185</v>
      </c>
      <c r="C1024" s="18" t="s">
        <v>227</v>
      </c>
      <c r="D1024" s="18" t="s">
        <v>58</v>
      </c>
      <c r="E1024" s="18" t="s">
        <v>140</v>
      </c>
      <c r="F1024" s="18" t="s">
        <v>141</v>
      </c>
      <c r="G1024" s="18">
        <v>33094.29492</v>
      </c>
      <c r="H1024" s="18">
        <v>35161.045250000003</v>
      </c>
      <c r="I1024" s="18">
        <v>37452.396809999998</v>
      </c>
      <c r="J1024" s="18">
        <v>39694.563479999997</v>
      </c>
      <c r="K1024" s="18">
        <v>38414.384769999997</v>
      </c>
      <c r="L1024" s="18">
        <v>33650.761720000002</v>
      </c>
      <c r="M1024" s="18">
        <v>28987.36507</v>
      </c>
      <c r="N1024" s="18">
        <v>24293.521489999999</v>
      </c>
      <c r="O1024" s="18">
        <v>18487.942060000001</v>
      </c>
      <c r="P1024" s="18">
        <v>16377.435219999999</v>
      </c>
      <c r="Q1024" s="18" t="s">
        <v>164</v>
      </c>
      <c r="R1024" s="18">
        <v>11557.77376</v>
      </c>
      <c r="S1024" s="18" t="s">
        <v>164</v>
      </c>
      <c r="T1024" s="18">
        <v>8004.1023770000002</v>
      </c>
      <c r="U1024" s="18" t="s">
        <v>164</v>
      </c>
      <c r="V1024" s="18">
        <v>3864.8242190000001</v>
      </c>
      <c r="W1024" s="18" t="s">
        <v>164</v>
      </c>
      <c r="X1024" s="18">
        <v>198.3931389</v>
      </c>
      <c r="Y1024" s="18" t="s">
        <v>164</v>
      </c>
      <c r="Z1024" s="18">
        <v>-1344.9952800000001</v>
      </c>
    </row>
    <row r="1025" spans="1:26" hidden="1">
      <c r="A1025" s="18" t="s">
        <v>198</v>
      </c>
      <c r="B1025" s="18" t="s">
        <v>185</v>
      </c>
      <c r="C1025" s="18" t="s">
        <v>227</v>
      </c>
      <c r="D1025" s="18" t="s">
        <v>58</v>
      </c>
      <c r="E1025" s="18" t="s">
        <v>59</v>
      </c>
      <c r="F1025" s="18" t="s">
        <v>60</v>
      </c>
      <c r="G1025" s="18">
        <v>341.10481249999998</v>
      </c>
      <c r="H1025" s="18">
        <v>367.9586875</v>
      </c>
      <c r="I1025" s="18">
        <v>389.25209380000001</v>
      </c>
      <c r="J1025" s="18">
        <v>410.1445938</v>
      </c>
      <c r="K1025" s="18">
        <v>414.74968749999999</v>
      </c>
      <c r="L1025" s="18">
        <v>401.87599999999998</v>
      </c>
      <c r="M1025" s="18">
        <v>379.21809380000002</v>
      </c>
      <c r="N1025" s="18">
        <v>378.2029063</v>
      </c>
      <c r="O1025" s="18">
        <v>389.38609380000003</v>
      </c>
      <c r="P1025" s="18">
        <v>416.33081249999998</v>
      </c>
      <c r="Q1025" s="18" t="s">
        <v>164</v>
      </c>
      <c r="R1025" s="18">
        <v>448.4308125</v>
      </c>
      <c r="S1025" s="18" t="s">
        <v>164</v>
      </c>
      <c r="T1025" s="18">
        <v>451.37268749999998</v>
      </c>
      <c r="U1025" s="18" t="s">
        <v>164</v>
      </c>
      <c r="V1025" s="18">
        <v>451.19240630000002</v>
      </c>
      <c r="W1025" s="18" t="s">
        <v>164</v>
      </c>
      <c r="X1025" s="18">
        <v>471.31809379999999</v>
      </c>
      <c r="Y1025" s="18" t="s">
        <v>164</v>
      </c>
      <c r="Z1025" s="18">
        <v>489.74668750000001</v>
      </c>
    </row>
    <row r="1026" spans="1:26" hidden="1">
      <c r="A1026" s="18" t="s">
        <v>198</v>
      </c>
      <c r="B1026" s="18" t="s">
        <v>185</v>
      </c>
      <c r="C1026" s="18" t="s">
        <v>227</v>
      </c>
      <c r="D1026" s="18" t="s">
        <v>58</v>
      </c>
      <c r="E1026" s="18" t="s">
        <v>61</v>
      </c>
      <c r="F1026" s="18" t="s">
        <v>62</v>
      </c>
      <c r="G1026" s="18">
        <v>63593.003779999999</v>
      </c>
      <c r="H1026" s="18">
        <v>75837.966069999995</v>
      </c>
      <c r="I1026" s="18">
        <v>90506.408169999995</v>
      </c>
      <c r="J1026" s="18">
        <v>112548.8245</v>
      </c>
      <c r="K1026" s="18">
        <v>136289.35430000001</v>
      </c>
      <c r="L1026" s="18">
        <v>160415.04879999999</v>
      </c>
      <c r="M1026" s="18">
        <v>184239.64569999999</v>
      </c>
      <c r="N1026" s="18">
        <v>208805.21679999999</v>
      </c>
      <c r="O1026" s="18">
        <v>234044.7438</v>
      </c>
      <c r="P1026" s="18">
        <v>259447.55859999999</v>
      </c>
      <c r="Q1026" s="18" t="s">
        <v>164</v>
      </c>
      <c r="R1026" s="18">
        <v>313768.01270000002</v>
      </c>
      <c r="S1026" s="18" t="s">
        <v>164</v>
      </c>
      <c r="T1026" s="18">
        <v>375415.8554</v>
      </c>
      <c r="U1026" s="18" t="s">
        <v>164</v>
      </c>
      <c r="V1026" s="18">
        <v>442751.0428</v>
      </c>
      <c r="W1026" s="18" t="s">
        <v>164</v>
      </c>
      <c r="X1026" s="18">
        <v>516224.35609999998</v>
      </c>
      <c r="Y1026" s="18" t="s">
        <v>164</v>
      </c>
      <c r="Z1026" s="18">
        <v>596236.48560000001</v>
      </c>
    </row>
    <row r="1027" spans="1:26" hidden="1">
      <c r="A1027" s="18" t="s">
        <v>198</v>
      </c>
      <c r="B1027" s="18" t="s">
        <v>185</v>
      </c>
      <c r="C1027" s="18" t="s">
        <v>227</v>
      </c>
      <c r="D1027" s="18" t="s">
        <v>58</v>
      </c>
      <c r="E1027" s="18" t="s">
        <v>142</v>
      </c>
      <c r="F1027" s="18" t="s">
        <v>143</v>
      </c>
      <c r="G1027" s="18">
        <v>6530.5478519999997</v>
      </c>
      <c r="H1027" s="18">
        <v>6921.7978519999997</v>
      </c>
      <c r="I1027" s="18">
        <v>7302.0942379999997</v>
      </c>
      <c r="J1027" s="18">
        <v>7671.501953</v>
      </c>
      <c r="K1027" s="18">
        <v>8015.3989259999998</v>
      </c>
      <c r="L1027" s="18">
        <v>8327.6826170000004</v>
      </c>
      <c r="M1027" s="18">
        <v>8608.7929690000001</v>
      </c>
      <c r="N1027" s="18">
        <v>8857.1757809999999</v>
      </c>
      <c r="O1027" s="18">
        <v>9069.8994139999995</v>
      </c>
      <c r="P1027" s="18">
        <v>9242.5429690000001</v>
      </c>
      <c r="Q1027" s="18" t="s">
        <v>164</v>
      </c>
      <c r="R1027" s="18">
        <v>9459.9677730000003</v>
      </c>
      <c r="S1027" s="18" t="s">
        <v>164</v>
      </c>
      <c r="T1027" s="18">
        <v>9531.0947269999997</v>
      </c>
      <c r="U1027" s="18" t="s">
        <v>164</v>
      </c>
      <c r="V1027" s="18">
        <v>9480.2275389999995</v>
      </c>
      <c r="W1027" s="18" t="s">
        <v>164</v>
      </c>
      <c r="X1027" s="18">
        <v>9325.7070309999999</v>
      </c>
      <c r="Y1027" s="18" t="s">
        <v>164</v>
      </c>
      <c r="Z1027" s="18">
        <v>9103.234375</v>
      </c>
    </row>
    <row r="1028" spans="1:26" hidden="1">
      <c r="A1028" s="18" t="s">
        <v>198</v>
      </c>
      <c r="B1028" s="18" t="s">
        <v>185</v>
      </c>
      <c r="C1028" s="18" t="s">
        <v>227</v>
      </c>
      <c r="D1028" s="18" t="s">
        <v>58</v>
      </c>
      <c r="E1028" s="18" t="s">
        <v>63</v>
      </c>
      <c r="F1028" s="18" t="s">
        <v>60</v>
      </c>
      <c r="G1028" s="18">
        <v>459.36409379999998</v>
      </c>
      <c r="H1028" s="18">
        <v>506.8311875</v>
      </c>
      <c r="I1028" s="18">
        <v>547.92499999999995</v>
      </c>
      <c r="J1028" s="18">
        <v>579.57687499999997</v>
      </c>
      <c r="K1028" s="18">
        <v>580.20037500000001</v>
      </c>
      <c r="L1028" s="18">
        <v>547.09787500000004</v>
      </c>
      <c r="M1028" s="18">
        <v>508.58881250000002</v>
      </c>
      <c r="N1028" s="18">
        <v>510.89949999999999</v>
      </c>
      <c r="O1028" s="18">
        <v>519.14981250000005</v>
      </c>
      <c r="P1028" s="18">
        <v>544.79281249999997</v>
      </c>
      <c r="Q1028" s="18" t="s">
        <v>164</v>
      </c>
      <c r="R1028" s="18">
        <v>561.78731249999998</v>
      </c>
      <c r="S1028" s="18" t="s">
        <v>164</v>
      </c>
      <c r="T1028" s="18">
        <v>574.14</v>
      </c>
      <c r="U1028" s="18" t="s">
        <v>164</v>
      </c>
      <c r="V1028" s="18">
        <v>601.23018750000006</v>
      </c>
      <c r="W1028" s="18" t="s">
        <v>164</v>
      </c>
      <c r="X1028" s="18">
        <v>622.06381250000004</v>
      </c>
      <c r="Y1028" s="18" t="s">
        <v>164</v>
      </c>
      <c r="Z1028" s="18">
        <v>645.40537500000005</v>
      </c>
    </row>
    <row r="1029" spans="1:26" hidden="1">
      <c r="A1029" s="18" t="s">
        <v>199</v>
      </c>
      <c r="B1029" s="18" t="s">
        <v>238</v>
      </c>
      <c r="C1029" s="18" t="s">
        <v>227</v>
      </c>
      <c r="D1029" s="18" t="s">
        <v>58</v>
      </c>
      <c r="E1029" s="18" t="s">
        <v>140</v>
      </c>
      <c r="F1029" s="18" t="s">
        <v>141</v>
      </c>
      <c r="G1029" s="18">
        <v>33168.061529999999</v>
      </c>
      <c r="H1029" s="18">
        <v>35595.570319999999</v>
      </c>
      <c r="I1029" s="18" t="s">
        <v>164</v>
      </c>
      <c r="J1029" s="18">
        <v>39447.210290000003</v>
      </c>
      <c r="K1029" s="18" t="s">
        <v>164</v>
      </c>
      <c r="L1029" s="18">
        <v>35044.130859999997</v>
      </c>
      <c r="M1029" s="18" t="s">
        <v>164</v>
      </c>
      <c r="N1029" s="18">
        <v>22320.75993</v>
      </c>
      <c r="O1029" s="18" t="s">
        <v>164</v>
      </c>
      <c r="P1029" s="18">
        <v>12081.42139</v>
      </c>
      <c r="Q1029" s="18" t="s">
        <v>164</v>
      </c>
      <c r="R1029" s="18">
        <v>4523.7061359999998</v>
      </c>
      <c r="S1029" s="18" t="s">
        <v>164</v>
      </c>
      <c r="T1029" s="18">
        <v>3121.84843</v>
      </c>
      <c r="U1029" s="18" t="s">
        <v>164</v>
      </c>
      <c r="V1029" s="18">
        <v>1057.00764</v>
      </c>
      <c r="W1029" s="18" t="s">
        <v>164</v>
      </c>
      <c r="X1029" s="18">
        <v>-506.69667570000001</v>
      </c>
      <c r="Y1029" s="18" t="s">
        <v>164</v>
      </c>
      <c r="Z1029" s="18">
        <v>-1654.5525620000001</v>
      </c>
    </row>
    <row r="1030" spans="1:26" hidden="1">
      <c r="A1030" s="18" t="s">
        <v>199</v>
      </c>
      <c r="B1030" s="18" t="s">
        <v>238</v>
      </c>
      <c r="C1030" s="18" t="s">
        <v>227</v>
      </c>
      <c r="D1030" s="18" t="s">
        <v>58</v>
      </c>
      <c r="E1030" s="18" t="s">
        <v>59</v>
      </c>
      <c r="F1030" s="18" t="s">
        <v>60</v>
      </c>
      <c r="G1030" s="18">
        <v>341.11618750000002</v>
      </c>
      <c r="H1030" s="18">
        <v>368.11181249999998</v>
      </c>
      <c r="I1030" s="18" t="s">
        <v>164</v>
      </c>
      <c r="J1030" s="18">
        <v>393.86331250000001</v>
      </c>
      <c r="K1030" s="18" t="s">
        <v>164</v>
      </c>
      <c r="L1030" s="18">
        <v>393.15018750000002</v>
      </c>
      <c r="M1030" s="18" t="s">
        <v>164</v>
      </c>
      <c r="N1030" s="18">
        <v>364.61109379999999</v>
      </c>
      <c r="O1030" s="18" t="s">
        <v>164</v>
      </c>
      <c r="P1030" s="18">
        <v>372.58181250000001</v>
      </c>
      <c r="Q1030" s="18" t="s">
        <v>164</v>
      </c>
      <c r="R1030" s="18">
        <v>401.75359379999998</v>
      </c>
      <c r="S1030" s="18" t="s">
        <v>164</v>
      </c>
      <c r="T1030" s="18">
        <v>422.64090629999998</v>
      </c>
      <c r="U1030" s="18" t="s">
        <v>164</v>
      </c>
      <c r="V1030" s="18">
        <v>442.15518750000001</v>
      </c>
      <c r="W1030" s="18" t="s">
        <v>164</v>
      </c>
      <c r="X1030" s="18">
        <v>467.7699063</v>
      </c>
      <c r="Y1030" s="18" t="s">
        <v>164</v>
      </c>
      <c r="Z1030" s="18">
        <v>489.92159379999998</v>
      </c>
    </row>
    <row r="1031" spans="1:26" hidden="1">
      <c r="A1031" s="18" t="s">
        <v>199</v>
      </c>
      <c r="B1031" s="18" t="s">
        <v>238</v>
      </c>
      <c r="C1031" s="18" t="s">
        <v>227</v>
      </c>
      <c r="D1031" s="18" t="s">
        <v>58</v>
      </c>
      <c r="E1031" s="18" t="s">
        <v>61</v>
      </c>
      <c r="F1031" s="18" t="s">
        <v>62</v>
      </c>
      <c r="G1031" s="18">
        <v>63148.666799999999</v>
      </c>
      <c r="H1031" s="18">
        <v>75308.071089999998</v>
      </c>
      <c r="I1031" s="18" t="s">
        <v>164</v>
      </c>
      <c r="J1031" s="18">
        <v>111762.4234</v>
      </c>
      <c r="K1031" s="18" t="s">
        <v>164</v>
      </c>
      <c r="L1031" s="18">
        <v>159294.19690000001</v>
      </c>
      <c r="M1031" s="18" t="s">
        <v>164</v>
      </c>
      <c r="N1031" s="18">
        <v>207346.2531</v>
      </c>
      <c r="O1031" s="18" t="s">
        <v>164</v>
      </c>
      <c r="P1031" s="18">
        <v>257634.7469</v>
      </c>
      <c r="Q1031" s="18" t="s">
        <v>164</v>
      </c>
      <c r="R1031" s="18">
        <v>311575.6531</v>
      </c>
      <c r="S1031" s="18" t="s">
        <v>164</v>
      </c>
      <c r="T1031" s="18">
        <v>372792.75</v>
      </c>
      <c r="U1031" s="18" t="s">
        <v>164</v>
      </c>
      <c r="V1031" s="18">
        <v>439657.45309999998</v>
      </c>
      <c r="W1031" s="18" t="s">
        <v>164</v>
      </c>
      <c r="X1031" s="18">
        <v>512617.39380000002</v>
      </c>
      <c r="Y1031" s="18" t="s">
        <v>164</v>
      </c>
      <c r="Z1031" s="18">
        <v>592070.46250000002</v>
      </c>
    </row>
    <row r="1032" spans="1:26" hidden="1">
      <c r="A1032" s="18" t="s">
        <v>199</v>
      </c>
      <c r="B1032" s="18" t="s">
        <v>238</v>
      </c>
      <c r="C1032" s="18" t="s">
        <v>227</v>
      </c>
      <c r="D1032" s="18" t="s">
        <v>58</v>
      </c>
      <c r="E1032" s="18" t="s">
        <v>142</v>
      </c>
      <c r="F1032" s="18" t="s">
        <v>143</v>
      </c>
      <c r="G1032" s="18">
        <v>6530.5478519999997</v>
      </c>
      <c r="H1032" s="18">
        <v>6921.7978519999997</v>
      </c>
      <c r="I1032" s="18" t="s">
        <v>164</v>
      </c>
      <c r="J1032" s="18">
        <v>7671.501953</v>
      </c>
      <c r="K1032" s="18" t="s">
        <v>164</v>
      </c>
      <c r="L1032" s="18">
        <v>8327.6826170000004</v>
      </c>
      <c r="M1032" s="18" t="s">
        <v>164</v>
      </c>
      <c r="N1032" s="18">
        <v>8857.1757809999999</v>
      </c>
      <c r="O1032" s="18" t="s">
        <v>164</v>
      </c>
      <c r="P1032" s="18">
        <v>9242.5429690000001</v>
      </c>
      <c r="Q1032" s="18" t="s">
        <v>164</v>
      </c>
      <c r="R1032" s="18">
        <v>9459.9677730000003</v>
      </c>
      <c r="S1032" s="18" t="s">
        <v>164</v>
      </c>
      <c r="T1032" s="18">
        <v>9531.0947269999997</v>
      </c>
      <c r="U1032" s="18" t="s">
        <v>164</v>
      </c>
      <c r="V1032" s="18">
        <v>9480.2275389999995</v>
      </c>
      <c r="W1032" s="18" t="s">
        <v>164</v>
      </c>
      <c r="X1032" s="18">
        <v>9325.7070309999999</v>
      </c>
      <c r="Y1032" s="18" t="s">
        <v>164</v>
      </c>
      <c r="Z1032" s="18">
        <v>9103.234375</v>
      </c>
    </row>
    <row r="1033" spans="1:26" hidden="1">
      <c r="A1033" s="18" t="s">
        <v>199</v>
      </c>
      <c r="B1033" s="18" t="s">
        <v>238</v>
      </c>
      <c r="C1033" s="18" t="s">
        <v>227</v>
      </c>
      <c r="D1033" s="18" t="s">
        <v>58</v>
      </c>
      <c r="E1033" s="18" t="s">
        <v>63</v>
      </c>
      <c r="F1033" s="18" t="s">
        <v>60</v>
      </c>
      <c r="G1033" s="18">
        <v>459.23009380000002</v>
      </c>
      <c r="H1033" s="18">
        <v>506.42818749999998</v>
      </c>
      <c r="I1033" s="18" t="s">
        <v>164</v>
      </c>
      <c r="J1033" s="18">
        <v>553.17881250000005</v>
      </c>
      <c r="K1033" s="18" t="s">
        <v>164</v>
      </c>
      <c r="L1033" s="18">
        <v>530.26087500000006</v>
      </c>
      <c r="M1033" s="18" t="s">
        <v>164</v>
      </c>
      <c r="N1033" s="18">
        <v>489.68959380000001</v>
      </c>
      <c r="O1033" s="18" t="s">
        <v>164</v>
      </c>
      <c r="P1033" s="18">
        <v>492.96518750000001</v>
      </c>
      <c r="Q1033" s="18" t="s">
        <v>164</v>
      </c>
      <c r="R1033" s="18">
        <v>518.5596875</v>
      </c>
      <c r="S1033" s="18" t="s">
        <v>164</v>
      </c>
      <c r="T1033" s="18">
        <v>547.77449999999999</v>
      </c>
      <c r="U1033" s="18" t="s">
        <v>164</v>
      </c>
      <c r="V1033" s="18">
        <v>585.70262500000001</v>
      </c>
      <c r="W1033" s="18" t="s">
        <v>164</v>
      </c>
      <c r="X1033" s="18">
        <v>620.24187500000005</v>
      </c>
      <c r="Y1033" s="18" t="s">
        <v>164</v>
      </c>
      <c r="Z1033" s="18">
        <v>640.69287499999996</v>
      </c>
    </row>
    <row r="1034" spans="1:26" hidden="1">
      <c r="A1034" s="18" t="s">
        <v>199</v>
      </c>
      <c r="B1034" s="18" t="s">
        <v>239</v>
      </c>
      <c r="C1034" s="18" t="s">
        <v>227</v>
      </c>
      <c r="D1034" s="18" t="s">
        <v>58</v>
      </c>
      <c r="E1034" s="18" t="s">
        <v>140</v>
      </c>
      <c r="F1034" s="18" t="s">
        <v>141</v>
      </c>
      <c r="G1034" s="18">
        <v>33167.936199999996</v>
      </c>
      <c r="H1034" s="18">
        <v>35595.219400000002</v>
      </c>
      <c r="I1034" s="18" t="s">
        <v>164</v>
      </c>
      <c r="J1034" s="18">
        <v>39440.428390000001</v>
      </c>
      <c r="K1034" s="18" t="s">
        <v>164</v>
      </c>
      <c r="L1034" s="18">
        <v>34906.387369999997</v>
      </c>
      <c r="M1034" s="18" t="s">
        <v>164</v>
      </c>
      <c r="N1034" s="18">
        <v>21930.592939999999</v>
      </c>
      <c r="O1034" s="18" t="s">
        <v>164</v>
      </c>
      <c r="P1034" s="18">
        <v>11872.00692</v>
      </c>
      <c r="Q1034" s="18" t="s">
        <v>164</v>
      </c>
      <c r="R1034" s="18">
        <v>5882.7781580000001</v>
      </c>
      <c r="S1034" s="18" t="s">
        <v>164</v>
      </c>
      <c r="T1034" s="18">
        <v>4109.4788820000003</v>
      </c>
      <c r="U1034" s="18" t="s">
        <v>164</v>
      </c>
      <c r="V1034" s="18">
        <v>1631.136831</v>
      </c>
      <c r="W1034" s="18" t="s">
        <v>164</v>
      </c>
      <c r="X1034" s="18">
        <v>-651.65539049999995</v>
      </c>
      <c r="Y1034" s="18" t="s">
        <v>164</v>
      </c>
      <c r="Z1034" s="18">
        <v>-1686.4147849999999</v>
      </c>
    </row>
    <row r="1035" spans="1:26" hidden="1">
      <c r="A1035" s="18" t="s">
        <v>199</v>
      </c>
      <c r="B1035" s="18" t="s">
        <v>239</v>
      </c>
      <c r="C1035" s="18" t="s">
        <v>227</v>
      </c>
      <c r="D1035" s="18" t="s">
        <v>58</v>
      </c>
      <c r="E1035" s="18" t="s">
        <v>59</v>
      </c>
      <c r="F1035" s="18" t="s">
        <v>60</v>
      </c>
      <c r="G1035" s="18">
        <v>341.11631249999999</v>
      </c>
      <c r="H1035" s="18">
        <v>368.11190629999999</v>
      </c>
      <c r="I1035" s="18" t="s">
        <v>164</v>
      </c>
      <c r="J1035" s="18">
        <v>393.8646875</v>
      </c>
      <c r="K1035" s="18" t="s">
        <v>164</v>
      </c>
      <c r="L1035" s="18">
        <v>392.9668125</v>
      </c>
      <c r="M1035" s="18" t="s">
        <v>164</v>
      </c>
      <c r="N1035" s="18">
        <v>369.80159379999998</v>
      </c>
      <c r="O1035" s="18" t="s">
        <v>164</v>
      </c>
      <c r="P1035" s="18">
        <v>380.26840629999998</v>
      </c>
      <c r="Q1035" s="18" t="s">
        <v>164</v>
      </c>
      <c r="R1035" s="18">
        <v>407.76609380000002</v>
      </c>
      <c r="S1035" s="18" t="s">
        <v>164</v>
      </c>
      <c r="T1035" s="18">
        <v>425.86568749999998</v>
      </c>
      <c r="U1035" s="18" t="s">
        <v>164</v>
      </c>
      <c r="V1035" s="18">
        <v>441.95390630000003</v>
      </c>
      <c r="W1035" s="18" t="s">
        <v>164</v>
      </c>
      <c r="X1035" s="18">
        <v>467.786</v>
      </c>
      <c r="Y1035" s="18" t="s">
        <v>164</v>
      </c>
      <c r="Z1035" s="18">
        <v>489.1146875</v>
      </c>
    </row>
    <row r="1036" spans="1:26" hidden="1">
      <c r="A1036" s="18" t="s">
        <v>199</v>
      </c>
      <c r="B1036" s="18" t="s">
        <v>239</v>
      </c>
      <c r="C1036" s="18" t="s">
        <v>227</v>
      </c>
      <c r="D1036" s="18" t="s">
        <v>58</v>
      </c>
      <c r="E1036" s="18" t="s">
        <v>61</v>
      </c>
      <c r="F1036" s="18" t="s">
        <v>62</v>
      </c>
      <c r="G1036" s="18">
        <v>63148.666799999999</v>
      </c>
      <c r="H1036" s="18">
        <v>75308.071089999998</v>
      </c>
      <c r="I1036" s="18" t="s">
        <v>164</v>
      </c>
      <c r="J1036" s="18">
        <v>111762.4234</v>
      </c>
      <c r="K1036" s="18" t="s">
        <v>164</v>
      </c>
      <c r="L1036" s="18">
        <v>159294.19690000001</v>
      </c>
      <c r="M1036" s="18" t="s">
        <v>164</v>
      </c>
      <c r="N1036" s="18">
        <v>207346.2531</v>
      </c>
      <c r="O1036" s="18" t="s">
        <v>164</v>
      </c>
      <c r="P1036" s="18">
        <v>257634.7469</v>
      </c>
      <c r="Q1036" s="18" t="s">
        <v>164</v>
      </c>
      <c r="R1036" s="18">
        <v>311575.6531</v>
      </c>
      <c r="S1036" s="18" t="s">
        <v>164</v>
      </c>
      <c r="T1036" s="18">
        <v>372792.75</v>
      </c>
      <c r="U1036" s="18" t="s">
        <v>164</v>
      </c>
      <c r="V1036" s="18">
        <v>439657.45309999998</v>
      </c>
      <c r="W1036" s="18" t="s">
        <v>164</v>
      </c>
      <c r="X1036" s="18">
        <v>512617.39380000002</v>
      </c>
      <c r="Y1036" s="18" t="s">
        <v>164</v>
      </c>
      <c r="Z1036" s="18">
        <v>592070.46250000002</v>
      </c>
    </row>
    <row r="1037" spans="1:26" hidden="1">
      <c r="A1037" s="18" t="s">
        <v>199</v>
      </c>
      <c r="B1037" s="18" t="s">
        <v>239</v>
      </c>
      <c r="C1037" s="18" t="s">
        <v>227</v>
      </c>
      <c r="D1037" s="18" t="s">
        <v>58</v>
      </c>
      <c r="E1037" s="18" t="s">
        <v>142</v>
      </c>
      <c r="F1037" s="18" t="s">
        <v>143</v>
      </c>
      <c r="G1037" s="18">
        <v>6530.5478519999997</v>
      </c>
      <c r="H1037" s="18">
        <v>6921.7978519999997</v>
      </c>
      <c r="I1037" s="18" t="s">
        <v>164</v>
      </c>
      <c r="J1037" s="18">
        <v>7671.501953</v>
      </c>
      <c r="K1037" s="18" t="s">
        <v>164</v>
      </c>
      <c r="L1037" s="18">
        <v>8327.6826170000004</v>
      </c>
      <c r="M1037" s="18" t="s">
        <v>164</v>
      </c>
      <c r="N1037" s="18">
        <v>8857.1757809999999</v>
      </c>
      <c r="O1037" s="18" t="s">
        <v>164</v>
      </c>
      <c r="P1037" s="18">
        <v>9242.5429690000001</v>
      </c>
      <c r="Q1037" s="18" t="s">
        <v>164</v>
      </c>
      <c r="R1037" s="18">
        <v>9459.9677730000003</v>
      </c>
      <c r="S1037" s="18" t="s">
        <v>164</v>
      </c>
      <c r="T1037" s="18">
        <v>9531.0947269999997</v>
      </c>
      <c r="U1037" s="18" t="s">
        <v>164</v>
      </c>
      <c r="V1037" s="18">
        <v>9480.2275389999995</v>
      </c>
      <c r="W1037" s="18" t="s">
        <v>164</v>
      </c>
      <c r="X1037" s="18">
        <v>9325.7070309999999</v>
      </c>
      <c r="Y1037" s="18" t="s">
        <v>164</v>
      </c>
      <c r="Z1037" s="18">
        <v>9103.234375</v>
      </c>
    </row>
    <row r="1038" spans="1:26" hidden="1">
      <c r="A1038" s="18" t="s">
        <v>199</v>
      </c>
      <c r="B1038" s="18" t="s">
        <v>239</v>
      </c>
      <c r="C1038" s="18" t="s">
        <v>227</v>
      </c>
      <c r="D1038" s="18" t="s">
        <v>58</v>
      </c>
      <c r="E1038" s="18" t="s">
        <v>63</v>
      </c>
      <c r="F1038" s="18" t="s">
        <v>60</v>
      </c>
      <c r="G1038" s="18">
        <v>459.23040630000003</v>
      </c>
      <c r="H1038" s="18">
        <v>506.42868750000002</v>
      </c>
      <c r="I1038" s="18" t="s">
        <v>164</v>
      </c>
      <c r="J1038" s="18">
        <v>553.19068749999997</v>
      </c>
      <c r="K1038" s="18" t="s">
        <v>164</v>
      </c>
      <c r="L1038" s="18">
        <v>531.27112499999998</v>
      </c>
      <c r="M1038" s="18" t="s">
        <v>164</v>
      </c>
      <c r="N1038" s="18">
        <v>502.46881250000001</v>
      </c>
      <c r="O1038" s="18" t="s">
        <v>164</v>
      </c>
      <c r="P1038" s="18">
        <v>502.67431249999998</v>
      </c>
      <c r="Q1038" s="18" t="s">
        <v>164</v>
      </c>
      <c r="R1038" s="18">
        <v>525.48918749999996</v>
      </c>
      <c r="S1038" s="18" t="s">
        <v>164</v>
      </c>
      <c r="T1038" s="18">
        <v>552.48512500000004</v>
      </c>
      <c r="U1038" s="18" t="s">
        <v>164</v>
      </c>
      <c r="V1038" s="18">
        <v>584.06631249999998</v>
      </c>
      <c r="W1038" s="18" t="s">
        <v>164</v>
      </c>
      <c r="X1038" s="18">
        <v>618.73787500000003</v>
      </c>
      <c r="Y1038" s="18" t="s">
        <v>164</v>
      </c>
      <c r="Z1038" s="18">
        <v>639.21537499999999</v>
      </c>
    </row>
    <row r="1039" spans="1:26" hidden="1">
      <c r="A1039" s="18" t="s">
        <v>199</v>
      </c>
      <c r="B1039" s="18" t="s">
        <v>240</v>
      </c>
      <c r="C1039" s="18" t="s">
        <v>227</v>
      </c>
      <c r="D1039" s="18" t="s">
        <v>58</v>
      </c>
      <c r="E1039" s="18" t="s">
        <v>140</v>
      </c>
      <c r="F1039" s="18" t="s">
        <v>141</v>
      </c>
      <c r="G1039" s="18">
        <v>33167.936199999996</v>
      </c>
      <c r="H1039" s="18">
        <v>35595.219400000002</v>
      </c>
      <c r="I1039" s="18" t="s">
        <v>164</v>
      </c>
      <c r="J1039" s="18">
        <v>39712.678390000001</v>
      </c>
      <c r="K1039" s="18" t="s">
        <v>164</v>
      </c>
      <c r="L1039" s="18">
        <v>33174.145190000003</v>
      </c>
      <c r="M1039" s="18" t="s">
        <v>164</v>
      </c>
      <c r="N1039" s="18">
        <v>18037.22494</v>
      </c>
      <c r="O1039" s="18" t="s">
        <v>164</v>
      </c>
      <c r="P1039" s="18">
        <v>12301.296060000001</v>
      </c>
      <c r="Q1039" s="18" t="s">
        <v>164</v>
      </c>
      <c r="R1039" s="18">
        <v>6288.5642909999997</v>
      </c>
      <c r="S1039" s="18" t="s">
        <v>164</v>
      </c>
      <c r="T1039" s="18">
        <v>2991.4266360000001</v>
      </c>
      <c r="U1039" s="18" t="s">
        <v>164</v>
      </c>
      <c r="V1039" s="18">
        <v>1547.1682840000001</v>
      </c>
      <c r="W1039" s="18" t="s">
        <v>164</v>
      </c>
      <c r="X1039" s="18">
        <v>1156.4857790000001</v>
      </c>
      <c r="Y1039" s="18" t="s">
        <v>164</v>
      </c>
      <c r="Z1039" s="18">
        <v>475.79179390000002</v>
      </c>
    </row>
    <row r="1040" spans="1:26" hidden="1">
      <c r="A1040" s="18" t="s">
        <v>199</v>
      </c>
      <c r="B1040" s="18" t="s">
        <v>240</v>
      </c>
      <c r="C1040" s="18" t="s">
        <v>227</v>
      </c>
      <c r="D1040" s="18" t="s">
        <v>58</v>
      </c>
      <c r="E1040" s="18" t="s">
        <v>59</v>
      </c>
      <c r="F1040" s="18" t="s">
        <v>60</v>
      </c>
      <c r="G1040" s="18">
        <v>341.11631249999999</v>
      </c>
      <c r="H1040" s="18">
        <v>368.11190629999999</v>
      </c>
      <c r="I1040" s="18" t="s">
        <v>164</v>
      </c>
      <c r="J1040" s="18">
        <v>392.85118749999998</v>
      </c>
      <c r="K1040" s="18" t="s">
        <v>164</v>
      </c>
      <c r="L1040" s="18">
        <v>373.00209380000001</v>
      </c>
      <c r="M1040" s="18" t="s">
        <v>164</v>
      </c>
      <c r="N1040" s="18">
        <v>344.98159379999998</v>
      </c>
      <c r="O1040" s="18" t="s">
        <v>164</v>
      </c>
      <c r="P1040" s="18">
        <v>350.99240630000003</v>
      </c>
      <c r="Q1040" s="18" t="s">
        <v>164</v>
      </c>
      <c r="R1040" s="18">
        <v>378.46331249999997</v>
      </c>
      <c r="S1040" s="18" t="s">
        <v>164</v>
      </c>
      <c r="T1040" s="18">
        <v>400.1644063</v>
      </c>
      <c r="U1040" s="18" t="s">
        <v>164</v>
      </c>
      <c r="V1040" s="18">
        <v>423.48690629999999</v>
      </c>
      <c r="W1040" s="18" t="s">
        <v>164</v>
      </c>
      <c r="X1040" s="18">
        <v>451.35750000000002</v>
      </c>
      <c r="Y1040" s="18" t="s">
        <v>164</v>
      </c>
      <c r="Z1040" s="18">
        <v>473.45018750000003</v>
      </c>
    </row>
    <row r="1041" spans="1:26" hidden="1">
      <c r="A1041" s="18" t="s">
        <v>199</v>
      </c>
      <c r="B1041" s="18" t="s">
        <v>240</v>
      </c>
      <c r="C1041" s="18" t="s">
        <v>227</v>
      </c>
      <c r="D1041" s="18" t="s">
        <v>58</v>
      </c>
      <c r="E1041" s="18" t="s">
        <v>61</v>
      </c>
      <c r="F1041" s="18" t="s">
        <v>62</v>
      </c>
      <c r="G1041" s="18">
        <v>63148.666799999999</v>
      </c>
      <c r="H1041" s="18">
        <v>75308.071089999998</v>
      </c>
      <c r="I1041" s="18" t="s">
        <v>164</v>
      </c>
      <c r="J1041" s="18">
        <v>111762.4234</v>
      </c>
      <c r="K1041" s="18" t="s">
        <v>164</v>
      </c>
      <c r="L1041" s="18">
        <v>159294.19690000001</v>
      </c>
      <c r="M1041" s="18" t="s">
        <v>164</v>
      </c>
      <c r="N1041" s="18">
        <v>207346.2531</v>
      </c>
      <c r="O1041" s="18" t="s">
        <v>164</v>
      </c>
      <c r="P1041" s="18">
        <v>257634.7469</v>
      </c>
      <c r="Q1041" s="18" t="s">
        <v>164</v>
      </c>
      <c r="R1041" s="18">
        <v>311575.6531</v>
      </c>
      <c r="S1041" s="18" t="s">
        <v>164</v>
      </c>
      <c r="T1041" s="18">
        <v>372792.75</v>
      </c>
      <c r="U1041" s="18" t="s">
        <v>164</v>
      </c>
      <c r="V1041" s="18">
        <v>439657.45309999998</v>
      </c>
      <c r="W1041" s="18" t="s">
        <v>164</v>
      </c>
      <c r="X1041" s="18">
        <v>512617.39380000002</v>
      </c>
      <c r="Y1041" s="18" t="s">
        <v>164</v>
      </c>
      <c r="Z1041" s="18">
        <v>592070.46250000002</v>
      </c>
    </row>
    <row r="1042" spans="1:26" hidden="1">
      <c r="A1042" s="18" t="s">
        <v>199</v>
      </c>
      <c r="B1042" s="18" t="s">
        <v>240</v>
      </c>
      <c r="C1042" s="18" t="s">
        <v>227</v>
      </c>
      <c r="D1042" s="18" t="s">
        <v>58</v>
      </c>
      <c r="E1042" s="18" t="s">
        <v>142</v>
      </c>
      <c r="F1042" s="18" t="s">
        <v>143</v>
      </c>
      <c r="G1042" s="18">
        <v>6530.5478519999997</v>
      </c>
      <c r="H1042" s="18">
        <v>6921.7978519999997</v>
      </c>
      <c r="I1042" s="18" t="s">
        <v>164</v>
      </c>
      <c r="J1042" s="18">
        <v>7671.501953</v>
      </c>
      <c r="K1042" s="18" t="s">
        <v>164</v>
      </c>
      <c r="L1042" s="18">
        <v>8327.6826170000004</v>
      </c>
      <c r="M1042" s="18" t="s">
        <v>164</v>
      </c>
      <c r="N1042" s="18">
        <v>8857.1757809999999</v>
      </c>
      <c r="O1042" s="18" t="s">
        <v>164</v>
      </c>
      <c r="P1042" s="18">
        <v>9242.5429690000001</v>
      </c>
      <c r="Q1042" s="18" t="s">
        <v>164</v>
      </c>
      <c r="R1042" s="18">
        <v>9459.9677730000003</v>
      </c>
      <c r="S1042" s="18" t="s">
        <v>164</v>
      </c>
      <c r="T1042" s="18">
        <v>9531.0947269999997</v>
      </c>
      <c r="U1042" s="18" t="s">
        <v>164</v>
      </c>
      <c r="V1042" s="18">
        <v>9480.2275389999995</v>
      </c>
      <c r="W1042" s="18" t="s">
        <v>164</v>
      </c>
      <c r="X1042" s="18">
        <v>9325.7070309999999</v>
      </c>
      <c r="Y1042" s="18" t="s">
        <v>164</v>
      </c>
      <c r="Z1042" s="18">
        <v>9103.234375</v>
      </c>
    </row>
    <row r="1043" spans="1:26" hidden="1">
      <c r="A1043" s="18" t="s">
        <v>199</v>
      </c>
      <c r="B1043" s="18" t="s">
        <v>240</v>
      </c>
      <c r="C1043" s="18" t="s">
        <v>227</v>
      </c>
      <c r="D1043" s="18" t="s">
        <v>58</v>
      </c>
      <c r="E1043" s="18" t="s">
        <v>63</v>
      </c>
      <c r="F1043" s="18" t="s">
        <v>60</v>
      </c>
      <c r="G1043" s="18">
        <v>459.23040630000003</v>
      </c>
      <c r="H1043" s="18">
        <v>506.42868750000002</v>
      </c>
      <c r="I1043" s="18" t="s">
        <v>164</v>
      </c>
      <c r="J1043" s="18">
        <v>550.46731250000005</v>
      </c>
      <c r="K1043" s="18" t="s">
        <v>164</v>
      </c>
      <c r="L1043" s="18">
        <v>495.22890630000001</v>
      </c>
      <c r="M1043" s="18" t="s">
        <v>164</v>
      </c>
      <c r="N1043" s="18">
        <v>463.78250000000003</v>
      </c>
      <c r="O1043" s="18" t="s">
        <v>164</v>
      </c>
      <c r="P1043" s="18">
        <v>455.87268749999998</v>
      </c>
      <c r="Q1043" s="18" t="s">
        <v>164</v>
      </c>
      <c r="R1043" s="18">
        <v>478.25968749999998</v>
      </c>
      <c r="S1043" s="18" t="s">
        <v>164</v>
      </c>
      <c r="T1043" s="18">
        <v>515.67499999999995</v>
      </c>
      <c r="U1043" s="18" t="s">
        <v>164</v>
      </c>
      <c r="V1043" s="18">
        <v>551.19137499999999</v>
      </c>
      <c r="W1043" s="18" t="s">
        <v>164</v>
      </c>
      <c r="X1043" s="18">
        <v>572.66987500000005</v>
      </c>
      <c r="Y1043" s="18" t="s">
        <v>164</v>
      </c>
      <c r="Z1043" s="18">
        <v>580.52931249999995</v>
      </c>
    </row>
    <row r="1044" spans="1:26" hidden="1">
      <c r="A1044" s="18" t="s">
        <v>199</v>
      </c>
      <c r="B1044" s="18" t="s">
        <v>241</v>
      </c>
      <c r="C1044" s="18" t="s">
        <v>227</v>
      </c>
      <c r="D1044" s="18" t="s">
        <v>58</v>
      </c>
      <c r="E1044" s="18" t="s">
        <v>140</v>
      </c>
      <c r="F1044" s="18" t="s">
        <v>141</v>
      </c>
      <c r="G1044" s="18">
        <v>33167.936199999996</v>
      </c>
      <c r="H1044" s="18">
        <v>35595.219400000002</v>
      </c>
      <c r="I1044" s="18" t="s">
        <v>164</v>
      </c>
      <c r="J1044" s="18">
        <v>39403.246099999997</v>
      </c>
      <c r="K1044" s="18" t="s">
        <v>164</v>
      </c>
      <c r="L1044" s="18">
        <v>33306.349289999998</v>
      </c>
      <c r="M1044" s="18" t="s">
        <v>164</v>
      </c>
      <c r="N1044" s="18">
        <v>21738.859209999999</v>
      </c>
      <c r="O1044" s="18" t="s">
        <v>164</v>
      </c>
      <c r="P1044" s="18">
        <v>12142.41642</v>
      </c>
      <c r="Q1044" s="18" t="s">
        <v>164</v>
      </c>
      <c r="R1044" s="18">
        <v>6529.3284919999996</v>
      </c>
      <c r="S1044" s="18" t="s">
        <v>164</v>
      </c>
      <c r="T1044" s="18">
        <v>5756.3291829999998</v>
      </c>
      <c r="U1044" s="18" t="s">
        <v>164</v>
      </c>
      <c r="V1044" s="18">
        <v>5279.0135099999998</v>
      </c>
      <c r="W1044" s="18" t="s">
        <v>164</v>
      </c>
      <c r="X1044" s="18">
        <v>4441.3856210000004</v>
      </c>
      <c r="Y1044" s="18" t="s">
        <v>164</v>
      </c>
      <c r="Z1044" s="18">
        <v>4214.0670579999996</v>
      </c>
    </row>
    <row r="1045" spans="1:26" hidden="1">
      <c r="A1045" s="18" t="s">
        <v>199</v>
      </c>
      <c r="B1045" s="18" t="s">
        <v>241</v>
      </c>
      <c r="C1045" s="18" t="s">
        <v>227</v>
      </c>
      <c r="D1045" s="18" t="s">
        <v>58</v>
      </c>
      <c r="E1045" s="18" t="s">
        <v>59</v>
      </c>
      <c r="F1045" s="18" t="s">
        <v>60</v>
      </c>
      <c r="G1045" s="18">
        <v>341.11631249999999</v>
      </c>
      <c r="H1045" s="18">
        <v>368.11190629999999</v>
      </c>
      <c r="I1045" s="18" t="s">
        <v>164</v>
      </c>
      <c r="J1045" s="18">
        <v>393.87609379999998</v>
      </c>
      <c r="K1045" s="18" t="s">
        <v>164</v>
      </c>
      <c r="L1045" s="18">
        <v>376.98931249999998</v>
      </c>
      <c r="M1045" s="18" t="s">
        <v>164</v>
      </c>
      <c r="N1045" s="18">
        <v>337.34590630000002</v>
      </c>
      <c r="O1045" s="18" t="s">
        <v>164</v>
      </c>
      <c r="P1045" s="18">
        <v>342.2876875</v>
      </c>
      <c r="Q1045" s="18" t="s">
        <v>164</v>
      </c>
      <c r="R1045" s="18">
        <v>371.84759380000003</v>
      </c>
      <c r="S1045" s="18" t="s">
        <v>164</v>
      </c>
      <c r="T1045" s="18">
        <v>402.96068750000001</v>
      </c>
      <c r="U1045" s="18" t="s">
        <v>164</v>
      </c>
      <c r="V1045" s="18">
        <v>435.15390630000002</v>
      </c>
      <c r="W1045" s="18" t="s">
        <v>164</v>
      </c>
      <c r="X1045" s="18">
        <v>461.00118750000001</v>
      </c>
      <c r="Y1045" s="18" t="s">
        <v>164</v>
      </c>
      <c r="Z1045" s="18">
        <v>484.04409379999998</v>
      </c>
    </row>
    <row r="1046" spans="1:26" hidden="1">
      <c r="A1046" s="18" t="s">
        <v>199</v>
      </c>
      <c r="B1046" s="18" t="s">
        <v>241</v>
      </c>
      <c r="C1046" s="18" t="s">
        <v>227</v>
      </c>
      <c r="D1046" s="18" t="s">
        <v>58</v>
      </c>
      <c r="E1046" s="18" t="s">
        <v>61</v>
      </c>
      <c r="F1046" s="18" t="s">
        <v>62</v>
      </c>
      <c r="G1046" s="18">
        <v>63148.666799999999</v>
      </c>
      <c r="H1046" s="18">
        <v>75308.071089999998</v>
      </c>
      <c r="I1046" s="18" t="s">
        <v>164</v>
      </c>
      <c r="J1046" s="18">
        <v>111762.4234</v>
      </c>
      <c r="K1046" s="18" t="s">
        <v>164</v>
      </c>
      <c r="L1046" s="18">
        <v>159294.19690000001</v>
      </c>
      <c r="M1046" s="18" t="s">
        <v>164</v>
      </c>
      <c r="N1046" s="18">
        <v>207346.2531</v>
      </c>
      <c r="O1046" s="18" t="s">
        <v>164</v>
      </c>
      <c r="P1046" s="18">
        <v>257634.7469</v>
      </c>
      <c r="Q1046" s="18" t="s">
        <v>164</v>
      </c>
      <c r="R1046" s="18">
        <v>311575.6531</v>
      </c>
      <c r="S1046" s="18" t="s">
        <v>164</v>
      </c>
      <c r="T1046" s="18">
        <v>372792.75</v>
      </c>
      <c r="U1046" s="18" t="s">
        <v>164</v>
      </c>
      <c r="V1046" s="18">
        <v>439657.45309999998</v>
      </c>
      <c r="W1046" s="18" t="s">
        <v>164</v>
      </c>
      <c r="X1046" s="18">
        <v>512617.39380000002</v>
      </c>
      <c r="Y1046" s="18" t="s">
        <v>164</v>
      </c>
      <c r="Z1046" s="18">
        <v>592070.46250000002</v>
      </c>
    </row>
    <row r="1047" spans="1:26" hidden="1">
      <c r="A1047" s="18" t="s">
        <v>199</v>
      </c>
      <c r="B1047" s="18" t="s">
        <v>241</v>
      </c>
      <c r="C1047" s="18" t="s">
        <v>227</v>
      </c>
      <c r="D1047" s="18" t="s">
        <v>58</v>
      </c>
      <c r="E1047" s="18" t="s">
        <v>142</v>
      </c>
      <c r="F1047" s="18" t="s">
        <v>143</v>
      </c>
      <c r="G1047" s="18">
        <v>6530.5478519999997</v>
      </c>
      <c r="H1047" s="18">
        <v>6921.7978519999997</v>
      </c>
      <c r="I1047" s="18" t="s">
        <v>164</v>
      </c>
      <c r="J1047" s="18">
        <v>7671.501953</v>
      </c>
      <c r="K1047" s="18" t="s">
        <v>164</v>
      </c>
      <c r="L1047" s="18">
        <v>8327.6826170000004</v>
      </c>
      <c r="M1047" s="18" t="s">
        <v>164</v>
      </c>
      <c r="N1047" s="18">
        <v>8857.1757809999999</v>
      </c>
      <c r="O1047" s="18" t="s">
        <v>164</v>
      </c>
      <c r="P1047" s="18">
        <v>9242.5429690000001</v>
      </c>
      <c r="Q1047" s="18" t="s">
        <v>164</v>
      </c>
      <c r="R1047" s="18">
        <v>9459.9677730000003</v>
      </c>
      <c r="S1047" s="18" t="s">
        <v>164</v>
      </c>
      <c r="T1047" s="18">
        <v>9531.0947269999997</v>
      </c>
      <c r="U1047" s="18" t="s">
        <v>164</v>
      </c>
      <c r="V1047" s="18">
        <v>9480.2275389999995</v>
      </c>
      <c r="W1047" s="18" t="s">
        <v>164</v>
      </c>
      <c r="X1047" s="18">
        <v>9325.7070309999999</v>
      </c>
      <c r="Y1047" s="18" t="s">
        <v>164</v>
      </c>
      <c r="Z1047" s="18">
        <v>9103.234375</v>
      </c>
    </row>
    <row r="1048" spans="1:26" hidden="1">
      <c r="A1048" s="18" t="s">
        <v>199</v>
      </c>
      <c r="B1048" s="18" t="s">
        <v>241</v>
      </c>
      <c r="C1048" s="18" t="s">
        <v>227</v>
      </c>
      <c r="D1048" s="18" t="s">
        <v>58</v>
      </c>
      <c r="E1048" s="18" t="s">
        <v>63</v>
      </c>
      <c r="F1048" s="18" t="s">
        <v>60</v>
      </c>
      <c r="G1048" s="18">
        <v>459.23040630000003</v>
      </c>
      <c r="H1048" s="18">
        <v>506.42868750000002</v>
      </c>
      <c r="I1048" s="18" t="s">
        <v>164</v>
      </c>
      <c r="J1048" s="18">
        <v>553.17368750000003</v>
      </c>
      <c r="K1048" s="18" t="s">
        <v>164</v>
      </c>
      <c r="L1048" s="18">
        <v>506.63549999999998</v>
      </c>
      <c r="M1048" s="18" t="s">
        <v>164</v>
      </c>
      <c r="N1048" s="18">
        <v>452.92940629999998</v>
      </c>
      <c r="O1048" s="18" t="s">
        <v>164</v>
      </c>
      <c r="P1048" s="18">
        <v>436.54959380000003</v>
      </c>
      <c r="Q1048" s="18" t="s">
        <v>164</v>
      </c>
      <c r="R1048" s="18">
        <v>464.57331249999999</v>
      </c>
      <c r="S1048" s="18" t="s">
        <v>164</v>
      </c>
      <c r="T1048" s="18">
        <v>505.84131250000002</v>
      </c>
      <c r="U1048" s="18" t="s">
        <v>164</v>
      </c>
      <c r="V1048" s="18">
        <v>561.61800000000005</v>
      </c>
      <c r="W1048" s="18" t="s">
        <v>164</v>
      </c>
      <c r="X1048" s="18">
        <v>591.60612500000002</v>
      </c>
      <c r="Y1048" s="18" t="s">
        <v>164</v>
      </c>
      <c r="Z1048" s="18">
        <v>609.64300000000003</v>
      </c>
    </row>
    <row r="1049" spans="1:26" hidden="1">
      <c r="A1049" s="18" t="s">
        <v>199</v>
      </c>
      <c r="B1049" s="18" t="s">
        <v>242</v>
      </c>
      <c r="C1049" s="18" t="s">
        <v>227</v>
      </c>
      <c r="D1049" s="18" t="s">
        <v>58</v>
      </c>
      <c r="E1049" s="18" t="s">
        <v>140</v>
      </c>
      <c r="F1049" s="18" t="s">
        <v>141</v>
      </c>
      <c r="G1049" s="18">
        <v>33167.936199999996</v>
      </c>
      <c r="H1049" s="18">
        <v>35597.514649999997</v>
      </c>
      <c r="I1049" s="18" t="s">
        <v>164</v>
      </c>
      <c r="J1049" s="18">
        <v>39842.805670000002</v>
      </c>
      <c r="K1049" s="18" t="s">
        <v>164</v>
      </c>
      <c r="L1049" s="18">
        <v>34649.835290000003</v>
      </c>
      <c r="M1049" s="18" t="s">
        <v>164</v>
      </c>
      <c r="N1049" s="18">
        <v>21661.29883</v>
      </c>
      <c r="O1049" s="18" t="s">
        <v>164</v>
      </c>
      <c r="P1049" s="18">
        <v>11010.754720000001</v>
      </c>
      <c r="Q1049" s="18" t="s">
        <v>164</v>
      </c>
      <c r="R1049" s="18">
        <v>5851.6920579999996</v>
      </c>
      <c r="S1049" s="18" t="s">
        <v>164</v>
      </c>
      <c r="T1049" s="18">
        <v>2831.1702070000001</v>
      </c>
      <c r="U1049" s="18" t="s">
        <v>164</v>
      </c>
      <c r="V1049" s="18">
        <v>1115.9052630000001</v>
      </c>
      <c r="W1049" s="18" t="s">
        <v>164</v>
      </c>
      <c r="X1049" s="18">
        <v>-1101.073547</v>
      </c>
      <c r="Y1049" s="18" t="s">
        <v>164</v>
      </c>
      <c r="Z1049" s="18">
        <v>-2057.3544919999999</v>
      </c>
    </row>
    <row r="1050" spans="1:26" hidden="1">
      <c r="A1050" s="18" t="s">
        <v>199</v>
      </c>
      <c r="B1050" s="18" t="s">
        <v>242</v>
      </c>
      <c r="C1050" s="18" t="s">
        <v>227</v>
      </c>
      <c r="D1050" s="18" t="s">
        <v>58</v>
      </c>
      <c r="E1050" s="18" t="s">
        <v>59</v>
      </c>
      <c r="F1050" s="18" t="s">
        <v>60</v>
      </c>
      <c r="G1050" s="18">
        <v>341.11631249999999</v>
      </c>
      <c r="H1050" s="18">
        <v>368.11799999999999</v>
      </c>
      <c r="I1050" s="18" t="s">
        <v>164</v>
      </c>
      <c r="J1050" s="18">
        <v>393.70559379999997</v>
      </c>
      <c r="K1050" s="18" t="s">
        <v>164</v>
      </c>
      <c r="L1050" s="18">
        <v>391.6266875</v>
      </c>
      <c r="M1050" s="18" t="s">
        <v>164</v>
      </c>
      <c r="N1050" s="18">
        <v>362.44231250000001</v>
      </c>
      <c r="O1050" s="18" t="s">
        <v>164</v>
      </c>
      <c r="P1050" s="18">
        <v>370.84968750000002</v>
      </c>
      <c r="Q1050" s="18" t="s">
        <v>164</v>
      </c>
      <c r="R1050" s="18">
        <v>398.70231250000001</v>
      </c>
      <c r="S1050" s="18" t="s">
        <v>164</v>
      </c>
      <c r="T1050" s="18">
        <v>420.6875</v>
      </c>
      <c r="U1050" s="18" t="s">
        <v>164</v>
      </c>
      <c r="V1050" s="18">
        <v>438.3415938</v>
      </c>
      <c r="W1050" s="18" t="s">
        <v>164</v>
      </c>
      <c r="X1050" s="18">
        <v>461.71131250000002</v>
      </c>
      <c r="Y1050" s="18" t="s">
        <v>164</v>
      </c>
      <c r="Z1050" s="18">
        <v>482.93400000000003</v>
      </c>
    </row>
    <row r="1051" spans="1:26" hidden="1">
      <c r="A1051" s="18" t="s">
        <v>199</v>
      </c>
      <c r="B1051" s="18" t="s">
        <v>242</v>
      </c>
      <c r="C1051" s="18" t="s">
        <v>227</v>
      </c>
      <c r="D1051" s="18" t="s">
        <v>58</v>
      </c>
      <c r="E1051" s="18" t="s">
        <v>61</v>
      </c>
      <c r="F1051" s="18" t="s">
        <v>62</v>
      </c>
      <c r="G1051" s="18">
        <v>63148.666799999999</v>
      </c>
      <c r="H1051" s="18">
        <v>75308.071089999998</v>
      </c>
      <c r="I1051" s="18" t="s">
        <v>164</v>
      </c>
      <c r="J1051" s="18">
        <v>111762.4234</v>
      </c>
      <c r="K1051" s="18" t="s">
        <v>164</v>
      </c>
      <c r="L1051" s="18">
        <v>159294.19690000001</v>
      </c>
      <c r="M1051" s="18" t="s">
        <v>164</v>
      </c>
      <c r="N1051" s="18">
        <v>207346.2531</v>
      </c>
      <c r="O1051" s="18" t="s">
        <v>164</v>
      </c>
      <c r="P1051" s="18">
        <v>257634.7469</v>
      </c>
      <c r="Q1051" s="18" t="s">
        <v>164</v>
      </c>
      <c r="R1051" s="18">
        <v>311575.6531</v>
      </c>
      <c r="S1051" s="18" t="s">
        <v>164</v>
      </c>
      <c r="T1051" s="18">
        <v>372792.75</v>
      </c>
      <c r="U1051" s="18" t="s">
        <v>164</v>
      </c>
      <c r="V1051" s="18">
        <v>439657.45309999998</v>
      </c>
      <c r="W1051" s="18" t="s">
        <v>164</v>
      </c>
      <c r="X1051" s="18">
        <v>512617.39380000002</v>
      </c>
      <c r="Y1051" s="18" t="s">
        <v>164</v>
      </c>
      <c r="Z1051" s="18">
        <v>592070.46250000002</v>
      </c>
    </row>
    <row r="1052" spans="1:26" hidden="1">
      <c r="A1052" s="18" t="s">
        <v>199</v>
      </c>
      <c r="B1052" s="18" t="s">
        <v>242</v>
      </c>
      <c r="C1052" s="18" t="s">
        <v>227</v>
      </c>
      <c r="D1052" s="18" t="s">
        <v>58</v>
      </c>
      <c r="E1052" s="18" t="s">
        <v>142</v>
      </c>
      <c r="F1052" s="18" t="s">
        <v>143</v>
      </c>
      <c r="G1052" s="18">
        <v>6530.5478519999997</v>
      </c>
      <c r="H1052" s="18">
        <v>6921.7978519999997</v>
      </c>
      <c r="I1052" s="18" t="s">
        <v>164</v>
      </c>
      <c r="J1052" s="18">
        <v>7671.501953</v>
      </c>
      <c r="K1052" s="18" t="s">
        <v>164</v>
      </c>
      <c r="L1052" s="18">
        <v>8327.6826170000004</v>
      </c>
      <c r="M1052" s="18" t="s">
        <v>164</v>
      </c>
      <c r="N1052" s="18">
        <v>8857.1757809999999</v>
      </c>
      <c r="O1052" s="18" t="s">
        <v>164</v>
      </c>
      <c r="P1052" s="18">
        <v>9242.5429690000001</v>
      </c>
      <c r="Q1052" s="18" t="s">
        <v>164</v>
      </c>
      <c r="R1052" s="18">
        <v>9459.9677730000003</v>
      </c>
      <c r="S1052" s="18" t="s">
        <v>164</v>
      </c>
      <c r="T1052" s="18">
        <v>9531.0947269999997</v>
      </c>
      <c r="U1052" s="18" t="s">
        <v>164</v>
      </c>
      <c r="V1052" s="18">
        <v>9480.2275389999995</v>
      </c>
      <c r="W1052" s="18" t="s">
        <v>164</v>
      </c>
      <c r="X1052" s="18">
        <v>9325.7070309999999</v>
      </c>
      <c r="Y1052" s="18" t="s">
        <v>164</v>
      </c>
      <c r="Z1052" s="18">
        <v>9103.234375</v>
      </c>
    </row>
    <row r="1053" spans="1:26" hidden="1">
      <c r="A1053" s="18" t="s">
        <v>199</v>
      </c>
      <c r="B1053" s="18" t="s">
        <v>242</v>
      </c>
      <c r="C1053" s="18" t="s">
        <v>227</v>
      </c>
      <c r="D1053" s="18" t="s">
        <v>58</v>
      </c>
      <c r="E1053" s="18" t="s">
        <v>63</v>
      </c>
      <c r="F1053" s="18" t="s">
        <v>60</v>
      </c>
      <c r="G1053" s="18">
        <v>459.23040630000003</v>
      </c>
      <c r="H1053" s="18">
        <v>506.91468750000001</v>
      </c>
      <c r="I1053" s="18" t="s">
        <v>164</v>
      </c>
      <c r="J1053" s="18">
        <v>554.52312500000005</v>
      </c>
      <c r="K1053" s="18" t="s">
        <v>164</v>
      </c>
      <c r="L1053" s="18">
        <v>532.37268749999998</v>
      </c>
      <c r="M1053" s="18" t="s">
        <v>164</v>
      </c>
      <c r="N1053" s="18">
        <v>489.76190630000002</v>
      </c>
      <c r="O1053" s="18" t="s">
        <v>164</v>
      </c>
      <c r="P1053" s="18">
        <v>492.34718750000002</v>
      </c>
      <c r="Q1053" s="18" t="s">
        <v>164</v>
      </c>
      <c r="R1053" s="18">
        <v>517.46390629999996</v>
      </c>
      <c r="S1053" s="18" t="s">
        <v>164</v>
      </c>
      <c r="T1053" s="18">
        <v>551.08500000000004</v>
      </c>
      <c r="U1053" s="18" t="s">
        <v>164</v>
      </c>
      <c r="V1053" s="18">
        <v>588.85362499999997</v>
      </c>
      <c r="W1053" s="18" t="s">
        <v>164</v>
      </c>
      <c r="X1053" s="18">
        <v>622</v>
      </c>
      <c r="Y1053" s="18" t="s">
        <v>164</v>
      </c>
      <c r="Z1053" s="18">
        <v>639.53081250000002</v>
      </c>
    </row>
    <row r="1054" spans="1:26" hidden="1">
      <c r="A1054" s="18" t="s">
        <v>199</v>
      </c>
      <c r="B1054" s="18" t="s">
        <v>188</v>
      </c>
      <c r="C1054" s="18" t="s">
        <v>227</v>
      </c>
      <c r="D1054" s="18" t="s">
        <v>58</v>
      </c>
      <c r="E1054" s="18" t="s">
        <v>140</v>
      </c>
      <c r="F1054" s="18" t="s">
        <v>141</v>
      </c>
      <c r="G1054" s="18">
        <v>33167.936199999996</v>
      </c>
      <c r="H1054" s="18">
        <v>35595.20508</v>
      </c>
      <c r="I1054" s="18" t="s">
        <v>164</v>
      </c>
      <c r="J1054" s="18">
        <v>42616.75</v>
      </c>
      <c r="K1054" s="18" t="s">
        <v>164</v>
      </c>
      <c r="L1054" s="18">
        <v>38892.075519999999</v>
      </c>
      <c r="M1054" s="18" t="s">
        <v>164</v>
      </c>
      <c r="N1054" s="18">
        <v>30312.472979999999</v>
      </c>
      <c r="O1054" s="18" t="s">
        <v>164</v>
      </c>
      <c r="P1054" s="18">
        <v>17851.089680000001</v>
      </c>
      <c r="Q1054" s="18" t="s">
        <v>164</v>
      </c>
      <c r="R1054" s="18">
        <v>10901.19067</v>
      </c>
      <c r="S1054" s="18" t="s">
        <v>164</v>
      </c>
      <c r="T1054" s="18">
        <v>7812.7097180000001</v>
      </c>
      <c r="U1054" s="18" t="s">
        <v>164</v>
      </c>
      <c r="V1054" s="18">
        <v>3860.3142910000001</v>
      </c>
      <c r="W1054" s="18" t="s">
        <v>164</v>
      </c>
      <c r="X1054" s="18">
        <v>-412.4625982</v>
      </c>
      <c r="Y1054" s="18" t="s">
        <v>164</v>
      </c>
      <c r="Z1054" s="18">
        <v>-2692.4986370000001</v>
      </c>
    </row>
    <row r="1055" spans="1:26" hidden="1">
      <c r="A1055" s="18" t="s">
        <v>199</v>
      </c>
      <c r="B1055" s="18" t="s">
        <v>188</v>
      </c>
      <c r="C1055" s="18" t="s">
        <v>227</v>
      </c>
      <c r="D1055" s="18" t="s">
        <v>58</v>
      </c>
      <c r="E1055" s="18" t="s">
        <v>59</v>
      </c>
      <c r="F1055" s="18" t="s">
        <v>60</v>
      </c>
      <c r="G1055" s="18">
        <v>341.11631249999999</v>
      </c>
      <c r="H1055" s="18">
        <v>368.11181249999998</v>
      </c>
      <c r="I1055" s="18" t="s">
        <v>164</v>
      </c>
      <c r="J1055" s="18">
        <v>422.01818750000001</v>
      </c>
      <c r="K1055" s="18" t="s">
        <v>164</v>
      </c>
      <c r="L1055" s="18">
        <v>416.89959379999999</v>
      </c>
      <c r="M1055" s="18" t="s">
        <v>164</v>
      </c>
      <c r="N1055" s="18">
        <v>431.91018750000001</v>
      </c>
      <c r="O1055" s="18" t="s">
        <v>164</v>
      </c>
      <c r="P1055" s="18">
        <v>436.67690629999998</v>
      </c>
      <c r="Q1055" s="18" t="s">
        <v>164</v>
      </c>
      <c r="R1055" s="18">
        <v>449.10931249999999</v>
      </c>
      <c r="S1055" s="18" t="s">
        <v>164</v>
      </c>
      <c r="T1055" s="18">
        <v>452.2004063</v>
      </c>
      <c r="U1055" s="18" t="s">
        <v>164</v>
      </c>
      <c r="V1055" s="18">
        <v>456.2996875</v>
      </c>
      <c r="W1055" s="18" t="s">
        <v>164</v>
      </c>
      <c r="X1055" s="18">
        <v>471.90781249999998</v>
      </c>
      <c r="Y1055" s="18" t="s">
        <v>164</v>
      </c>
      <c r="Z1055" s="18">
        <v>480.62150000000003</v>
      </c>
    </row>
    <row r="1056" spans="1:26" hidden="1">
      <c r="A1056" s="18" t="s">
        <v>199</v>
      </c>
      <c r="B1056" s="18" t="s">
        <v>188</v>
      </c>
      <c r="C1056" s="18" t="s">
        <v>227</v>
      </c>
      <c r="D1056" s="18" t="s">
        <v>58</v>
      </c>
      <c r="E1056" s="18" t="s">
        <v>61</v>
      </c>
      <c r="F1056" s="18" t="s">
        <v>62</v>
      </c>
      <c r="G1056" s="18">
        <v>63148.666799999999</v>
      </c>
      <c r="H1056" s="18">
        <v>75308.071089999998</v>
      </c>
      <c r="I1056" s="18" t="s">
        <v>164</v>
      </c>
      <c r="J1056" s="18">
        <v>111762.4234</v>
      </c>
      <c r="K1056" s="18" t="s">
        <v>164</v>
      </c>
      <c r="L1056" s="18">
        <v>159294.19690000001</v>
      </c>
      <c r="M1056" s="18" t="s">
        <v>164</v>
      </c>
      <c r="N1056" s="18">
        <v>207346.2531</v>
      </c>
      <c r="O1056" s="18" t="s">
        <v>164</v>
      </c>
      <c r="P1056" s="18">
        <v>257634.7469</v>
      </c>
      <c r="Q1056" s="18" t="s">
        <v>164</v>
      </c>
      <c r="R1056" s="18">
        <v>311575.6531</v>
      </c>
      <c r="S1056" s="18" t="s">
        <v>164</v>
      </c>
      <c r="T1056" s="18">
        <v>372792.75</v>
      </c>
      <c r="U1056" s="18" t="s">
        <v>164</v>
      </c>
      <c r="V1056" s="18">
        <v>439657.45309999998</v>
      </c>
      <c r="W1056" s="18" t="s">
        <v>164</v>
      </c>
      <c r="X1056" s="18">
        <v>512617.39380000002</v>
      </c>
      <c r="Y1056" s="18" t="s">
        <v>164</v>
      </c>
      <c r="Z1056" s="18">
        <v>592070.46250000002</v>
      </c>
    </row>
    <row r="1057" spans="1:26" hidden="1">
      <c r="A1057" s="18" t="s">
        <v>199</v>
      </c>
      <c r="B1057" s="18" t="s">
        <v>188</v>
      </c>
      <c r="C1057" s="18" t="s">
        <v>227</v>
      </c>
      <c r="D1057" s="18" t="s">
        <v>58</v>
      </c>
      <c r="E1057" s="18" t="s">
        <v>142</v>
      </c>
      <c r="F1057" s="18" t="s">
        <v>143</v>
      </c>
      <c r="G1057" s="18">
        <v>6530.5478519999997</v>
      </c>
      <c r="H1057" s="18">
        <v>6921.7978519999997</v>
      </c>
      <c r="I1057" s="18" t="s">
        <v>164</v>
      </c>
      <c r="J1057" s="18">
        <v>7671.501953</v>
      </c>
      <c r="K1057" s="18" t="s">
        <v>164</v>
      </c>
      <c r="L1057" s="18">
        <v>8327.6826170000004</v>
      </c>
      <c r="M1057" s="18" t="s">
        <v>164</v>
      </c>
      <c r="N1057" s="18">
        <v>8857.1757809999999</v>
      </c>
      <c r="O1057" s="18" t="s">
        <v>164</v>
      </c>
      <c r="P1057" s="18">
        <v>9242.5429690000001</v>
      </c>
      <c r="Q1057" s="18" t="s">
        <v>164</v>
      </c>
      <c r="R1057" s="18">
        <v>9459.9677730000003</v>
      </c>
      <c r="S1057" s="18" t="s">
        <v>164</v>
      </c>
      <c r="T1057" s="18">
        <v>9531.0947269999997</v>
      </c>
      <c r="U1057" s="18" t="s">
        <v>164</v>
      </c>
      <c r="V1057" s="18">
        <v>9480.2275389999995</v>
      </c>
      <c r="W1057" s="18" t="s">
        <v>164</v>
      </c>
      <c r="X1057" s="18">
        <v>9325.7070309999999</v>
      </c>
      <c r="Y1057" s="18" t="s">
        <v>164</v>
      </c>
      <c r="Z1057" s="18">
        <v>9103.234375</v>
      </c>
    </row>
    <row r="1058" spans="1:26" hidden="1">
      <c r="A1058" s="18" t="s">
        <v>199</v>
      </c>
      <c r="B1058" s="18" t="s">
        <v>188</v>
      </c>
      <c r="C1058" s="18" t="s">
        <v>227</v>
      </c>
      <c r="D1058" s="18" t="s">
        <v>58</v>
      </c>
      <c r="E1058" s="18" t="s">
        <v>63</v>
      </c>
      <c r="F1058" s="18" t="s">
        <v>60</v>
      </c>
      <c r="G1058" s="18">
        <v>459.23040630000003</v>
      </c>
      <c r="H1058" s="18">
        <v>506.42849999999999</v>
      </c>
      <c r="I1058" s="18" t="s">
        <v>164</v>
      </c>
      <c r="J1058" s="18">
        <v>595.57687499999997</v>
      </c>
      <c r="K1058" s="18" t="s">
        <v>164</v>
      </c>
      <c r="L1058" s="18">
        <v>577.01831249999998</v>
      </c>
      <c r="M1058" s="18" t="s">
        <v>164</v>
      </c>
      <c r="N1058" s="18">
        <v>579.0385</v>
      </c>
      <c r="O1058" s="18" t="s">
        <v>164</v>
      </c>
      <c r="P1058" s="18">
        <v>565.35581249999996</v>
      </c>
      <c r="Q1058" s="18" t="s">
        <v>164</v>
      </c>
      <c r="R1058" s="18">
        <v>575.06031250000001</v>
      </c>
      <c r="S1058" s="18" t="s">
        <v>164</v>
      </c>
      <c r="T1058" s="18">
        <v>585.45731249999994</v>
      </c>
      <c r="U1058" s="18" t="s">
        <v>164</v>
      </c>
      <c r="V1058" s="18">
        <v>592.842625</v>
      </c>
      <c r="W1058" s="18" t="s">
        <v>164</v>
      </c>
      <c r="X1058" s="18">
        <v>618.93387499999994</v>
      </c>
      <c r="Y1058" s="18" t="s">
        <v>164</v>
      </c>
      <c r="Z1058" s="18">
        <v>636.76649999999995</v>
      </c>
    </row>
    <row r="1059" spans="1:26" hidden="1">
      <c r="A1059" s="18" t="s">
        <v>206</v>
      </c>
      <c r="B1059" s="18" t="s">
        <v>243</v>
      </c>
      <c r="C1059" s="18" t="s">
        <v>227</v>
      </c>
      <c r="D1059" s="18" t="s">
        <v>58</v>
      </c>
      <c r="E1059" s="18" t="s">
        <v>140</v>
      </c>
      <c r="F1059" s="18" t="s">
        <v>141</v>
      </c>
      <c r="G1059" s="18">
        <v>40695.800000000003</v>
      </c>
      <c r="H1059" s="18">
        <v>41734.300000000003</v>
      </c>
      <c r="I1059" s="18" t="s">
        <v>164</v>
      </c>
      <c r="J1059" s="18">
        <v>43733.2</v>
      </c>
      <c r="K1059" s="18" t="s">
        <v>164</v>
      </c>
      <c r="L1059" s="18">
        <v>42745.1</v>
      </c>
      <c r="M1059" s="18" t="s">
        <v>164</v>
      </c>
      <c r="N1059" s="18">
        <v>34932.6</v>
      </c>
      <c r="O1059" s="18" t="s">
        <v>164</v>
      </c>
      <c r="P1059" s="18">
        <v>21311.599999999999</v>
      </c>
      <c r="Q1059" s="18" t="s">
        <v>164</v>
      </c>
      <c r="R1059" s="18">
        <v>12932.6</v>
      </c>
      <c r="S1059" s="18" t="s">
        <v>164</v>
      </c>
      <c r="T1059" s="18">
        <v>4542.8</v>
      </c>
      <c r="U1059" s="18" t="s">
        <v>164</v>
      </c>
      <c r="V1059" s="18">
        <v>-5102.2</v>
      </c>
      <c r="W1059" s="18" t="s">
        <v>164</v>
      </c>
      <c r="X1059" s="18">
        <v>-15833.6</v>
      </c>
      <c r="Y1059" s="18" t="s">
        <v>164</v>
      </c>
      <c r="Z1059" s="18">
        <v>-25569.5</v>
      </c>
    </row>
    <row r="1060" spans="1:26" hidden="1">
      <c r="A1060" s="18" t="s">
        <v>206</v>
      </c>
      <c r="B1060" s="18" t="s">
        <v>243</v>
      </c>
      <c r="C1060" s="18" t="s">
        <v>227</v>
      </c>
      <c r="D1060" s="18" t="s">
        <v>58</v>
      </c>
      <c r="E1060" s="18" t="s">
        <v>59</v>
      </c>
      <c r="F1060" s="18" t="s">
        <v>60</v>
      </c>
      <c r="G1060" s="18">
        <v>395</v>
      </c>
      <c r="H1060" s="18">
        <v>417.9</v>
      </c>
      <c r="I1060" s="18" t="s">
        <v>164</v>
      </c>
      <c r="J1060" s="18">
        <v>463.2</v>
      </c>
      <c r="K1060" s="18" t="s">
        <v>164</v>
      </c>
      <c r="L1060" s="18">
        <v>556.20000000000005</v>
      </c>
      <c r="M1060" s="18" t="s">
        <v>164</v>
      </c>
      <c r="N1060" s="18">
        <v>627.79999999999995</v>
      </c>
      <c r="O1060" s="18" t="s">
        <v>164</v>
      </c>
      <c r="P1060" s="18">
        <v>655.5</v>
      </c>
      <c r="Q1060" s="18" t="s">
        <v>164</v>
      </c>
      <c r="R1060" s="18">
        <v>665.5</v>
      </c>
      <c r="S1060" s="18" t="s">
        <v>164</v>
      </c>
      <c r="T1060" s="18">
        <v>677.7</v>
      </c>
      <c r="U1060" s="18" t="s">
        <v>164</v>
      </c>
      <c r="V1060" s="18">
        <v>706.2</v>
      </c>
      <c r="W1060" s="18" t="s">
        <v>164</v>
      </c>
      <c r="X1060" s="18">
        <v>748.6</v>
      </c>
      <c r="Y1060" s="18" t="s">
        <v>164</v>
      </c>
      <c r="Z1060" s="18">
        <v>821.3</v>
      </c>
    </row>
    <row r="1061" spans="1:26" hidden="1">
      <c r="A1061" s="18" t="s">
        <v>206</v>
      </c>
      <c r="B1061" s="18" t="s">
        <v>243</v>
      </c>
      <c r="C1061" s="18" t="s">
        <v>227</v>
      </c>
      <c r="D1061" s="18" t="s">
        <v>58</v>
      </c>
      <c r="E1061" s="18" t="s">
        <v>142</v>
      </c>
      <c r="F1061" s="18" t="s">
        <v>143</v>
      </c>
      <c r="G1061" s="18">
        <v>6871.3</v>
      </c>
      <c r="H1061" s="18">
        <v>7251.4</v>
      </c>
      <c r="I1061" s="18" t="s">
        <v>164</v>
      </c>
      <c r="J1061" s="18">
        <v>7631.5</v>
      </c>
      <c r="K1061" s="18" t="s">
        <v>164</v>
      </c>
      <c r="L1061" s="18">
        <v>8296.2000000000007</v>
      </c>
      <c r="M1061" s="18" t="s">
        <v>164</v>
      </c>
      <c r="N1061" s="18">
        <v>8849.5</v>
      </c>
      <c r="O1061" s="18" t="s">
        <v>164</v>
      </c>
      <c r="P1061" s="18">
        <v>9282.7000000000007</v>
      </c>
      <c r="Q1061" s="18" t="s">
        <v>164</v>
      </c>
      <c r="R1061" s="18">
        <v>9593.2000000000007</v>
      </c>
      <c r="S1061" s="18" t="s">
        <v>164</v>
      </c>
      <c r="T1061" s="18">
        <v>9806.6</v>
      </c>
      <c r="U1061" s="18" t="s">
        <v>164</v>
      </c>
      <c r="V1061" s="18">
        <v>9949.2999999999993</v>
      </c>
      <c r="W1061" s="18" t="s">
        <v>164</v>
      </c>
      <c r="X1061" s="18">
        <v>10043.799999999999</v>
      </c>
      <c r="Y1061" s="18" t="s">
        <v>164</v>
      </c>
      <c r="Z1061" s="18">
        <v>10107.200000000001</v>
      </c>
    </row>
    <row r="1062" spans="1:26" hidden="1">
      <c r="A1062" s="18" t="s">
        <v>206</v>
      </c>
      <c r="B1062" s="18" t="s">
        <v>243</v>
      </c>
      <c r="C1062" s="18" t="s">
        <v>227</v>
      </c>
      <c r="D1062" s="18" t="s">
        <v>58</v>
      </c>
      <c r="E1062" s="18" t="s">
        <v>63</v>
      </c>
      <c r="F1062" s="18" t="s">
        <v>60</v>
      </c>
      <c r="G1062" s="18">
        <v>507.5</v>
      </c>
      <c r="H1062" s="18">
        <v>525.6</v>
      </c>
      <c r="I1062" s="18" t="s">
        <v>164</v>
      </c>
      <c r="J1062" s="18">
        <v>571.6</v>
      </c>
      <c r="K1062" s="18" t="s">
        <v>164</v>
      </c>
      <c r="L1062" s="18">
        <v>649.4</v>
      </c>
      <c r="M1062" s="18" t="s">
        <v>164</v>
      </c>
      <c r="N1062" s="18">
        <v>699.6</v>
      </c>
      <c r="O1062" s="18" t="s">
        <v>164</v>
      </c>
      <c r="P1062" s="18">
        <v>764.9</v>
      </c>
      <c r="Q1062" s="18" t="s">
        <v>164</v>
      </c>
      <c r="R1062" s="18">
        <v>801.7</v>
      </c>
      <c r="S1062" s="18" t="s">
        <v>164</v>
      </c>
      <c r="T1062" s="18">
        <v>826.9</v>
      </c>
      <c r="U1062" s="18" t="s">
        <v>164</v>
      </c>
      <c r="V1062" s="18">
        <v>863</v>
      </c>
      <c r="W1062" s="18" t="s">
        <v>164</v>
      </c>
      <c r="X1062" s="18">
        <v>925.9</v>
      </c>
      <c r="Y1062" s="18" t="s">
        <v>164</v>
      </c>
      <c r="Z1062" s="18">
        <v>1026.8</v>
      </c>
    </row>
    <row r="1063" spans="1:26" hidden="1">
      <c r="A1063" s="18" t="s">
        <v>208</v>
      </c>
      <c r="B1063" s="18" t="s">
        <v>244</v>
      </c>
      <c r="C1063" s="18" t="s">
        <v>227</v>
      </c>
      <c r="D1063" s="18" t="s">
        <v>58</v>
      </c>
      <c r="E1063" s="18" t="s">
        <v>140</v>
      </c>
      <c r="F1063" s="18" t="s">
        <v>141</v>
      </c>
      <c r="G1063" s="18">
        <v>34449.231670000001</v>
      </c>
      <c r="H1063" s="18">
        <v>36355.964330000003</v>
      </c>
      <c r="I1063" s="18" t="s">
        <v>164</v>
      </c>
      <c r="J1063" s="18">
        <v>38768.938999999998</v>
      </c>
      <c r="K1063" s="18" t="s">
        <v>164</v>
      </c>
      <c r="L1063" s="18">
        <v>33519.321000000004</v>
      </c>
      <c r="M1063" s="18" t="s">
        <v>164</v>
      </c>
      <c r="N1063" s="18">
        <v>24774.768329999999</v>
      </c>
      <c r="O1063" s="18" t="s">
        <v>164</v>
      </c>
      <c r="P1063" s="18">
        <v>11403.062</v>
      </c>
      <c r="Q1063" s="18" t="s">
        <v>164</v>
      </c>
      <c r="R1063" s="18">
        <v>1456.6786669999999</v>
      </c>
      <c r="S1063" s="18" t="s">
        <v>164</v>
      </c>
      <c r="T1063" s="18">
        <v>-5178.6606670000001</v>
      </c>
      <c r="U1063" s="18" t="s">
        <v>164</v>
      </c>
      <c r="V1063" s="18">
        <v>-9940.7036669999998</v>
      </c>
      <c r="W1063" s="18" t="s">
        <v>164</v>
      </c>
      <c r="X1063" s="18">
        <v>-12764.099329999999</v>
      </c>
      <c r="Y1063" s="18" t="s">
        <v>164</v>
      </c>
      <c r="Z1063" s="18">
        <v>-15596.518669999999</v>
      </c>
    </row>
    <row r="1064" spans="1:26" hidden="1">
      <c r="A1064" s="18" t="s">
        <v>208</v>
      </c>
      <c r="B1064" s="18" t="s">
        <v>244</v>
      </c>
      <c r="C1064" s="18" t="s">
        <v>227</v>
      </c>
      <c r="D1064" s="18" t="s">
        <v>58</v>
      </c>
      <c r="E1064" s="18" t="s">
        <v>59</v>
      </c>
      <c r="F1064" s="18" t="s">
        <v>60</v>
      </c>
      <c r="G1064" s="18">
        <v>315.11099999999999</v>
      </c>
      <c r="H1064" s="18">
        <v>343.983</v>
      </c>
      <c r="I1064" s="18" t="s">
        <v>164</v>
      </c>
      <c r="J1064" s="18">
        <v>380.03300000000002</v>
      </c>
      <c r="K1064" s="18" t="s">
        <v>164</v>
      </c>
      <c r="L1064" s="18">
        <v>389.613</v>
      </c>
      <c r="M1064" s="18" t="s">
        <v>164</v>
      </c>
      <c r="N1064" s="18">
        <v>397.74299999999999</v>
      </c>
      <c r="O1064" s="18" t="s">
        <v>164</v>
      </c>
      <c r="P1064" s="18">
        <v>404.80200000000002</v>
      </c>
      <c r="Q1064" s="18" t="s">
        <v>164</v>
      </c>
      <c r="R1064" s="18">
        <v>413.05900000000003</v>
      </c>
      <c r="S1064" s="18" t="s">
        <v>164</v>
      </c>
      <c r="T1064" s="18">
        <v>431.209</v>
      </c>
      <c r="U1064" s="18" t="s">
        <v>164</v>
      </c>
      <c r="V1064" s="18">
        <v>447.17</v>
      </c>
      <c r="W1064" s="18" t="s">
        <v>164</v>
      </c>
      <c r="X1064" s="18">
        <v>460.19600000000003</v>
      </c>
      <c r="Y1064" s="18" t="s">
        <v>164</v>
      </c>
      <c r="Z1064" s="18">
        <v>471.24299999999999</v>
      </c>
    </row>
    <row r="1065" spans="1:26" hidden="1">
      <c r="A1065" s="18" t="s">
        <v>208</v>
      </c>
      <c r="B1065" s="18" t="s">
        <v>244</v>
      </c>
      <c r="C1065" s="18" t="s">
        <v>227</v>
      </c>
      <c r="D1065" s="18" t="s">
        <v>58</v>
      </c>
      <c r="E1065" s="18" t="s">
        <v>142</v>
      </c>
      <c r="F1065" s="18" t="s">
        <v>143</v>
      </c>
      <c r="G1065" s="18">
        <v>6534.9</v>
      </c>
      <c r="H1065" s="18">
        <v>6931.5</v>
      </c>
      <c r="I1065" s="18" t="s">
        <v>164</v>
      </c>
      <c r="J1065" s="18">
        <v>7697.8</v>
      </c>
      <c r="K1065" s="18" t="s">
        <v>164</v>
      </c>
      <c r="L1065" s="18">
        <v>8331.6</v>
      </c>
      <c r="M1065" s="18" t="s">
        <v>164</v>
      </c>
      <c r="N1065" s="18">
        <v>8822.7000000000007</v>
      </c>
      <c r="O1065" s="18" t="s">
        <v>164</v>
      </c>
      <c r="P1065" s="18">
        <v>9169.7999999999993</v>
      </c>
      <c r="Q1065" s="18" t="s">
        <v>164</v>
      </c>
      <c r="R1065" s="18">
        <v>9500.6</v>
      </c>
      <c r="S1065" s="18" t="s">
        <v>164</v>
      </c>
      <c r="T1065" s="18">
        <v>9665.4</v>
      </c>
      <c r="U1065" s="18" t="s">
        <v>164</v>
      </c>
      <c r="V1065" s="18">
        <v>9692.6</v>
      </c>
      <c r="W1065" s="18" t="s">
        <v>164</v>
      </c>
      <c r="X1065" s="18">
        <v>9617.1</v>
      </c>
      <c r="Y1065" s="18" t="s">
        <v>164</v>
      </c>
      <c r="Z1065" s="18">
        <v>9503.6</v>
      </c>
    </row>
    <row r="1066" spans="1:26" hidden="1">
      <c r="A1066" s="18" t="s">
        <v>208</v>
      </c>
      <c r="B1066" s="18" t="s">
        <v>244</v>
      </c>
      <c r="C1066" s="18" t="s">
        <v>227</v>
      </c>
      <c r="D1066" s="18" t="s">
        <v>58</v>
      </c>
      <c r="E1066" s="18" t="s">
        <v>63</v>
      </c>
      <c r="F1066" s="18" t="s">
        <v>60</v>
      </c>
      <c r="G1066" s="18">
        <v>447.78699999999998</v>
      </c>
      <c r="H1066" s="18">
        <v>475.24200000000002</v>
      </c>
      <c r="I1066" s="18" t="s">
        <v>164</v>
      </c>
      <c r="J1066" s="18">
        <v>507.81700000000001</v>
      </c>
      <c r="K1066" s="18" t="s">
        <v>164</v>
      </c>
      <c r="L1066" s="18">
        <v>509.55</v>
      </c>
      <c r="M1066" s="18" t="s">
        <v>164</v>
      </c>
      <c r="N1066" s="18">
        <v>529.899</v>
      </c>
      <c r="O1066" s="18" t="s">
        <v>164</v>
      </c>
      <c r="P1066" s="18">
        <v>560.11300000000006</v>
      </c>
      <c r="Q1066" s="18" t="s">
        <v>164</v>
      </c>
      <c r="R1066" s="18">
        <v>585.12</v>
      </c>
      <c r="S1066" s="18" t="s">
        <v>164</v>
      </c>
      <c r="T1066" s="18">
        <v>599.43299999999999</v>
      </c>
      <c r="U1066" s="18" t="s">
        <v>164</v>
      </c>
      <c r="V1066" s="18">
        <v>606.17899999999997</v>
      </c>
      <c r="W1066" s="18" t="s">
        <v>164</v>
      </c>
      <c r="X1066" s="18">
        <v>623.98099999999999</v>
      </c>
      <c r="Y1066" s="18" t="s">
        <v>164</v>
      </c>
      <c r="Z1066" s="18">
        <v>647.30100000000004</v>
      </c>
    </row>
    <row r="1067" spans="1:26" hidden="1">
      <c r="A1067" s="18" t="s">
        <v>208</v>
      </c>
      <c r="B1067" s="18" t="s">
        <v>245</v>
      </c>
      <c r="C1067" s="18" t="s">
        <v>227</v>
      </c>
      <c r="D1067" s="18" t="s">
        <v>58</v>
      </c>
      <c r="E1067" s="18" t="s">
        <v>140</v>
      </c>
      <c r="F1067" s="18" t="s">
        <v>141</v>
      </c>
      <c r="G1067" s="18">
        <v>34472.419670000003</v>
      </c>
      <c r="H1067" s="18">
        <v>36421.758999999998</v>
      </c>
      <c r="I1067" s="18" t="s">
        <v>164</v>
      </c>
      <c r="J1067" s="18">
        <v>35157.818670000001</v>
      </c>
      <c r="K1067" s="18" t="s">
        <v>164</v>
      </c>
      <c r="L1067" s="18">
        <v>32431.963670000001</v>
      </c>
      <c r="M1067" s="18" t="s">
        <v>164</v>
      </c>
      <c r="N1067" s="18">
        <v>23998.564330000001</v>
      </c>
      <c r="O1067" s="18" t="s">
        <v>164</v>
      </c>
      <c r="P1067" s="18">
        <v>10407.342000000001</v>
      </c>
      <c r="Q1067" s="18" t="s">
        <v>164</v>
      </c>
      <c r="R1067" s="18">
        <v>2202.3136669999999</v>
      </c>
      <c r="S1067" s="18" t="s">
        <v>164</v>
      </c>
      <c r="T1067" s="18">
        <v>-3114.0889999999999</v>
      </c>
      <c r="U1067" s="18" t="s">
        <v>164</v>
      </c>
      <c r="V1067" s="18">
        <v>-6397.8126670000001</v>
      </c>
      <c r="W1067" s="18" t="s">
        <v>164</v>
      </c>
      <c r="X1067" s="18">
        <v>-9065.2833329999994</v>
      </c>
      <c r="Y1067" s="18" t="s">
        <v>164</v>
      </c>
      <c r="Z1067" s="18">
        <v>-11094.26267</v>
      </c>
    </row>
    <row r="1068" spans="1:26" hidden="1">
      <c r="A1068" s="18" t="s">
        <v>208</v>
      </c>
      <c r="B1068" s="18" t="s">
        <v>245</v>
      </c>
      <c r="C1068" s="18" t="s">
        <v>227</v>
      </c>
      <c r="D1068" s="18" t="s">
        <v>58</v>
      </c>
      <c r="E1068" s="18" t="s">
        <v>59</v>
      </c>
      <c r="F1068" s="18" t="s">
        <v>60</v>
      </c>
      <c r="G1068" s="18">
        <v>315.10399999999998</v>
      </c>
      <c r="H1068" s="18">
        <v>344.25</v>
      </c>
      <c r="I1068" s="18" t="s">
        <v>164</v>
      </c>
      <c r="J1068" s="18">
        <v>403.77100000000002</v>
      </c>
      <c r="K1068" s="18" t="s">
        <v>164</v>
      </c>
      <c r="L1068" s="18">
        <v>452.19200000000001</v>
      </c>
      <c r="M1068" s="18" t="s">
        <v>164</v>
      </c>
      <c r="N1068" s="18">
        <v>488.99400000000003</v>
      </c>
      <c r="O1068" s="18" t="s">
        <v>164</v>
      </c>
      <c r="P1068" s="18">
        <v>519.20699999999999</v>
      </c>
      <c r="Q1068" s="18" t="s">
        <v>164</v>
      </c>
      <c r="R1068" s="18">
        <v>561.04300000000001</v>
      </c>
      <c r="S1068" s="18" t="s">
        <v>164</v>
      </c>
      <c r="T1068" s="18">
        <v>603.53499999999997</v>
      </c>
      <c r="U1068" s="18" t="s">
        <v>164</v>
      </c>
      <c r="V1068" s="18">
        <v>644.03499999999997</v>
      </c>
      <c r="W1068" s="18" t="s">
        <v>164</v>
      </c>
      <c r="X1068" s="18">
        <v>680.45</v>
      </c>
      <c r="Y1068" s="18" t="s">
        <v>164</v>
      </c>
      <c r="Z1068" s="18">
        <v>722.96400000000006</v>
      </c>
    </row>
    <row r="1069" spans="1:26" hidden="1">
      <c r="A1069" s="18" t="s">
        <v>208</v>
      </c>
      <c r="B1069" s="18" t="s">
        <v>245</v>
      </c>
      <c r="C1069" s="18" t="s">
        <v>227</v>
      </c>
      <c r="D1069" s="18" t="s">
        <v>58</v>
      </c>
      <c r="E1069" s="18" t="s">
        <v>142</v>
      </c>
      <c r="F1069" s="18" t="s">
        <v>143</v>
      </c>
      <c r="G1069" s="18">
        <v>6534.9</v>
      </c>
      <c r="H1069" s="18">
        <v>6931.5</v>
      </c>
      <c r="I1069" s="18" t="s">
        <v>164</v>
      </c>
      <c r="J1069" s="18">
        <v>7697.8</v>
      </c>
      <c r="K1069" s="18" t="s">
        <v>164</v>
      </c>
      <c r="L1069" s="18">
        <v>8331.6</v>
      </c>
      <c r="M1069" s="18" t="s">
        <v>164</v>
      </c>
      <c r="N1069" s="18">
        <v>8822.7000000000007</v>
      </c>
      <c r="O1069" s="18" t="s">
        <v>164</v>
      </c>
      <c r="P1069" s="18">
        <v>9169.7999999999993</v>
      </c>
      <c r="Q1069" s="18" t="s">
        <v>164</v>
      </c>
      <c r="R1069" s="18">
        <v>9500.6</v>
      </c>
      <c r="S1069" s="18" t="s">
        <v>164</v>
      </c>
      <c r="T1069" s="18">
        <v>9665.4</v>
      </c>
      <c r="U1069" s="18" t="s">
        <v>164</v>
      </c>
      <c r="V1069" s="18">
        <v>9692.6</v>
      </c>
      <c r="W1069" s="18" t="s">
        <v>164</v>
      </c>
      <c r="X1069" s="18">
        <v>9617.1</v>
      </c>
      <c r="Y1069" s="18" t="s">
        <v>164</v>
      </c>
      <c r="Z1069" s="18">
        <v>9503.6</v>
      </c>
    </row>
    <row r="1070" spans="1:26" hidden="1">
      <c r="A1070" s="18" t="s">
        <v>208</v>
      </c>
      <c r="B1070" s="18" t="s">
        <v>245</v>
      </c>
      <c r="C1070" s="18" t="s">
        <v>227</v>
      </c>
      <c r="D1070" s="18" t="s">
        <v>58</v>
      </c>
      <c r="E1070" s="18" t="s">
        <v>63</v>
      </c>
      <c r="F1070" s="18" t="s">
        <v>60</v>
      </c>
      <c r="G1070" s="18">
        <v>448.23500000000001</v>
      </c>
      <c r="H1070" s="18">
        <v>476.43799999999999</v>
      </c>
      <c r="I1070" s="18" t="s">
        <v>164</v>
      </c>
      <c r="J1070" s="18">
        <v>518.61500000000001</v>
      </c>
      <c r="K1070" s="18" t="s">
        <v>164</v>
      </c>
      <c r="L1070" s="18">
        <v>570.40599999999995</v>
      </c>
      <c r="M1070" s="18" t="s">
        <v>164</v>
      </c>
      <c r="N1070" s="18">
        <v>639.43299999999999</v>
      </c>
      <c r="O1070" s="18" t="s">
        <v>164</v>
      </c>
      <c r="P1070" s="18">
        <v>730.08299999999997</v>
      </c>
      <c r="Q1070" s="18" t="s">
        <v>164</v>
      </c>
      <c r="R1070" s="18">
        <v>813.06100000000004</v>
      </c>
      <c r="S1070" s="18" t="s">
        <v>164</v>
      </c>
      <c r="T1070" s="18">
        <v>863.74900000000002</v>
      </c>
      <c r="U1070" s="18" t="s">
        <v>164</v>
      </c>
      <c r="V1070" s="18">
        <v>898.79100000000005</v>
      </c>
      <c r="W1070" s="18" t="s">
        <v>164</v>
      </c>
      <c r="X1070" s="18">
        <v>943.88300000000004</v>
      </c>
      <c r="Y1070" s="18" t="s">
        <v>164</v>
      </c>
      <c r="Z1070" s="18">
        <v>993.63</v>
      </c>
    </row>
    <row r="1071" spans="1:26" hidden="1">
      <c r="A1071" s="18" t="s">
        <v>208</v>
      </c>
      <c r="B1071" s="18" t="s">
        <v>246</v>
      </c>
      <c r="C1071" s="18" t="s">
        <v>227</v>
      </c>
      <c r="D1071" s="18" t="s">
        <v>58</v>
      </c>
      <c r="E1071" s="18" t="s">
        <v>140</v>
      </c>
      <c r="F1071" s="18" t="s">
        <v>141</v>
      </c>
      <c r="G1071" s="18">
        <v>34472.415999999997</v>
      </c>
      <c r="H1071" s="18">
        <v>36421.79567</v>
      </c>
      <c r="I1071" s="18" t="s">
        <v>164</v>
      </c>
      <c r="J1071" s="18">
        <v>35154.562669999999</v>
      </c>
      <c r="K1071" s="18" t="s">
        <v>164</v>
      </c>
      <c r="L1071" s="18">
        <v>33450.171329999997</v>
      </c>
      <c r="M1071" s="18" t="s">
        <v>164</v>
      </c>
      <c r="N1071" s="18">
        <v>25568.697</v>
      </c>
      <c r="O1071" s="18" t="s">
        <v>164</v>
      </c>
      <c r="P1071" s="18">
        <v>11332.79767</v>
      </c>
      <c r="Q1071" s="18" t="s">
        <v>164</v>
      </c>
      <c r="R1071" s="18">
        <v>1338.868667</v>
      </c>
      <c r="S1071" s="18" t="s">
        <v>164</v>
      </c>
      <c r="T1071" s="18">
        <v>-5180.0686669999996</v>
      </c>
      <c r="U1071" s="18" t="s">
        <v>164</v>
      </c>
      <c r="V1071" s="18">
        <v>-9573.9380000000001</v>
      </c>
      <c r="W1071" s="18" t="s">
        <v>164</v>
      </c>
      <c r="X1071" s="18">
        <v>-12977.305</v>
      </c>
      <c r="Y1071" s="18" t="s">
        <v>164</v>
      </c>
      <c r="Z1071" s="18">
        <v>-15830.301670000001</v>
      </c>
    </row>
    <row r="1072" spans="1:26" hidden="1">
      <c r="A1072" s="18" t="s">
        <v>208</v>
      </c>
      <c r="B1072" s="18" t="s">
        <v>246</v>
      </c>
      <c r="C1072" s="18" t="s">
        <v>227</v>
      </c>
      <c r="D1072" s="18" t="s">
        <v>58</v>
      </c>
      <c r="E1072" s="18" t="s">
        <v>59</v>
      </c>
      <c r="F1072" s="18" t="s">
        <v>60</v>
      </c>
      <c r="G1072" s="18">
        <v>315.10399999999998</v>
      </c>
      <c r="H1072" s="18">
        <v>344.25</v>
      </c>
      <c r="I1072" s="18" t="s">
        <v>164</v>
      </c>
      <c r="J1072" s="18">
        <v>403.77100000000002</v>
      </c>
      <c r="K1072" s="18" t="s">
        <v>164</v>
      </c>
      <c r="L1072" s="18">
        <v>456.20400000000001</v>
      </c>
      <c r="M1072" s="18" t="s">
        <v>164</v>
      </c>
      <c r="N1072" s="18">
        <v>492.29199999999997</v>
      </c>
      <c r="O1072" s="18" t="s">
        <v>164</v>
      </c>
      <c r="P1072" s="18">
        <v>512.12300000000005</v>
      </c>
      <c r="Q1072" s="18" t="s">
        <v>164</v>
      </c>
      <c r="R1072" s="18">
        <v>537.37400000000002</v>
      </c>
      <c r="S1072" s="18" t="s">
        <v>164</v>
      </c>
      <c r="T1072" s="18">
        <v>572.98500000000001</v>
      </c>
      <c r="U1072" s="18" t="s">
        <v>164</v>
      </c>
      <c r="V1072" s="18">
        <v>614.27700000000004</v>
      </c>
      <c r="W1072" s="18" t="s">
        <v>164</v>
      </c>
      <c r="X1072" s="18">
        <v>646.49199999999996</v>
      </c>
      <c r="Y1072" s="18" t="s">
        <v>164</v>
      </c>
      <c r="Z1072" s="18">
        <v>681.62800000000004</v>
      </c>
    </row>
    <row r="1073" spans="1:26" hidden="1">
      <c r="A1073" s="18" t="s">
        <v>208</v>
      </c>
      <c r="B1073" s="18" t="s">
        <v>246</v>
      </c>
      <c r="C1073" s="18" t="s">
        <v>227</v>
      </c>
      <c r="D1073" s="18" t="s">
        <v>58</v>
      </c>
      <c r="E1073" s="18" t="s">
        <v>142</v>
      </c>
      <c r="F1073" s="18" t="s">
        <v>143</v>
      </c>
      <c r="G1073" s="18">
        <v>6534.9</v>
      </c>
      <c r="H1073" s="18">
        <v>6931.5</v>
      </c>
      <c r="I1073" s="18" t="s">
        <v>164</v>
      </c>
      <c r="J1073" s="18">
        <v>7697.8</v>
      </c>
      <c r="K1073" s="18" t="s">
        <v>164</v>
      </c>
      <c r="L1073" s="18">
        <v>8331.6</v>
      </c>
      <c r="M1073" s="18" t="s">
        <v>164</v>
      </c>
      <c r="N1073" s="18">
        <v>8822.7000000000007</v>
      </c>
      <c r="O1073" s="18" t="s">
        <v>164</v>
      </c>
      <c r="P1073" s="18">
        <v>9169.7999999999993</v>
      </c>
      <c r="Q1073" s="18" t="s">
        <v>164</v>
      </c>
      <c r="R1073" s="18">
        <v>9500.6</v>
      </c>
      <c r="S1073" s="18" t="s">
        <v>164</v>
      </c>
      <c r="T1073" s="18">
        <v>9665.4</v>
      </c>
      <c r="U1073" s="18" t="s">
        <v>164</v>
      </c>
      <c r="V1073" s="18">
        <v>9692.6</v>
      </c>
      <c r="W1073" s="18" t="s">
        <v>164</v>
      </c>
      <c r="X1073" s="18">
        <v>9617.1</v>
      </c>
      <c r="Y1073" s="18" t="s">
        <v>164</v>
      </c>
      <c r="Z1073" s="18">
        <v>9503.6</v>
      </c>
    </row>
    <row r="1074" spans="1:26" hidden="1">
      <c r="A1074" s="18" t="s">
        <v>208</v>
      </c>
      <c r="B1074" s="18" t="s">
        <v>246</v>
      </c>
      <c r="C1074" s="18" t="s">
        <v>227</v>
      </c>
      <c r="D1074" s="18" t="s">
        <v>58</v>
      </c>
      <c r="E1074" s="18" t="s">
        <v>63</v>
      </c>
      <c r="F1074" s="18" t="s">
        <v>60</v>
      </c>
      <c r="G1074" s="18">
        <v>448.23500000000001</v>
      </c>
      <c r="H1074" s="18">
        <v>476.43799999999999</v>
      </c>
      <c r="I1074" s="18" t="s">
        <v>164</v>
      </c>
      <c r="J1074" s="18">
        <v>518.54399999999998</v>
      </c>
      <c r="K1074" s="18" t="s">
        <v>164</v>
      </c>
      <c r="L1074" s="18">
        <v>576.87599999999998</v>
      </c>
      <c r="M1074" s="18" t="s">
        <v>164</v>
      </c>
      <c r="N1074" s="18">
        <v>643.76300000000003</v>
      </c>
      <c r="O1074" s="18" t="s">
        <v>164</v>
      </c>
      <c r="P1074" s="18">
        <v>718.73400000000004</v>
      </c>
      <c r="Q1074" s="18" t="s">
        <v>164</v>
      </c>
      <c r="R1074" s="18">
        <v>773.38300000000004</v>
      </c>
      <c r="S1074" s="18" t="s">
        <v>164</v>
      </c>
      <c r="T1074" s="18">
        <v>814.09900000000005</v>
      </c>
      <c r="U1074" s="18" t="s">
        <v>164</v>
      </c>
      <c r="V1074" s="18">
        <v>838.78800000000001</v>
      </c>
      <c r="W1074" s="18" t="s">
        <v>164</v>
      </c>
      <c r="X1074" s="18">
        <v>876.90899999999999</v>
      </c>
      <c r="Y1074" s="18" t="s">
        <v>164</v>
      </c>
      <c r="Z1074" s="18">
        <v>917.09799999999996</v>
      </c>
    </row>
    <row r="1075" spans="1:26" hidden="1">
      <c r="A1075" s="18" t="s">
        <v>64</v>
      </c>
      <c r="B1075" s="18" t="s">
        <v>226</v>
      </c>
      <c r="C1075" s="18" t="s">
        <v>227</v>
      </c>
      <c r="D1075" s="18" t="s">
        <v>58</v>
      </c>
      <c r="E1075" s="18" t="s">
        <v>140</v>
      </c>
      <c r="F1075" s="18" t="s">
        <v>141</v>
      </c>
      <c r="G1075" s="18">
        <v>37637.83698</v>
      </c>
      <c r="H1075" s="18">
        <v>40078.962489999998</v>
      </c>
      <c r="I1075" s="18" t="s">
        <v>164</v>
      </c>
      <c r="J1075" s="18">
        <v>40499.499159999999</v>
      </c>
      <c r="K1075" s="18" t="s">
        <v>164</v>
      </c>
      <c r="L1075" s="18">
        <v>35953.834450000002</v>
      </c>
      <c r="M1075" s="18" t="s">
        <v>164</v>
      </c>
      <c r="N1075" s="18">
        <v>31482.253410000001</v>
      </c>
      <c r="O1075" s="18" t="s">
        <v>164</v>
      </c>
      <c r="P1075" s="18">
        <v>23721.656950000001</v>
      </c>
      <c r="Q1075" s="18" t="s">
        <v>164</v>
      </c>
      <c r="R1075" s="18">
        <v>15050.01714</v>
      </c>
      <c r="S1075" s="18" t="s">
        <v>164</v>
      </c>
      <c r="T1075" s="18">
        <v>8465.4687969999995</v>
      </c>
      <c r="U1075" s="18" t="s">
        <v>164</v>
      </c>
      <c r="V1075" s="18">
        <v>1688.3749319999999</v>
      </c>
      <c r="W1075" s="18" t="s">
        <v>164</v>
      </c>
      <c r="X1075" s="18">
        <v>-2858.0561499999999</v>
      </c>
      <c r="Y1075" s="18" t="s">
        <v>164</v>
      </c>
      <c r="Z1075" s="18">
        <v>-5182.5040959999997</v>
      </c>
    </row>
    <row r="1076" spans="1:26" hidden="1">
      <c r="A1076" s="18" t="s">
        <v>64</v>
      </c>
      <c r="B1076" s="18" t="s">
        <v>226</v>
      </c>
      <c r="C1076" s="18" t="s">
        <v>227</v>
      </c>
      <c r="D1076" s="18" t="s">
        <v>58</v>
      </c>
      <c r="E1076" s="18" t="s">
        <v>59</v>
      </c>
      <c r="F1076" s="18" t="s">
        <v>60</v>
      </c>
      <c r="G1076" s="18">
        <v>323.03899999999999</v>
      </c>
      <c r="H1076" s="18">
        <v>361.84500000000003</v>
      </c>
      <c r="I1076" s="18" t="s">
        <v>164</v>
      </c>
      <c r="J1076" s="18">
        <v>429.60899999999998</v>
      </c>
      <c r="K1076" s="18" t="s">
        <v>164</v>
      </c>
      <c r="L1076" s="18">
        <v>483.31</v>
      </c>
      <c r="M1076" s="18" t="s">
        <v>164</v>
      </c>
      <c r="N1076" s="18">
        <v>525.28</v>
      </c>
      <c r="O1076" s="18" t="s">
        <v>164</v>
      </c>
      <c r="P1076" s="18">
        <v>551.76499999999999</v>
      </c>
      <c r="Q1076" s="18" t="s">
        <v>164</v>
      </c>
      <c r="R1076" s="18">
        <v>584.85500000000002</v>
      </c>
      <c r="S1076" s="18" t="s">
        <v>164</v>
      </c>
      <c r="T1076" s="18">
        <v>626.399</v>
      </c>
      <c r="U1076" s="18" t="s">
        <v>164</v>
      </c>
      <c r="V1076" s="18">
        <v>664.43600000000004</v>
      </c>
      <c r="W1076" s="18" t="s">
        <v>164</v>
      </c>
      <c r="X1076" s="18">
        <v>707.86599999999999</v>
      </c>
      <c r="Y1076" s="18" t="s">
        <v>164</v>
      </c>
      <c r="Z1076" s="18">
        <v>761.13199999999995</v>
      </c>
    </row>
    <row r="1077" spans="1:26" hidden="1">
      <c r="A1077" s="18" t="s">
        <v>64</v>
      </c>
      <c r="B1077" s="18" t="s">
        <v>226</v>
      </c>
      <c r="C1077" s="18" t="s">
        <v>227</v>
      </c>
      <c r="D1077" s="18" t="s">
        <v>58</v>
      </c>
      <c r="E1077" s="18" t="s">
        <v>61</v>
      </c>
      <c r="F1077" s="18" t="s">
        <v>62</v>
      </c>
      <c r="G1077" s="18">
        <v>62186.080000000002</v>
      </c>
      <c r="H1077" s="18">
        <v>74284.759999999995</v>
      </c>
      <c r="I1077" s="18" t="s">
        <v>164</v>
      </c>
      <c r="J1077" s="18">
        <v>111099.56</v>
      </c>
      <c r="K1077" s="18" t="s">
        <v>164</v>
      </c>
      <c r="L1077" s="18">
        <v>156672.67000000001</v>
      </c>
      <c r="M1077" s="18" t="s">
        <v>164</v>
      </c>
      <c r="N1077" s="18">
        <v>203241.94</v>
      </c>
      <c r="O1077" s="18" t="s">
        <v>164</v>
      </c>
      <c r="P1077" s="18">
        <v>252177.42</v>
      </c>
      <c r="Q1077" s="18" t="s">
        <v>164</v>
      </c>
      <c r="R1077" s="18">
        <v>305370.67</v>
      </c>
      <c r="S1077" s="18" t="s">
        <v>164</v>
      </c>
      <c r="T1077" s="18">
        <v>366283.17</v>
      </c>
      <c r="U1077" s="18" t="s">
        <v>164</v>
      </c>
      <c r="V1077" s="18">
        <v>431718.98</v>
      </c>
      <c r="W1077" s="18" t="s">
        <v>164</v>
      </c>
      <c r="X1077" s="18">
        <v>502993.37</v>
      </c>
      <c r="Y1077" s="18" t="s">
        <v>164</v>
      </c>
      <c r="Z1077" s="18">
        <v>581428.76</v>
      </c>
    </row>
    <row r="1078" spans="1:26" hidden="1">
      <c r="A1078" s="18" t="s">
        <v>64</v>
      </c>
      <c r="B1078" s="18" t="s">
        <v>226</v>
      </c>
      <c r="C1078" s="18" t="s">
        <v>227</v>
      </c>
      <c r="D1078" s="18" t="s">
        <v>58</v>
      </c>
      <c r="E1078" s="18" t="s">
        <v>142</v>
      </c>
      <c r="F1078" s="18" t="s">
        <v>143</v>
      </c>
      <c r="G1078" s="18">
        <v>6503.13</v>
      </c>
      <c r="H1078" s="18">
        <v>6867.39</v>
      </c>
      <c r="I1078" s="18" t="s">
        <v>164</v>
      </c>
      <c r="J1078" s="18">
        <v>7611.25</v>
      </c>
      <c r="K1078" s="18" t="s">
        <v>164</v>
      </c>
      <c r="L1078" s="18">
        <v>8261.99</v>
      </c>
      <c r="M1078" s="18" t="s">
        <v>164</v>
      </c>
      <c r="N1078" s="18">
        <v>8787.1200000000008</v>
      </c>
      <c r="O1078" s="18" t="s">
        <v>164</v>
      </c>
      <c r="P1078" s="18">
        <v>9169.11</v>
      </c>
      <c r="Q1078" s="18" t="s">
        <v>164</v>
      </c>
      <c r="R1078" s="18">
        <v>9384.7000000000007</v>
      </c>
      <c r="S1078" s="18" t="s">
        <v>164</v>
      </c>
      <c r="T1078" s="18">
        <v>9456.8799999999992</v>
      </c>
      <c r="U1078" s="18" t="s">
        <v>164</v>
      </c>
      <c r="V1078" s="18">
        <v>9407.26</v>
      </c>
      <c r="W1078" s="18" t="s">
        <v>164</v>
      </c>
      <c r="X1078" s="18">
        <v>9253.9500000000007</v>
      </c>
      <c r="Y1078" s="18" t="s">
        <v>164</v>
      </c>
      <c r="Z1078" s="18">
        <v>9032.42</v>
      </c>
    </row>
    <row r="1079" spans="1:26" hidden="1">
      <c r="A1079" s="18" t="s">
        <v>64</v>
      </c>
      <c r="B1079" s="18" t="s">
        <v>226</v>
      </c>
      <c r="C1079" s="18" t="s">
        <v>227</v>
      </c>
      <c r="D1079" s="18" t="s">
        <v>58</v>
      </c>
      <c r="E1079" s="18" t="s">
        <v>63</v>
      </c>
      <c r="F1079" s="18" t="s">
        <v>60</v>
      </c>
      <c r="G1079" s="18">
        <v>464.43599999999998</v>
      </c>
      <c r="H1079" s="18">
        <v>500.88200000000001</v>
      </c>
      <c r="I1079" s="18" t="s">
        <v>164</v>
      </c>
      <c r="J1079" s="18">
        <v>563.05700000000002</v>
      </c>
      <c r="K1079" s="18" t="s">
        <v>164</v>
      </c>
      <c r="L1079" s="18">
        <v>603.61300000000006</v>
      </c>
      <c r="M1079" s="18" t="s">
        <v>164</v>
      </c>
      <c r="N1079" s="18">
        <v>649.76300000000003</v>
      </c>
      <c r="O1079" s="18" t="s">
        <v>164</v>
      </c>
      <c r="P1079" s="18">
        <v>693.221</v>
      </c>
      <c r="Q1079" s="18" t="s">
        <v>164</v>
      </c>
      <c r="R1079" s="18">
        <v>746.75</v>
      </c>
      <c r="S1079" s="18" t="s">
        <v>164</v>
      </c>
      <c r="T1079" s="18">
        <v>818.60900000000004</v>
      </c>
      <c r="U1079" s="18" t="s">
        <v>164</v>
      </c>
      <c r="V1079" s="18">
        <v>875.10599999999999</v>
      </c>
      <c r="W1079" s="18" t="s">
        <v>164</v>
      </c>
      <c r="X1079" s="18">
        <v>924.32899999999995</v>
      </c>
      <c r="Y1079" s="18" t="s">
        <v>164</v>
      </c>
      <c r="Z1079" s="18">
        <v>987.98500000000001</v>
      </c>
    </row>
    <row r="1080" spans="1:26" hidden="1">
      <c r="A1080" s="18" t="s">
        <v>64</v>
      </c>
      <c r="B1080" s="18" t="s">
        <v>138</v>
      </c>
      <c r="C1080" s="18" t="s">
        <v>227</v>
      </c>
      <c r="D1080" s="18" t="s">
        <v>58</v>
      </c>
      <c r="E1080" s="18" t="s">
        <v>140</v>
      </c>
      <c r="F1080" s="18" t="s">
        <v>141</v>
      </c>
      <c r="G1080" s="18">
        <v>37637.39086</v>
      </c>
      <c r="H1080" s="18">
        <v>40078.931219999999</v>
      </c>
      <c r="I1080" s="18" t="s">
        <v>164</v>
      </c>
      <c r="J1080" s="18">
        <v>40500.103810000001</v>
      </c>
      <c r="K1080" s="18" t="s">
        <v>164</v>
      </c>
      <c r="L1080" s="18">
        <v>40993.420839999999</v>
      </c>
      <c r="M1080" s="18" t="s">
        <v>164</v>
      </c>
      <c r="N1080" s="18">
        <v>31640.6211</v>
      </c>
      <c r="O1080" s="18" t="s">
        <v>164</v>
      </c>
      <c r="P1080" s="18">
        <v>23589.13221</v>
      </c>
      <c r="Q1080" s="18" t="s">
        <v>164</v>
      </c>
      <c r="R1080" s="18">
        <v>13814.331840000001</v>
      </c>
      <c r="S1080" s="18" t="s">
        <v>164</v>
      </c>
      <c r="T1080" s="18">
        <v>7675.47192</v>
      </c>
      <c r="U1080" s="18" t="s">
        <v>164</v>
      </c>
      <c r="V1080" s="18">
        <v>899.06244119999997</v>
      </c>
      <c r="W1080" s="18" t="s">
        <v>164</v>
      </c>
      <c r="X1080" s="18">
        <v>-4758.4396399999996</v>
      </c>
      <c r="Y1080" s="18" t="s">
        <v>164</v>
      </c>
      <c r="Z1080" s="18">
        <v>-7518.2391879999996</v>
      </c>
    </row>
    <row r="1081" spans="1:26" hidden="1">
      <c r="A1081" s="18" t="s">
        <v>64</v>
      </c>
      <c r="B1081" s="18" t="s">
        <v>138</v>
      </c>
      <c r="C1081" s="18" t="s">
        <v>227</v>
      </c>
      <c r="D1081" s="18" t="s">
        <v>58</v>
      </c>
      <c r="E1081" s="18" t="s">
        <v>59</v>
      </c>
      <c r="F1081" s="18" t="s">
        <v>60</v>
      </c>
      <c r="G1081" s="18">
        <v>323.04000000000002</v>
      </c>
      <c r="H1081" s="18">
        <v>361.84500000000003</v>
      </c>
      <c r="I1081" s="18" t="s">
        <v>164</v>
      </c>
      <c r="J1081" s="18">
        <v>429.608</v>
      </c>
      <c r="K1081" s="18" t="s">
        <v>164</v>
      </c>
      <c r="L1081" s="18">
        <v>501.57900000000001</v>
      </c>
      <c r="M1081" s="18" t="s">
        <v>164</v>
      </c>
      <c r="N1081" s="18">
        <v>515.20799999999997</v>
      </c>
      <c r="O1081" s="18" t="s">
        <v>164</v>
      </c>
      <c r="P1081" s="18">
        <v>542.21400000000006</v>
      </c>
      <c r="Q1081" s="18" t="s">
        <v>164</v>
      </c>
      <c r="R1081" s="18">
        <v>570.46900000000005</v>
      </c>
      <c r="S1081" s="18" t="s">
        <v>164</v>
      </c>
      <c r="T1081" s="18">
        <v>609.42899999999997</v>
      </c>
      <c r="U1081" s="18" t="s">
        <v>164</v>
      </c>
      <c r="V1081" s="18">
        <v>649.45399999999995</v>
      </c>
      <c r="W1081" s="18" t="s">
        <v>164</v>
      </c>
      <c r="X1081" s="18">
        <v>690.47299999999996</v>
      </c>
      <c r="Y1081" s="18" t="s">
        <v>164</v>
      </c>
      <c r="Z1081" s="18">
        <v>740.22900000000004</v>
      </c>
    </row>
    <row r="1082" spans="1:26" hidden="1">
      <c r="A1082" s="18" t="s">
        <v>64</v>
      </c>
      <c r="B1082" s="18" t="s">
        <v>138</v>
      </c>
      <c r="C1082" s="18" t="s">
        <v>227</v>
      </c>
      <c r="D1082" s="18" t="s">
        <v>58</v>
      </c>
      <c r="E1082" s="18" t="s">
        <v>61</v>
      </c>
      <c r="F1082" s="18" t="s">
        <v>62</v>
      </c>
      <c r="G1082" s="18">
        <v>62186.080000000002</v>
      </c>
      <c r="H1082" s="18">
        <v>74285.86</v>
      </c>
      <c r="I1082" s="18" t="s">
        <v>164</v>
      </c>
      <c r="J1082" s="18">
        <v>111055.01</v>
      </c>
      <c r="K1082" s="18" t="s">
        <v>164</v>
      </c>
      <c r="L1082" s="18">
        <v>156734.82</v>
      </c>
      <c r="M1082" s="18" t="s">
        <v>164</v>
      </c>
      <c r="N1082" s="18">
        <v>202958.47</v>
      </c>
      <c r="O1082" s="18" t="s">
        <v>164</v>
      </c>
      <c r="P1082" s="18">
        <v>251475.62</v>
      </c>
      <c r="Q1082" s="18" t="s">
        <v>164</v>
      </c>
      <c r="R1082" s="18">
        <v>304435.01</v>
      </c>
      <c r="S1082" s="18" t="s">
        <v>164</v>
      </c>
      <c r="T1082" s="18">
        <v>365126.85</v>
      </c>
      <c r="U1082" s="18" t="s">
        <v>164</v>
      </c>
      <c r="V1082" s="18">
        <v>430140.37</v>
      </c>
      <c r="W1082" s="18" t="s">
        <v>164</v>
      </c>
      <c r="X1082" s="18">
        <v>501022.61</v>
      </c>
      <c r="Y1082" s="18" t="s">
        <v>164</v>
      </c>
      <c r="Z1082" s="18">
        <v>578316.31000000006</v>
      </c>
    </row>
    <row r="1083" spans="1:26" hidden="1">
      <c r="A1083" s="18" t="s">
        <v>64</v>
      </c>
      <c r="B1083" s="18" t="s">
        <v>138</v>
      </c>
      <c r="C1083" s="18" t="s">
        <v>227</v>
      </c>
      <c r="D1083" s="18" t="s">
        <v>58</v>
      </c>
      <c r="E1083" s="18" t="s">
        <v>142</v>
      </c>
      <c r="F1083" s="18" t="s">
        <v>143</v>
      </c>
      <c r="G1083" s="18">
        <v>6503.13</v>
      </c>
      <c r="H1083" s="18">
        <v>6867.39</v>
      </c>
      <c r="I1083" s="18" t="s">
        <v>164</v>
      </c>
      <c r="J1083" s="18">
        <v>7611.25</v>
      </c>
      <c r="K1083" s="18" t="s">
        <v>164</v>
      </c>
      <c r="L1083" s="18">
        <v>8261.99</v>
      </c>
      <c r="M1083" s="18" t="s">
        <v>164</v>
      </c>
      <c r="N1083" s="18">
        <v>8787.1200000000008</v>
      </c>
      <c r="O1083" s="18" t="s">
        <v>164</v>
      </c>
      <c r="P1083" s="18">
        <v>9169.11</v>
      </c>
      <c r="Q1083" s="18" t="s">
        <v>164</v>
      </c>
      <c r="R1083" s="18">
        <v>9384.7000000000007</v>
      </c>
      <c r="S1083" s="18" t="s">
        <v>164</v>
      </c>
      <c r="T1083" s="18">
        <v>9456.8799999999992</v>
      </c>
      <c r="U1083" s="18" t="s">
        <v>164</v>
      </c>
      <c r="V1083" s="18">
        <v>9407.26</v>
      </c>
      <c r="W1083" s="18" t="s">
        <v>164</v>
      </c>
      <c r="X1083" s="18">
        <v>9253.9500000000007</v>
      </c>
      <c r="Y1083" s="18" t="s">
        <v>164</v>
      </c>
      <c r="Z1083" s="18">
        <v>9032.42</v>
      </c>
    </row>
    <row r="1084" spans="1:26" hidden="1">
      <c r="A1084" s="18" t="s">
        <v>64</v>
      </c>
      <c r="B1084" s="18" t="s">
        <v>138</v>
      </c>
      <c r="C1084" s="18" t="s">
        <v>227</v>
      </c>
      <c r="D1084" s="18" t="s">
        <v>58</v>
      </c>
      <c r="E1084" s="18" t="s">
        <v>63</v>
      </c>
      <c r="F1084" s="18" t="s">
        <v>60</v>
      </c>
      <c r="G1084" s="18">
        <v>464.43</v>
      </c>
      <c r="H1084" s="18">
        <v>500.88200000000001</v>
      </c>
      <c r="I1084" s="18" t="s">
        <v>164</v>
      </c>
      <c r="J1084" s="18">
        <v>563.05899999999997</v>
      </c>
      <c r="K1084" s="18" t="s">
        <v>164</v>
      </c>
      <c r="L1084" s="18">
        <v>639.81200000000001</v>
      </c>
      <c r="M1084" s="18" t="s">
        <v>164</v>
      </c>
      <c r="N1084" s="18">
        <v>631.95399999999995</v>
      </c>
      <c r="O1084" s="18" t="s">
        <v>164</v>
      </c>
      <c r="P1084" s="18">
        <v>669.38499999999999</v>
      </c>
      <c r="Q1084" s="18" t="s">
        <v>164</v>
      </c>
      <c r="R1084" s="18">
        <v>718.63099999999997</v>
      </c>
      <c r="S1084" s="18" t="s">
        <v>164</v>
      </c>
      <c r="T1084" s="18">
        <v>788.19799999999998</v>
      </c>
      <c r="U1084" s="18" t="s">
        <v>164</v>
      </c>
      <c r="V1084" s="18">
        <v>850.08299999999997</v>
      </c>
      <c r="W1084" s="18" t="s">
        <v>164</v>
      </c>
      <c r="X1084" s="18">
        <v>896.78700000000003</v>
      </c>
      <c r="Y1084" s="18" t="s">
        <v>164</v>
      </c>
      <c r="Z1084" s="18">
        <v>953.327</v>
      </c>
    </row>
    <row r="1085" spans="1:26" hidden="1">
      <c r="A1085" s="18" t="s">
        <v>64</v>
      </c>
      <c r="B1085" s="18" t="s">
        <v>200</v>
      </c>
      <c r="C1085" s="18" t="s">
        <v>227</v>
      </c>
      <c r="D1085" s="18" t="s">
        <v>58</v>
      </c>
      <c r="E1085" s="18" t="s">
        <v>140</v>
      </c>
      <c r="F1085" s="18" t="s">
        <v>141</v>
      </c>
      <c r="G1085" s="18">
        <v>37547.034500000002</v>
      </c>
      <c r="H1085" s="18">
        <v>40094.788289999997</v>
      </c>
      <c r="I1085" s="18" t="s">
        <v>164</v>
      </c>
      <c r="J1085" s="18">
        <v>41037.408340000002</v>
      </c>
      <c r="K1085" s="18" t="s">
        <v>164</v>
      </c>
      <c r="L1085" s="18">
        <v>33452.239889999997</v>
      </c>
      <c r="M1085" s="18" t="s">
        <v>164</v>
      </c>
      <c r="N1085" s="18">
        <v>28824.37311</v>
      </c>
      <c r="O1085" s="18" t="s">
        <v>164</v>
      </c>
      <c r="P1085" s="18">
        <v>20168.875080000002</v>
      </c>
      <c r="Q1085" s="18" t="s">
        <v>164</v>
      </c>
      <c r="R1085" s="18">
        <v>11717.757890000001</v>
      </c>
      <c r="S1085" s="18" t="s">
        <v>164</v>
      </c>
      <c r="T1085" s="18">
        <v>4387.878995</v>
      </c>
      <c r="U1085" s="18" t="s">
        <v>164</v>
      </c>
      <c r="V1085" s="18">
        <v>-818.40816299999994</v>
      </c>
      <c r="W1085" s="18" t="s">
        <v>164</v>
      </c>
      <c r="X1085" s="18">
        <v>-4669.8479500000003</v>
      </c>
      <c r="Y1085" s="18" t="s">
        <v>164</v>
      </c>
      <c r="Z1085" s="18">
        <v>-7358.3817310000004</v>
      </c>
    </row>
    <row r="1086" spans="1:26" hidden="1">
      <c r="A1086" s="18" t="s">
        <v>64</v>
      </c>
      <c r="B1086" s="18" t="s">
        <v>200</v>
      </c>
      <c r="C1086" s="18" t="s">
        <v>227</v>
      </c>
      <c r="D1086" s="18" t="s">
        <v>58</v>
      </c>
      <c r="E1086" s="18" t="s">
        <v>59</v>
      </c>
      <c r="F1086" s="18" t="s">
        <v>60</v>
      </c>
      <c r="G1086" s="18">
        <v>323.04154369999998</v>
      </c>
      <c r="H1086" s="18">
        <v>361.84435259999998</v>
      </c>
      <c r="I1086" s="18" t="s">
        <v>164</v>
      </c>
      <c r="J1086" s="18">
        <v>432.38795390000001</v>
      </c>
      <c r="K1086" s="18" t="s">
        <v>164</v>
      </c>
      <c r="L1086" s="18">
        <v>483.48706060000001</v>
      </c>
      <c r="M1086" s="18" t="s">
        <v>164</v>
      </c>
      <c r="N1086" s="18">
        <v>531.55173749999994</v>
      </c>
      <c r="O1086" s="18" t="s">
        <v>164</v>
      </c>
      <c r="P1086" s="18">
        <v>539.16567150000003</v>
      </c>
      <c r="Q1086" s="18" t="s">
        <v>164</v>
      </c>
      <c r="R1086" s="18">
        <v>579.52904699999999</v>
      </c>
      <c r="S1086" s="18" t="s">
        <v>164</v>
      </c>
      <c r="T1086" s="18">
        <v>617.3133484</v>
      </c>
      <c r="U1086" s="18" t="s">
        <v>164</v>
      </c>
      <c r="V1086" s="18">
        <v>658.58769400000006</v>
      </c>
      <c r="W1086" s="18" t="s">
        <v>164</v>
      </c>
      <c r="X1086" s="18">
        <v>697.09610799999996</v>
      </c>
      <c r="Y1086" s="18" t="s">
        <v>164</v>
      </c>
      <c r="Z1086" s="18">
        <v>738.10807390000002</v>
      </c>
    </row>
    <row r="1087" spans="1:26" hidden="1">
      <c r="A1087" s="18" t="s">
        <v>64</v>
      </c>
      <c r="B1087" s="18" t="s">
        <v>200</v>
      </c>
      <c r="C1087" s="18" t="s">
        <v>227</v>
      </c>
      <c r="D1087" s="18" t="s">
        <v>58</v>
      </c>
      <c r="E1087" s="18" t="s">
        <v>61</v>
      </c>
      <c r="F1087" s="18" t="s">
        <v>62</v>
      </c>
      <c r="G1087" s="18">
        <v>0</v>
      </c>
      <c r="H1087" s="18">
        <v>74302.924220000001</v>
      </c>
      <c r="I1087" s="18" t="s">
        <v>164</v>
      </c>
      <c r="J1087" s="18">
        <v>111347.98639999999</v>
      </c>
      <c r="K1087" s="18" t="s">
        <v>164</v>
      </c>
      <c r="L1087" s="18">
        <v>156962.8836</v>
      </c>
      <c r="M1087" s="18" t="s">
        <v>164</v>
      </c>
      <c r="N1087" s="18">
        <v>203630.8333</v>
      </c>
      <c r="O1087" s="18" t="s">
        <v>164</v>
      </c>
      <c r="P1087" s="18">
        <v>252799.79740000001</v>
      </c>
      <c r="Q1087" s="18" t="s">
        <v>164</v>
      </c>
      <c r="R1087" s="18">
        <v>306011.78690000001</v>
      </c>
      <c r="S1087" s="18" t="s">
        <v>164</v>
      </c>
      <c r="T1087" s="18">
        <v>366858.0061</v>
      </c>
      <c r="U1087" s="18" t="s">
        <v>164</v>
      </c>
      <c r="V1087" s="18">
        <v>432995.71750000003</v>
      </c>
      <c r="W1087" s="18" t="s">
        <v>164</v>
      </c>
      <c r="X1087" s="18">
        <v>504452.44640000002</v>
      </c>
      <c r="Y1087" s="18" t="s">
        <v>164</v>
      </c>
      <c r="Z1087" s="18">
        <v>581570.75150000001</v>
      </c>
    </row>
    <row r="1088" spans="1:26" hidden="1">
      <c r="A1088" s="18" t="s">
        <v>64</v>
      </c>
      <c r="B1088" s="18" t="s">
        <v>200</v>
      </c>
      <c r="C1088" s="18" t="s">
        <v>227</v>
      </c>
      <c r="D1088" s="18" t="s">
        <v>58</v>
      </c>
      <c r="E1088" s="18" t="s">
        <v>142</v>
      </c>
      <c r="F1088" s="18" t="s">
        <v>143</v>
      </c>
      <c r="G1088" s="18">
        <v>6503.1298829999996</v>
      </c>
      <c r="H1088" s="18">
        <v>6867.3901370000003</v>
      </c>
      <c r="I1088" s="18" t="s">
        <v>164</v>
      </c>
      <c r="J1088" s="18">
        <v>7611.25</v>
      </c>
      <c r="K1088" s="18" t="s">
        <v>164</v>
      </c>
      <c r="L1088" s="18">
        <v>8261.9902340000008</v>
      </c>
      <c r="M1088" s="18" t="s">
        <v>164</v>
      </c>
      <c r="N1088" s="18">
        <v>8787.1201170000004</v>
      </c>
      <c r="O1088" s="18" t="s">
        <v>164</v>
      </c>
      <c r="P1088" s="18">
        <v>9169.1103519999997</v>
      </c>
      <c r="Q1088" s="18" t="s">
        <v>164</v>
      </c>
      <c r="R1088" s="18">
        <v>9384.7001949999994</v>
      </c>
      <c r="S1088" s="18" t="s">
        <v>164</v>
      </c>
      <c r="T1088" s="18">
        <v>9456.8798829999996</v>
      </c>
      <c r="U1088" s="18" t="s">
        <v>164</v>
      </c>
      <c r="V1088" s="18">
        <v>9407.2597659999992</v>
      </c>
      <c r="W1088" s="18" t="s">
        <v>164</v>
      </c>
      <c r="X1088" s="18">
        <v>9253.9501949999994</v>
      </c>
      <c r="Y1088" s="18" t="s">
        <v>164</v>
      </c>
      <c r="Z1088" s="18">
        <v>9032.4199219999991</v>
      </c>
    </row>
    <row r="1089" spans="1:26" hidden="1">
      <c r="A1089" s="18" t="s">
        <v>64</v>
      </c>
      <c r="B1089" s="18" t="s">
        <v>200</v>
      </c>
      <c r="C1089" s="18" t="s">
        <v>227</v>
      </c>
      <c r="D1089" s="18" t="s">
        <v>58</v>
      </c>
      <c r="E1089" s="18" t="s">
        <v>63</v>
      </c>
      <c r="F1089" s="18" t="s">
        <v>60</v>
      </c>
      <c r="G1089" s="18">
        <v>462.20958760000002</v>
      </c>
      <c r="H1089" s="18">
        <v>501.41637739999999</v>
      </c>
      <c r="I1089" s="18" t="s">
        <v>164</v>
      </c>
      <c r="J1089" s="18">
        <v>556.01454720000004</v>
      </c>
      <c r="K1089" s="18" t="s">
        <v>164</v>
      </c>
      <c r="L1089" s="18">
        <v>590.67042040000001</v>
      </c>
      <c r="M1089" s="18" t="s">
        <v>164</v>
      </c>
      <c r="N1089" s="18">
        <v>642.81878229999995</v>
      </c>
      <c r="O1089" s="18" t="s">
        <v>164</v>
      </c>
      <c r="P1089" s="18">
        <v>673.56324570000004</v>
      </c>
      <c r="Q1089" s="18" t="s">
        <v>164</v>
      </c>
      <c r="R1089" s="18">
        <v>738.7079913</v>
      </c>
      <c r="S1089" s="18" t="s">
        <v>164</v>
      </c>
      <c r="T1089" s="18">
        <v>812.20866560000002</v>
      </c>
      <c r="U1089" s="18" t="s">
        <v>164</v>
      </c>
      <c r="V1089" s="18">
        <v>876.88442410000005</v>
      </c>
      <c r="W1089" s="18" t="s">
        <v>164</v>
      </c>
      <c r="X1089" s="18">
        <v>920.64278200000001</v>
      </c>
      <c r="Y1089" s="18" t="s">
        <v>164</v>
      </c>
      <c r="Z1089" s="18">
        <v>971.0641607</v>
      </c>
    </row>
    <row r="1090" spans="1:26" hidden="1">
      <c r="A1090" s="18" t="s">
        <v>64</v>
      </c>
      <c r="B1090" s="18" t="s">
        <v>201</v>
      </c>
      <c r="C1090" s="18" t="s">
        <v>227</v>
      </c>
      <c r="D1090" s="18" t="s">
        <v>58</v>
      </c>
      <c r="E1090" s="18" t="s">
        <v>140</v>
      </c>
      <c r="F1090" s="18" t="s">
        <v>141</v>
      </c>
      <c r="G1090" s="18">
        <v>37547.034500000002</v>
      </c>
      <c r="H1090" s="18">
        <v>40094.788289999997</v>
      </c>
      <c r="I1090" s="18" t="s">
        <v>164</v>
      </c>
      <c r="J1090" s="18">
        <v>41037.408340000002</v>
      </c>
      <c r="K1090" s="18" t="s">
        <v>164</v>
      </c>
      <c r="L1090" s="18">
        <v>33913.06839</v>
      </c>
      <c r="M1090" s="18" t="s">
        <v>164</v>
      </c>
      <c r="N1090" s="18">
        <v>29235.443340000002</v>
      </c>
      <c r="O1090" s="18" t="s">
        <v>164</v>
      </c>
      <c r="P1090" s="18">
        <v>19620.319039999998</v>
      </c>
      <c r="Q1090" s="18" t="s">
        <v>164</v>
      </c>
      <c r="R1090" s="18">
        <v>10512.50416</v>
      </c>
      <c r="S1090" s="18" t="s">
        <v>164</v>
      </c>
      <c r="T1090" s="18">
        <v>4246.2792840000002</v>
      </c>
      <c r="U1090" s="18" t="s">
        <v>164</v>
      </c>
      <c r="V1090" s="18">
        <v>-852.72018200000002</v>
      </c>
      <c r="W1090" s="18" t="s">
        <v>164</v>
      </c>
      <c r="X1090" s="18">
        <v>-4621.5365869999996</v>
      </c>
      <c r="Y1090" s="18" t="s">
        <v>164</v>
      </c>
      <c r="Z1090" s="18">
        <v>-7191.2022139999999</v>
      </c>
    </row>
    <row r="1091" spans="1:26" hidden="1">
      <c r="A1091" s="18" t="s">
        <v>64</v>
      </c>
      <c r="B1091" s="18" t="s">
        <v>201</v>
      </c>
      <c r="C1091" s="18" t="s">
        <v>227</v>
      </c>
      <c r="D1091" s="18" t="s">
        <v>58</v>
      </c>
      <c r="E1091" s="18" t="s">
        <v>59</v>
      </c>
      <c r="F1091" s="18" t="s">
        <v>60</v>
      </c>
      <c r="G1091" s="18">
        <v>323.04154369999998</v>
      </c>
      <c r="H1091" s="18">
        <v>361.84435259999998</v>
      </c>
      <c r="I1091" s="18" t="s">
        <v>164</v>
      </c>
      <c r="J1091" s="18">
        <v>432.38795390000001</v>
      </c>
      <c r="K1091" s="18" t="s">
        <v>164</v>
      </c>
      <c r="L1091" s="18">
        <v>483.04758850000002</v>
      </c>
      <c r="M1091" s="18" t="s">
        <v>164</v>
      </c>
      <c r="N1091" s="18">
        <v>529.9682507</v>
      </c>
      <c r="O1091" s="18" t="s">
        <v>164</v>
      </c>
      <c r="P1091" s="18">
        <v>536.82355089999999</v>
      </c>
      <c r="Q1091" s="18" t="s">
        <v>164</v>
      </c>
      <c r="R1091" s="18">
        <v>574.32188870000004</v>
      </c>
      <c r="S1091" s="18" t="s">
        <v>164</v>
      </c>
      <c r="T1091" s="18">
        <v>618.39814720000004</v>
      </c>
      <c r="U1091" s="18" t="s">
        <v>164</v>
      </c>
      <c r="V1091" s="18">
        <v>660.19630529999995</v>
      </c>
      <c r="W1091" s="18" t="s">
        <v>164</v>
      </c>
      <c r="X1091" s="18">
        <v>700.21332040000004</v>
      </c>
      <c r="Y1091" s="18" t="s">
        <v>164</v>
      </c>
      <c r="Z1091" s="18">
        <v>742.01157439999997</v>
      </c>
    </row>
    <row r="1092" spans="1:26" hidden="1">
      <c r="A1092" s="18" t="s">
        <v>64</v>
      </c>
      <c r="B1092" s="18" t="s">
        <v>201</v>
      </c>
      <c r="C1092" s="18" t="s">
        <v>227</v>
      </c>
      <c r="D1092" s="18" t="s">
        <v>58</v>
      </c>
      <c r="E1092" s="18" t="s">
        <v>61</v>
      </c>
      <c r="F1092" s="18" t="s">
        <v>62</v>
      </c>
      <c r="G1092" s="18">
        <v>0</v>
      </c>
      <c r="H1092" s="18">
        <v>74302.924220000001</v>
      </c>
      <c r="I1092" s="18" t="s">
        <v>164</v>
      </c>
      <c r="J1092" s="18">
        <v>111347.98639999999</v>
      </c>
      <c r="K1092" s="18" t="s">
        <v>164</v>
      </c>
      <c r="L1092" s="18">
        <v>156991.92920000001</v>
      </c>
      <c r="M1092" s="18" t="s">
        <v>164</v>
      </c>
      <c r="N1092" s="18">
        <v>203684.11470000001</v>
      </c>
      <c r="O1092" s="18" t="s">
        <v>164</v>
      </c>
      <c r="P1092" s="18">
        <v>252849.18429999999</v>
      </c>
      <c r="Q1092" s="18" t="s">
        <v>164</v>
      </c>
      <c r="R1092" s="18">
        <v>306071.67810000002</v>
      </c>
      <c r="S1092" s="18" t="s">
        <v>164</v>
      </c>
      <c r="T1092" s="18">
        <v>367018.99839999998</v>
      </c>
      <c r="U1092" s="18" t="s">
        <v>164</v>
      </c>
      <c r="V1092" s="18">
        <v>433217.37680000003</v>
      </c>
      <c r="W1092" s="18" t="s">
        <v>164</v>
      </c>
      <c r="X1092" s="18">
        <v>504797.08429999999</v>
      </c>
      <c r="Y1092" s="18" t="s">
        <v>164</v>
      </c>
      <c r="Z1092" s="18">
        <v>582085.19480000006</v>
      </c>
    </row>
    <row r="1093" spans="1:26" hidden="1">
      <c r="A1093" s="18" t="s">
        <v>64</v>
      </c>
      <c r="B1093" s="18" t="s">
        <v>201</v>
      </c>
      <c r="C1093" s="18" t="s">
        <v>227</v>
      </c>
      <c r="D1093" s="18" t="s">
        <v>58</v>
      </c>
      <c r="E1093" s="18" t="s">
        <v>142</v>
      </c>
      <c r="F1093" s="18" t="s">
        <v>143</v>
      </c>
      <c r="G1093" s="18">
        <v>6503.1298829999996</v>
      </c>
      <c r="H1093" s="18">
        <v>6867.3901370000003</v>
      </c>
      <c r="I1093" s="18" t="s">
        <v>164</v>
      </c>
      <c r="J1093" s="18">
        <v>7611.25</v>
      </c>
      <c r="K1093" s="18" t="s">
        <v>164</v>
      </c>
      <c r="L1093" s="18">
        <v>8261.9902340000008</v>
      </c>
      <c r="M1093" s="18" t="s">
        <v>164</v>
      </c>
      <c r="N1093" s="18">
        <v>8787.1201170000004</v>
      </c>
      <c r="O1093" s="18" t="s">
        <v>164</v>
      </c>
      <c r="P1093" s="18">
        <v>9169.1103519999997</v>
      </c>
      <c r="Q1093" s="18" t="s">
        <v>164</v>
      </c>
      <c r="R1093" s="18">
        <v>9384.7001949999994</v>
      </c>
      <c r="S1093" s="18" t="s">
        <v>164</v>
      </c>
      <c r="T1093" s="18">
        <v>9456.8798829999996</v>
      </c>
      <c r="U1093" s="18" t="s">
        <v>164</v>
      </c>
      <c r="V1093" s="18">
        <v>9407.2597659999992</v>
      </c>
      <c r="W1093" s="18" t="s">
        <v>164</v>
      </c>
      <c r="X1093" s="18">
        <v>9253.9501949999994</v>
      </c>
      <c r="Y1093" s="18" t="s">
        <v>164</v>
      </c>
      <c r="Z1093" s="18">
        <v>9032.4199219999991</v>
      </c>
    </row>
    <row r="1094" spans="1:26" hidden="1">
      <c r="A1094" s="18" t="s">
        <v>64</v>
      </c>
      <c r="B1094" s="18" t="s">
        <v>201</v>
      </c>
      <c r="C1094" s="18" t="s">
        <v>227</v>
      </c>
      <c r="D1094" s="18" t="s">
        <v>58</v>
      </c>
      <c r="E1094" s="18" t="s">
        <v>63</v>
      </c>
      <c r="F1094" s="18" t="s">
        <v>60</v>
      </c>
      <c r="G1094" s="18">
        <v>462.20958760000002</v>
      </c>
      <c r="H1094" s="18">
        <v>501.41637739999999</v>
      </c>
      <c r="I1094" s="18" t="s">
        <v>164</v>
      </c>
      <c r="J1094" s="18">
        <v>556.01454720000004</v>
      </c>
      <c r="K1094" s="18" t="s">
        <v>164</v>
      </c>
      <c r="L1094" s="18">
        <v>592.51488940000002</v>
      </c>
      <c r="M1094" s="18" t="s">
        <v>164</v>
      </c>
      <c r="N1094" s="18">
        <v>646.10765630000003</v>
      </c>
      <c r="O1094" s="18" t="s">
        <v>164</v>
      </c>
      <c r="P1094" s="18">
        <v>684.64892620000001</v>
      </c>
      <c r="Q1094" s="18" t="s">
        <v>164</v>
      </c>
      <c r="R1094" s="18">
        <v>751.14919310000005</v>
      </c>
      <c r="S1094" s="18" t="s">
        <v>164</v>
      </c>
      <c r="T1094" s="18">
        <v>825.53180099999997</v>
      </c>
      <c r="U1094" s="18" t="s">
        <v>164</v>
      </c>
      <c r="V1094" s="18">
        <v>884.59098940000001</v>
      </c>
      <c r="W1094" s="18" t="s">
        <v>164</v>
      </c>
      <c r="X1094" s="18">
        <v>928.57199419999995</v>
      </c>
      <c r="Y1094" s="18" t="s">
        <v>164</v>
      </c>
      <c r="Z1094" s="18">
        <v>977.79787080000006</v>
      </c>
    </row>
    <row r="1095" spans="1:26" hidden="1">
      <c r="A1095" s="18" t="s">
        <v>64</v>
      </c>
      <c r="B1095" s="18" t="s">
        <v>202</v>
      </c>
      <c r="C1095" s="18" t="s">
        <v>227</v>
      </c>
      <c r="D1095" s="18" t="s">
        <v>58</v>
      </c>
      <c r="E1095" s="18" t="s">
        <v>140</v>
      </c>
      <c r="F1095" s="18" t="s">
        <v>141</v>
      </c>
      <c r="G1095" s="18">
        <v>37547.034500000002</v>
      </c>
      <c r="H1095" s="18">
        <v>40094.788289999997</v>
      </c>
      <c r="I1095" s="18" t="s">
        <v>164</v>
      </c>
      <c r="J1095" s="18">
        <v>41037.408340000002</v>
      </c>
      <c r="K1095" s="18" t="s">
        <v>164</v>
      </c>
      <c r="L1095" s="18">
        <v>31663.9319</v>
      </c>
      <c r="M1095" s="18" t="s">
        <v>164</v>
      </c>
      <c r="N1095" s="18">
        <v>25827.507160000001</v>
      </c>
      <c r="O1095" s="18" t="s">
        <v>164</v>
      </c>
      <c r="P1095" s="18">
        <v>15705.85152</v>
      </c>
      <c r="Q1095" s="18" t="s">
        <v>164</v>
      </c>
      <c r="R1095" s="18">
        <v>8126.2498320000004</v>
      </c>
      <c r="S1095" s="18" t="s">
        <v>164</v>
      </c>
      <c r="T1095" s="18">
        <v>3070.6778509999999</v>
      </c>
      <c r="U1095" s="18" t="s">
        <v>164</v>
      </c>
      <c r="V1095" s="18">
        <v>765.19207319999998</v>
      </c>
      <c r="W1095" s="18" t="s">
        <v>164</v>
      </c>
      <c r="X1095" s="18">
        <v>-1055.001563</v>
      </c>
      <c r="Y1095" s="18" t="s">
        <v>164</v>
      </c>
      <c r="Z1095" s="18">
        <v>-2268.1340960000002</v>
      </c>
    </row>
    <row r="1096" spans="1:26" hidden="1">
      <c r="A1096" s="18" t="s">
        <v>64</v>
      </c>
      <c r="B1096" s="18" t="s">
        <v>202</v>
      </c>
      <c r="C1096" s="18" t="s">
        <v>227</v>
      </c>
      <c r="D1096" s="18" t="s">
        <v>58</v>
      </c>
      <c r="E1096" s="18" t="s">
        <v>59</v>
      </c>
      <c r="F1096" s="18" t="s">
        <v>60</v>
      </c>
      <c r="G1096" s="18">
        <v>323.04154369999998</v>
      </c>
      <c r="H1096" s="18">
        <v>361.84435259999998</v>
      </c>
      <c r="I1096" s="18" t="s">
        <v>164</v>
      </c>
      <c r="J1096" s="18">
        <v>432.38795390000001</v>
      </c>
      <c r="K1096" s="18" t="s">
        <v>164</v>
      </c>
      <c r="L1096" s="18">
        <v>475.96747379999999</v>
      </c>
      <c r="M1096" s="18" t="s">
        <v>164</v>
      </c>
      <c r="N1096" s="18">
        <v>512.83003900000006</v>
      </c>
      <c r="O1096" s="18" t="s">
        <v>164</v>
      </c>
      <c r="P1096" s="18">
        <v>523.70434890000001</v>
      </c>
      <c r="Q1096" s="18" t="s">
        <v>164</v>
      </c>
      <c r="R1096" s="18">
        <v>560.71138689999998</v>
      </c>
      <c r="S1096" s="18" t="s">
        <v>164</v>
      </c>
      <c r="T1096" s="18">
        <v>602.03520700000001</v>
      </c>
      <c r="U1096" s="18" t="s">
        <v>164</v>
      </c>
      <c r="V1096" s="18">
        <v>641.19666119999999</v>
      </c>
      <c r="W1096" s="18" t="s">
        <v>164</v>
      </c>
      <c r="X1096" s="18">
        <v>677.47477289999995</v>
      </c>
      <c r="Y1096" s="18" t="s">
        <v>164</v>
      </c>
      <c r="Z1096" s="18">
        <v>716.43231600000001</v>
      </c>
    </row>
    <row r="1097" spans="1:26" hidden="1">
      <c r="A1097" s="18" t="s">
        <v>64</v>
      </c>
      <c r="B1097" s="18" t="s">
        <v>202</v>
      </c>
      <c r="C1097" s="18" t="s">
        <v>227</v>
      </c>
      <c r="D1097" s="18" t="s">
        <v>58</v>
      </c>
      <c r="E1097" s="18" t="s">
        <v>61</v>
      </c>
      <c r="F1097" s="18" t="s">
        <v>62</v>
      </c>
      <c r="G1097" s="18">
        <v>0</v>
      </c>
      <c r="H1097" s="18">
        <v>74302.924220000001</v>
      </c>
      <c r="I1097" s="18" t="s">
        <v>164</v>
      </c>
      <c r="J1097" s="18">
        <v>111347.98639999999</v>
      </c>
      <c r="K1097" s="18" t="s">
        <v>164</v>
      </c>
      <c r="L1097" s="18">
        <v>156828.0974</v>
      </c>
      <c r="M1097" s="18" t="s">
        <v>164</v>
      </c>
      <c r="N1097" s="18">
        <v>203380.5472</v>
      </c>
      <c r="O1097" s="18" t="s">
        <v>164</v>
      </c>
      <c r="P1097" s="18">
        <v>252425.72589999999</v>
      </c>
      <c r="Q1097" s="18" t="s">
        <v>164</v>
      </c>
      <c r="R1097" s="18">
        <v>305537.71580000001</v>
      </c>
      <c r="S1097" s="18" t="s">
        <v>164</v>
      </c>
      <c r="T1097" s="18">
        <v>366261.70110000001</v>
      </c>
      <c r="U1097" s="18" t="s">
        <v>164</v>
      </c>
      <c r="V1097" s="18">
        <v>432070.91110000003</v>
      </c>
      <c r="W1097" s="18" t="s">
        <v>164</v>
      </c>
      <c r="X1097" s="18">
        <v>502900.9241</v>
      </c>
      <c r="Y1097" s="18" t="s">
        <v>164</v>
      </c>
      <c r="Z1097" s="18">
        <v>579228.79</v>
      </c>
    </row>
    <row r="1098" spans="1:26" hidden="1">
      <c r="A1098" s="18" t="s">
        <v>64</v>
      </c>
      <c r="B1098" s="18" t="s">
        <v>202</v>
      </c>
      <c r="C1098" s="18" t="s">
        <v>227</v>
      </c>
      <c r="D1098" s="18" t="s">
        <v>58</v>
      </c>
      <c r="E1098" s="18" t="s">
        <v>142</v>
      </c>
      <c r="F1098" s="18" t="s">
        <v>143</v>
      </c>
      <c r="G1098" s="18">
        <v>6503.1298829999996</v>
      </c>
      <c r="H1098" s="18">
        <v>6867.3901370000003</v>
      </c>
      <c r="I1098" s="18" t="s">
        <v>164</v>
      </c>
      <c r="J1098" s="18">
        <v>7611.25</v>
      </c>
      <c r="K1098" s="18" t="s">
        <v>164</v>
      </c>
      <c r="L1098" s="18">
        <v>8261.9902340000008</v>
      </c>
      <c r="M1098" s="18" t="s">
        <v>164</v>
      </c>
      <c r="N1098" s="18">
        <v>8787.1201170000004</v>
      </c>
      <c r="O1098" s="18" t="s">
        <v>164</v>
      </c>
      <c r="P1098" s="18">
        <v>9169.1103519999997</v>
      </c>
      <c r="Q1098" s="18" t="s">
        <v>164</v>
      </c>
      <c r="R1098" s="18">
        <v>9384.7001949999994</v>
      </c>
      <c r="S1098" s="18" t="s">
        <v>164</v>
      </c>
      <c r="T1098" s="18">
        <v>9456.8798829999996</v>
      </c>
      <c r="U1098" s="18" t="s">
        <v>164</v>
      </c>
      <c r="V1098" s="18">
        <v>9407.2597659999992</v>
      </c>
      <c r="W1098" s="18" t="s">
        <v>164</v>
      </c>
      <c r="X1098" s="18">
        <v>9253.9501949999994</v>
      </c>
      <c r="Y1098" s="18" t="s">
        <v>164</v>
      </c>
      <c r="Z1098" s="18">
        <v>9032.4199219999991</v>
      </c>
    </row>
    <row r="1099" spans="1:26" hidden="1">
      <c r="A1099" s="18" t="s">
        <v>64</v>
      </c>
      <c r="B1099" s="18" t="s">
        <v>202</v>
      </c>
      <c r="C1099" s="18" t="s">
        <v>227</v>
      </c>
      <c r="D1099" s="18" t="s">
        <v>58</v>
      </c>
      <c r="E1099" s="18" t="s">
        <v>63</v>
      </c>
      <c r="F1099" s="18" t="s">
        <v>60</v>
      </c>
      <c r="G1099" s="18">
        <v>462.20958760000002</v>
      </c>
      <c r="H1099" s="18">
        <v>501.41637739999999</v>
      </c>
      <c r="I1099" s="18" t="s">
        <v>164</v>
      </c>
      <c r="J1099" s="18">
        <v>556.01454720000004</v>
      </c>
      <c r="K1099" s="18" t="s">
        <v>164</v>
      </c>
      <c r="L1099" s="18">
        <v>579.89753150000001</v>
      </c>
      <c r="M1099" s="18" t="s">
        <v>164</v>
      </c>
      <c r="N1099" s="18">
        <v>628.17614949999995</v>
      </c>
      <c r="O1099" s="18" t="s">
        <v>164</v>
      </c>
      <c r="P1099" s="18">
        <v>666.72784530000001</v>
      </c>
      <c r="Q1099" s="18" t="s">
        <v>164</v>
      </c>
      <c r="R1099" s="18">
        <v>735.37520140000004</v>
      </c>
      <c r="S1099" s="18" t="s">
        <v>164</v>
      </c>
      <c r="T1099" s="18">
        <v>799.75123970000004</v>
      </c>
      <c r="U1099" s="18" t="s">
        <v>164</v>
      </c>
      <c r="V1099" s="18">
        <v>847.39849409999999</v>
      </c>
      <c r="W1099" s="18" t="s">
        <v>164</v>
      </c>
      <c r="X1099" s="18">
        <v>879.00888039999995</v>
      </c>
      <c r="Y1099" s="18" t="s">
        <v>164</v>
      </c>
      <c r="Z1099" s="18">
        <v>908.51588730000003</v>
      </c>
    </row>
    <row r="1100" spans="1:26" hidden="1">
      <c r="A1100" s="18" t="s">
        <v>64</v>
      </c>
      <c r="B1100" s="18" t="s">
        <v>204</v>
      </c>
      <c r="C1100" s="18" t="s">
        <v>227</v>
      </c>
      <c r="D1100" s="18" t="s">
        <v>58</v>
      </c>
      <c r="E1100" s="18" t="s">
        <v>140</v>
      </c>
      <c r="F1100" s="18" t="s">
        <v>141</v>
      </c>
      <c r="G1100" s="18">
        <v>37547.034500000002</v>
      </c>
      <c r="H1100" s="18">
        <v>40094.788289999997</v>
      </c>
      <c r="I1100" s="18" t="s">
        <v>164</v>
      </c>
      <c r="J1100" s="18">
        <v>41037.408340000002</v>
      </c>
      <c r="K1100" s="18" t="s">
        <v>164</v>
      </c>
      <c r="L1100" s="18">
        <v>33029.296950000004</v>
      </c>
      <c r="M1100" s="18" t="s">
        <v>164</v>
      </c>
      <c r="N1100" s="18">
        <v>28260.00749</v>
      </c>
      <c r="O1100" s="18" t="s">
        <v>164</v>
      </c>
      <c r="P1100" s="18">
        <v>18434.845990000002</v>
      </c>
      <c r="Q1100" s="18" t="s">
        <v>164</v>
      </c>
      <c r="R1100" s="18">
        <v>9758.6524590000008</v>
      </c>
      <c r="S1100" s="18" t="s">
        <v>164</v>
      </c>
      <c r="T1100" s="18">
        <v>3991.1579769999998</v>
      </c>
      <c r="U1100" s="18" t="s">
        <v>164</v>
      </c>
      <c r="V1100" s="18">
        <v>-383.25067780000001</v>
      </c>
      <c r="W1100" s="18" t="s">
        <v>164</v>
      </c>
      <c r="X1100" s="18">
        <v>-3454.1520089999999</v>
      </c>
      <c r="Y1100" s="18" t="s">
        <v>164</v>
      </c>
      <c r="Z1100" s="18">
        <v>-5643.3361960000002</v>
      </c>
    </row>
    <row r="1101" spans="1:26" hidden="1">
      <c r="A1101" s="18" t="s">
        <v>64</v>
      </c>
      <c r="B1101" s="18" t="s">
        <v>204</v>
      </c>
      <c r="C1101" s="18" t="s">
        <v>227</v>
      </c>
      <c r="D1101" s="18" t="s">
        <v>58</v>
      </c>
      <c r="E1101" s="18" t="s">
        <v>59</v>
      </c>
      <c r="F1101" s="18" t="s">
        <v>60</v>
      </c>
      <c r="G1101" s="18">
        <v>323.04154369999998</v>
      </c>
      <c r="H1101" s="18">
        <v>361.84435259999998</v>
      </c>
      <c r="I1101" s="18" t="s">
        <v>164</v>
      </c>
      <c r="J1101" s="18">
        <v>432.38795390000001</v>
      </c>
      <c r="K1101" s="18" t="s">
        <v>164</v>
      </c>
      <c r="L1101" s="18">
        <v>482.24733450000002</v>
      </c>
      <c r="M1101" s="18" t="s">
        <v>164</v>
      </c>
      <c r="N1101" s="18">
        <v>526.75403029999995</v>
      </c>
      <c r="O1101" s="18" t="s">
        <v>164</v>
      </c>
      <c r="P1101" s="18">
        <v>533.36138200000005</v>
      </c>
      <c r="Q1101" s="18" t="s">
        <v>164</v>
      </c>
      <c r="R1101" s="18">
        <v>572.93374040000003</v>
      </c>
      <c r="S1101" s="18" t="s">
        <v>164</v>
      </c>
      <c r="T1101" s="18">
        <v>616.49837849999994</v>
      </c>
      <c r="U1101" s="18" t="s">
        <v>164</v>
      </c>
      <c r="V1101" s="18">
        <v>659.05998890000001</v>
      </c>
      <c r="W1101" s="18" t="s">
        <v>164</v>
      </c>
      <c r="X1101" s="18">
        <v>698.75958830000002</v>
      </c>
      <c r="Y1101" s="18" t="s">
        <v>164</v>
      </c>
      <c r="Z1101" s="18">
        <v>739.35173180000004</v>
      </c>
    </row>
    <row r="1102" spans="1:26" hidden="1">
      <c r="A1102" s="18" t="s">
        <v>64</v>
      </c>
      <c r="B1102" s="18" t="s">
        <v>204</v>
      </c>
      <c r="C1102" s="18" t="s">
        <v>227</v>
      </c>
      <c r="D1102" s="18" t="s">
        <v>58</v>
      </c>
      <c r="E1102" s="18" t="s">
        <v>61</v>
      </c>
      <c r="F1102" s="18" t="s">
        <v>62</v>
      </c>
      <c r="G1102" s="18">
        <v>0</v>
      </c>
      <c r="H1102" s="18">
        <v>74302.924220000001</v>
      </c>
      <c r="I1102" s="18" t="s">
        <v>164</v>
      </c>
      <c r="J1102" s="18">
        <v>111347.98639999999</v>
      </c>
      <c r="K1102" s="18" t="s">
        <v>164</v>
      </c>
      <c r="L1102" s="18">
        <v>156930.51749999999</v>
      </c>
      <c r="M1102" s="18" t="s">
        <v>164</v>
      </c>
      <c r="N1102" s="18">
        <v>203570.22839999999</v>
      </c>
      <c r="O1102" s="18" t="s">
        <v>164</v>
      </c>
      <c r="P1102" s="18">
        <v>252707.74189999999</v>
      </c>
      <c r="Q1102" s="18" t="s">
        <v>164</v>
      </c>
      <c r="R1102" s="18">
        <v>305901.34519999998</v>
      </c>
      <c r="S1102" s="18" t="s">
        <v>164</v>
      </c>
      <c r="T1102" s="18">
        <v>366769.22440000001</v>
      </c>
      <c r="U1102" s="18" t="s">
        <v>164</v>
      </c>
      <c r="V1102" s="18">
        <v>432874.78700000001</v>
      </c>
      <c r="W1102" s="18" t="s">
        <v>164</v>
      </c>
      <c r="X1102" s="18">
        <v>504228.18040000001</v>
      </c>
      <c r="Y1102" s="18" t="s">
        <v>164</v>
      </c>
      <c r="Z1102" s="18">
        <v>581286.43909999996</v>
      </c>
    </row>
    <row r="1103" spans="1:26" hidden="1">
      <c r="A1103" s="18" t="s">
        <v>64</v>
      </c>
      <c r="B1103" s="18" t="s">
        <v>204</v>
      </c>
      <c r="C1103" s="18" t="s">
        <v>227</v>
      </c>
      <c r="D1103" s="18" t="s">
        <v>58</v>
      </c>
      <c r="E1103" s="18" t="s">
        <v>142</v>
      </c>
      <c r="F1103" s="18" t="s">
        <v>143</v>
      </c>
      <c r="G1103" s="18">
        <v>6503.1298829999996</v>
      </c>
      <c r="H1103" s="18">
        <v>6867.3901370000003</v>
      </c>
      <c r="I1103" s="18" t="s">
        <v>164</v>
      </c>
      <c r="J1103" s="18">
        <v>7611.25</v>
      </c>
      <c r="K1103" s="18" t="s">
        <v>164</v>
      </c>
      <c r="L1103" s="18">
        <v>8261.9902340000008</v>
      </c>
      <c r="M1103" s="18" t="s">
        <v>164</v>
      </c>
      <c r="N1103" s="18">
        <v>8787.1201170000004</v>
      </c>
      <c r="O1103" s="18" t="s">
        <v>164</v>
      </c>
      <c r="P1103" s="18">
        <v>9169.1103519999997</v>
      </c>
      <c r="Q1103" s="18" t="s">
        <v>164</v>
      </c>
      <c r="R1103" s="18">
        <v>9384.7001949999994</v>
      </c>
      <c r="S1103" s="18" t="s">
        <v>164</v>
      </c>
      <c r="T1103" s="18">
        <v>9456.8798829999996</v>
      </c>
      <c r="U1103" s="18" t="s">
        <v>164</v>
      </c>
      <c r="V1103" s="18">
        <v>9407.2597659999992</v>
      </c>
      <c r="W1103" s="18" t="s">
        <v>164</v>
      </c>
      <c r="X1103" s="18">
        <v>9253.9501949999994</v>
      </c>
      <c r="Y1103" s="18" t="s">
        <v>164</v>
      </c>
      <c r="Z1103" s="18">
        <v>9032.4199219999991</v>
      </c>
    </row>
    <row r="1104" spans="1:26" hidden="1">
      <c r="A1104" s="18" t="s">
        <v>64</v>
      </c>
      <c r="B1104" s="18" t="s">
        <v>204</v>
      </c>
      <c r="C1104" s="18" t="s">
        <v>227</v>
      </c>
      <c r="D1104" s="18" t="s">
        <v>58</v>
      </c>
      <c r="E1104" s="18" t="s">
        <v>63</v>
      </c>
      <c r="F1104" s="18" t="s">
        <v>60</v>
      </c>
      <c r="G1104" s="18">
        <v>462.20958760000002</v>
      </c>
      <c r="H1104" s="18">
        <v>501.41637739999999</v>
      </c>
      <c r="I1104" s="18" t="s">
        <v>164</v>
      </c>
      <c r="J1104" s="18">
        <v>556.01454720000004</v>
      </c>
      <c r="K1104" s="18" t="s">
        <v>164</v>
      </c>
      <c r="L1104" s="18">
        <v>588.02330640000002</v>
      </c>
      <c r="M1104" s="18" t="s">
        <v>164</v>
      </c>
      <c r="N1104" s="18">
        <v>640.65188769999997</v>
      </c>
      <c r="O1104" s="18" t="s">
        <v>164</v>
      </c>
      <c r="P1104" s="18">
        <v>678.55857279999998</v>
      </c>
      <c r="Q1104" s="18" t="s">
        <v>164</v>
      </c>
      <c r="R1104" s="18">
        <v>742.58206859999996</v>
      </c>
      <c r="S1104" s="18" t="s">
        <v>164</v>
      </c>
      <c r="T1104" s="18">
        <v>798.60801389999995</v>
      </c>
      <c r="U1104" s="18" t="s">
        <v>164</v>
      </c>
      <c r="V1104" s="18">
        <v>849.66270250000002</v>
      </c>
      <c r="W1104" s="18" t="s">
        <v>164</v>
      </c>
      <c r="X1104" s="18">
        <v>889.26686189999998</v>
      </c>
      <c r="Y1104" s="18" t="s">
        <v>164</v>
      </c>
      <c r="Z1104" s="18">
        <v>937.73179770000002</v>
      </c>
    </row>
    <row r="1105" spans="1:26" hidden="1">
      <c r="A1105" s="18" t="s">
        <v>64</v>
      </c>
      <c r="B1105" s="18" t="s">
        <v>189</v>
      </c>
      <c r="C1105" s="18" t="s">
        <v>227</v>
      </c>
      <c r="D1105" s="18" t="s">
        <v>58</v>
      </c>
      <c r="E1105" s="18" t="s">
        <v>140</v>
      </c>
      <c r="F1105" s="18" t="s">
        <v>141</v>
      </c>
      <c r="G1105" s="18">
        <v>37547.034500000002</v>
      </c>
      <c r="H1105" s="18">
        <v>40094.788289999997</v>
      </c>
      <c r="I1105" s="18" t="s">
        <v>164</v>
      </c>
      <c r="J1105" s="18">
        <v>42402.25662</v>
      </c>
      <c r="K1105" s="18" t="s">
        <v>164</v>
      </c>
      <c r="L1105" s="18">
        <v>31037.20995</v>
      </c>
      <c r="M1105" s="18" t="s">
        <v>164</v>
      </c>
      <c r="N1105" s="18">
        <v>24959.9944</v>
      </c>
      <c r="O1105" s="18" t="s">
        <v>164</v>
      </c>
      <c r="P1105" s="18">
        <v>17009.663509999998</v>
      </c>
      <c r="Q1105" s="18" t="s">
        <v>164</v>
      </c>
      <c r="R1105" s="18">
        <v>11801.52759</v>
      </c>
      <c r="S1105" s="18" t="s">
        <v>164</v>
      </c>
      <c r="T1105" s="18">
        <v>8272.1910810000008</v>
      </c>
      <c r="U1105" s="18" t="s">
        <v>164</v>
      </c>
      <c r="V1105" s="18">
        <v>6258.495672</v>
      </c>
      <c r="W1105" s="18" t="s">
        <v>164</v>
      </c>
      <c r="X1105" s="18">
        <v>4672.7618819999998</v>
      </c>
      <c r="Y1105" s="18" t="s">
        <v>164</v>
      </c>
      <c r="Z1105" s="18">
        <v>3748.9761389999999</v>
      </c>
    </row>
    <row r="1106" spans="1:26" hidden="1">
      <c r="A1106" s="18" t="s">
        <v>64</v>
      </c>
      <c r="B1106" s="18" t="s">
        <v>189</v>
      </c>
      <c r="C1106" s="18" t="s">
        <v>227</v>
      </c>
      <c r="D1106" s="18" t="s">
        <v>58</v>
      </c>
      <c r="E1106" s="18" t="s">
        <v>59</v>
      </c>
      <c r="F1106" s="18" t="s">
        <v>60</v>
      </c>
      <c r="G1106" s="18">
        <v>323.04154369999998</v>
      </c>
      <c r="H1106" s="18">
        <v>361.84435259999998</v>
      </c>
      <c r="I1106" s="18" t="s">
        <v>164</v>
      </c>
      <c r="J1106" s="18">
        <v>436.42888379999999</v>
      </c>
      <c r="K1106" s="18" t="s">
        <v>164</v>
      </c>
      <c r="L1106" s="18">
        <v>473.8794006</v>
      </c>
      <c r="M1106" s="18" t="s">
        <v>164</v>
      </c>
      <c r="N1106" s="18">
        <v>509.99561189999997</v>
      </c>
      <c r="O1106" s="18" t="s">
        <v>164</v>
      </c>
      <c r="P1106" s="18">
        <v>527.46223150000003</v>
      </c>
      <c r="Q1106" s="18" t="s">
        <v>164</v>
      </c>
      <c r="R1106" s="18">
        <v>570.49513639999998</v>
      </c>
      <c r="S1106" s="18" t="s">
        <v>164</v>
      </c>
      <c r="T1106" s="18">
        <v>614.72486179999999</v>
      </c>
      <c r="U1106" s="18" t="s">
        <v>164</v>
      </c>
      <c r="V1106" s="18">
        <v>655.78599780000002</v>
      </c>
      <c r="W1106" s="18" t="s">
        <v>164</v>
      </c>
      <c r="X1106" s="18">
        <v>693.6496343</v>
      </c>
      <c r="Y1106" s="18" t="s">
        <v>164</v>
      </c>
      <c r="Z1106" s="18">
        <v>733.86231789999999</v>
      </c>
    </row>
    <row r="1107" spans="1:26" hidden="1">
      <c r="A1107" s="18" t="s">
        <v>64</v>
      </c>
      <c r="B1107" s="18" t="s">
        <v>189</v>
      </c>
      <c r="C1107" s="18" t="s">
        <v>227</v>
      </c>
      <c r="D1107" s="18" t="s">
        <v>58</v>
      </c>
      <c r="E1107" s="18" t="s">
        <v>61</v>
      </c>
      <c r="F1107" s="18" t="s">
        <v>62</v>
      </c>
      <c r="G1107" s="18">
        <v>0</v>
      </c>
      <c r="H1107" s="18">
        <v>74302.924220000001</v>
      </c>
      <c r="I1107" s="18" t="s">
        <v>164</v>
      </c>
      <c r="J1107" s="18">
        <v>111403.1142</v>
      </c>
      <c r="K1107" s="18" t="s">
        <v>164</v>
      </c>
      <c r="L1107" s="18">
        <v>156776.35209999999</v>
      </c>
      <c r="M1107" s="18" t="s">
        <v>164</v>
      </c>
      <c r="N1107" s="18">
        <v>203223.83720000001</v>
      </c>
      <c r="O1107" s="18" t="s">
        <v>164</v>
      </c>
      <c r="P1107" s="18">
        <v>252226.7818</v>
      </c>
      <c r="Q1107" s="18" t="s">
        <v>164</v>
      </c>
      <c r="R1107" s="18">
        <v>305303.33350000001</v>
      </c>
      <c r="S1107" s="18" t="s">
        <v>164</v>
      </c>
      <c r="T1107" s="18">
        <v>365901.54739999998</v>
      </c>
      <c r="U1107" s="18" t="s">
        <v>164</v>
      </c>
      <c r="V1107" s="18">
        <v>431593.86099999998</v>
      </c>
      <c r="W1107" s="18" t="s">
        <v>164</v>
      </c>
      <c r="X1107" s="18">
        <v>502285.90700000001</v>
      </c>
      <c r="Y1107" s="18" t="s">
        <v>164</v>
      </c>
      <c r="Z1107" s="18">
        <v>578494.39410000003</v>
      </c>
    </row>
    <row r="1108" spans="1:26" hidden="1">
      <c r="A1108" s="18" t="s">
        <v>64</v>
      </c>
      <c r="B1108" s="18" t="s">
        <v>189</v>
      </c>
      <c r="C1108" s="18" t="s">
        <v>227</v>
      </c>
      <c r="D1108" s="18" t="s">
        <v>58</v>
      </c>
      <c r="E1108" s="18" t="s">
        <v>142</v>
      </c>
      <c r="F1108" s="18" t="s">
        <v>143</v>
      </c>
      <c r="G1108" s="18">
        <v>6503.1298829999996</v>
      </c>
      <c r="H1108" s="18">
        <v>6867.3901370000003</v>
      </c>
      <c r="I1108" s="18" t="s">
        <v>164</v>
      </c>
      <c r="J1108" s="18">
        <v>7611.25</v>
      </c>
      <c r="K1108" s="18" t="s">
        <v>164</v>
      </c>
      <c r="L1108" s="18">
        <v>8261.9902340000008</v>
      </c>
      <c r="M1108" s="18" t="s">
        <v>164</v>
      </c>
      <c r="N1108" s="18">
        <v>8787.1201170000004</v>
      </c>
      <c r="O1108" s="18" t="s">
        <v>164</v>
      </c>
      <c r="P1108" s="18">
        <v>9169.1103519999997</v>
      </c>
      <c r="Q1108" s="18" t="s">
        <v>164</v>
      </c>
      <c r="R1108" s="18">
        <v>9384.7001949999994</v>
      </c>
      <c r="S1108" s="18" t="s">
        <v>164</v>
      </c>
      <c r="T1108" s="18">
        <v>9456.8798829999996</v>
      </c>
      <c r="U1108" s="18" t="s">
        <v>164</v>
      </c>
      <c r="V1108" s="18">
        <v>9407.2597659999992</v>
      </c>
      <c r="W1108" s="18" t="s">
        <v>164</v>
      </c>
      <c r="X1108" s="18">
        <v>9253.9501949999994</v>
      </c>
      <c r="Y1108" s="18" t="s">
        <v>164</v>
      </c>
      <c r="Z1108" s="18">
        <v>9032.4199219999991</v>
      </c>
    </row>
    <row r="1109" spans="1:26" hidden="1">
      <c r="A1109" s="18" t="s">
        <v>64</v>
      </c>
      <c r="B1109" s="18" t="s">
        <v>189</v>
      </c>
      <c r="C1109" s="18" t="s">
        <v>227</v>
      </c>
      <c r="D1109" s="18" t="s">
        <v>58</v>
      </c>
      <c r="E1109" s="18" t="s">
        <v>63</v>
      </c>
      <c r="F1109" s="18" t="s">
        <v>60</v>
      </c>
      <c r="G1109" s="18">
        <v>462.20958760000002</v>
      </c>
      <c r="H1109" s="18">
        <v>501.41637739999999</v>
      </c>
      <c r="I1109" s="18" t="s">
        <v>164</v>
      </c>
      <c r="J1109" s="18">
        <v>566.02472179999995</v>
      </c>
      <c r="K1109" s="18" t="s">
        <v>164</v>
      </c>
      <c r="L1109" s="18">
        <v>575.62038940000002</v>
      </c>
      <c r="M1109" s="18" t="s">
        <v>164</v>
      </c>
      <c r="N1109" s="18">
        <v>619.38569559999996</v>
      </c>
      <c r="O1109" s="18" t="s">
        <v>164</v>
      </c>
      <c r="P1109" s="18">
        <v>652.56620820000001</v>
      </c>
      <c r="Q1109" s="18" t="s">
        <v>164</v>
      </c>
      <c r="R1109" s="18">
        <v>704.59328819999996</v>
      </c>
      <c r="S1109" s="18" t="s">
        <v>164</v>
      </c>
      <c r="T1109" s="18">
        <v>758.97172820000003</v>
      </c>
      <c r="U1109" s="18" t="s">
        <v>164</v>
      </c>
      <c r="V1109" s="18">
        <v>801.33053240000004</v>
      </c>
      <c r="W1109" s="18" t="s">
        <v>164</v>
      </c>
      <c r="X1109" s="18">
        <v>839.08916820000002</v>
      </c>
      <c r="Y1109" s="18" t="s">
        <v>164</v>
      </c>
      <c r="Z1109" s="18">
        <v>872.28593190000004</v>
      </c>
    </row>
    <row r="1110" spans="1:26" hidden="1">
      <c r="A1110" s="18" t="s">
        <v>64</v>
      </c>
      <c r="B1110" s="18" t="s">
        <v>247</v>
      </c>
      <c r="C1110" s="18" t="s">
        <v>227</v>
      </c>
      <c r="D1110" s="18" t="s">
        <v>58</v>
      </c>
      <c r="E1110" s="18" t="s">
        <v>140</v>
      </c>
      <c r="F1110" s="18" t="s">
        <v>141</v>
      </c>
      <c r="G1110" s="18">
        <v>37720.381500000003</v>
      </c>
      <c r="H1110" s="18">
        <v>40267.698770000003</v>
      </c>
      <c r="I1110" s="18" t="s">
        <v>164</v>
      </c>
      <c r="J1110" s="18">
        <v>38420.438759999997</v>
      </c>
      <c r="K1110" s="18" t="s">
        <v>164</v>
      </c>
      <c r="L1110" s="18">
        <v>32769.344859999997</v>
      </c>
      <c r="M1110" s="18" t="s">
        <v>164</v>
      </c>
      <c r="N1110" s="18">
        <v>28134.5926</v>
      </c>
      <c r="O1110" s="18" t="s">
        <v>164</v>
      </c>
      <c r="P1110" s="18">
        <v>19794.23834</v>
      </c>
      <c r="Q1110" s="18" t="s">
        <v>164</v>
      </c>
      <c r="R1110" s="18">
        <v>9669.2215959999994</v>
      </c>
      <c r="S1110" s="18" t="s">
        <v>164</v>
      </c>
      <c r="T1110" s="18">
        <v>1691.518701</v>
      </c>
      <c r="U1110" s="18" t="s">
        <v>164</v>
      </c>
      <c r="V1110" s="18">
        <v>-4199.5030550000001</v>
      </c>
      <c r="W1110" s="18" t="s">
        <v>164</v>
      </c>
      <c r="X1110" s="18">
        <v>-9066.8204129999995</v>
      </c>
      <c r="Y1110" s="18" t="s">
        <v>164</v>
      </c>
      <c r="Z1110" s="18">
        <v>-12215.37349</v>
      </c>
    </row>
    <row r="1111" spans="1:26" hidden="1">
      <c r="A1111" s="18" t="s">
        <v>64</v>
      </c>
      <c r="B1111" s="18" t="s">
        <v>247</v>
      </c>
      <c r="C1111" s="18" t="s">
        <v>227</v>
      </c>
      <c r="D1111" s="18" t="s">
        <v>58</v>
      </c>
      <c r="E1111" s="18" t="s">
        <v>59</v>
      </c>
      <c r="F1111" s="18" t="s">
        <v>60</v>
      </c>
      <c r="G1111" s="18">
        <v>323.08199999999999</v>
      </c>
      <c r="H1111" s="18">
        <v>362.25299999999999</v>
      </c>
      <c r="I1111" s="18" t="s">
        <v>164</v>
      </c>
      <c r="J1111" s="18">
        <v>418.971</v>
      </c>
      <c r="K1111" s="18" t="s">
        <v>164</v>
      </c>
      <c r="L1111" s="18">
        <v>446.57799999999997</v>
      </c>
      <c r="M1111" s="18" t="s">
        <v>164</v>
      </c>
      <c r="N1111" s="18">
        <v>483.10500000000002</v>
      </c>
      <c r="O1111" s="18" t="s">
        <v>164</v>
      </c>
      <c r="P1111" s="18">
        <v>497.964</v>
      </c>
      <c r="Q1111" s="18" t="s">
        <v>164</v>
      </c>
      <c r="R1111" s="18">
        <v>502.53399999999999</v>
      </c>
      <c r="S1111" s="18" t="s">
        <v>164</v>
      </c>
      <c r="T1111" s="18">
        <v>520.64400000000001</v>
      </c>
      <c r="U1111" s="18" t="s">
        <v>164</v>
      </c>
      <c r="V1111" s="18">
        <v>534.58100000000002</v>
      </c>
      <c r="W1111" s="18" t="s">
        <v>164</v>
      </c>
      <c r="X1111" s="18">
        <v>542.67899999999997</v>
      </c>
      <c r="Y1111" s="18" t="s">
        <v>164</v>
      </c>
      <c r="Z1111" s="18">
        <v>544.15099999999995</v>
      </c>
    </row>
    <row r="1112" spans="1:26" hidden="1">
      <c r="A1112" s="18" t="s">
        <v>64</v>
      </c>
      <c r="B1112" s="18" t="s">
        <v>247</v>
      </c>
      <c r="C1112" s="18" t="s">
        <v>227</v>
      </c>
      <c r="D1112" s="18" t="s">
        <v>58</v>
      </c>
      <c r="E1112" s="18" t="s">
        <v>61</v>
      </c>
      <c r="F1112" s="18" t="s">
        <v>62</v>
      </c>
      <c r="G1112" s="18">
        <v>62186.080000000002</v>
      </c>
      <c r="H1112" s="18">
        <v>74275.740000000005</v>
      </c>
      <c r="I1112" s="18" t="s">
        <v>164</v>
      </c>
      <c r="J1112" s="18">
        <v>111466.41</v>
      </c>
      <c r="K1112" s="18" t="s">
        <v>164</v>
      </c>
      <c r="L1112" s="18">
        <v>168281.63</v>
      </c>
      <c r="M1112" s="18" t="s">
        <v>164</v>
      </c>
      <c r="N1112" s="18">
        <v>239850.38</v>
      </c>
      <c r="O1112" s="18" t="s">
        <v>164</v>
      </c>
      <c r="P1112" s="18">
        <v>313023.03999999998</v>
      </c>
      <c r="Q1112" s="18" t="s">
        <v>164</v>
      </c>
      <c r="R1112" s="18">
        <v>384086.78</v>
      </c>
      <c r="S1112" s="18" t="s">
        <v>164</v>
      </c>
      <c r="T1112" s="18">
        <v>453992.44</v>
      </c>
      <c r="U1112" s="18" t="s">
        <v>164</v>
      </c>
      <c r="V1112" s="18">
        <v>516514.9</v>
      </c>
      <c r="W1112" s="18" t="s">
        <v>164</v>
      </c>
      <c r="X1112" s="18">
        <v>571770.87</v>
      </c>
      <c r="Y1112" s="18" t="s">
        <v>164</v>
      </c>
      <c r="Z1112" s="18">
        <v>617737.89</v>
      </c>
    </row>
    <row r="1113" spans="1:26" hidden="1">
      <c r="A1113" s="18" t="s">
        <v>64</v>
      </c>
      <c r="B1113" s="18" t="s">
        <v>247</v>
      </c>
      <c r="C1113" s="18" t="s">
        <v>227</v>
      </c>
      <c r="D1113" s="18" t="s">
        <v>58</v>
      </c>
      <c r="E1113" s="18" t="s">
        <v>142</v>
      </c>
      <c r="F1113" s="18" t="s">
        <v>143</v>
      </c>
      <c r="G1113" s="18">
        <v>6503.13</v>
      </c>
      <c r="H1113" s="18">
        <v>6867.4</v>
      </c>
      <c r="I1113" s="18" t="s">
        <v>164</v>
      </c>
      <c r="J1113" s="18">
        <v>7516.44</v>
      </c>
      <c r="K1113" s="18" t="s">
        <v>164</v>
      </c>
      <c r="L1113" s="18">
        <v>7997.91</v>
      </c>
      <c r="M1113" s="18" t="s">
        <v>164</v>
      </c>
      <c r="N1113" s="18">
        <v>8321.6200000000008</v>
      </c>
      <c r="O1113" s="18" t="s">
        <v>164</v>
      </c>
      <c r="P1113" s="18">
        <v>8461.4</v>
      </c>
      <c r="Q1113" s="18" t="s">
        <v>164</v>
      </c>
      <c r="R1113" s="18">
        <v>8422.58</v>
      </c>
      <c r="S1113" s="18" t="s">
        <v>164</v>
      </c>
      <c r="T1113" s="18">
        <v>8231.66</v>
      </c>
      <c r="U1113" s="18" t="s">
        <v>164</v>
      </c>
      <c r="V1113" s="18">
        <v>7902.84</v>
      </c>
      <c r="W1113" s="18" t="s">
        <v>164</v>
      </c>
      <c r="X1113" s="18">
        <v>7448.96</v>
      </c>
      <c r="Y1113" s="18" t="s">
        <v>164</v>
      </c>
      <c r="Z1113" s="18">
        <v>6899.93</v>
      </c>
    </row>
    <row r="1114" spans="1:26" hidden="1">
      <c r="A1114" s="18" t="s">
        <v>64</v>
      </c>
      <c r="B1114" s="18" t="s">
        <v>247</v>
      </c>
      <c r="C1114" s="18" t="s">
        <v>227</v>
      </c>
      <c r="D1114" s="18" t="s">
        <v>58</v>
      </c>
      <c r="E1114" s="18" t="s">
        <v>63</v>
      </c>
      <c r="F1114" s="18" t="s">
        <v>60</v>
      </c>
      <c r="G1114" s="18">
        <v>463.755</v>
      </c>
      <c r="H1114" s="18">
        <v>500.57499999999999</v>
      </c>
      <c r="I1114" s="18" t="s">
        <v>164</v>
      </c>
      <c r="J1114" s="18">
        <v>545.62900000000002</v>
      </c>
      <c r="K1114" s="18" t="s">
        <v>164</v>
      </c>
      <c r="L1114" s="18">
        <v>562.19600000000003</v>
      </c>
      <c r="M1114" s="18" t="s">
        <v>164</v>
      </c>
      <c r="N1114" s="18">
        <v>608.19899999999996</v>
      </c>
      <c r="O1114" s="18" t="s">
        <v>164</v>
      </c>
      <c r="P1114" s="18">
        <v>645.79200000000003</v>
      </c>
      <c r="Q1114" s="18" t="s">
        <v>164</v>
      </c>
      <c r="R1114" s="18">
        <v>678.32899999999995</v>
      </c>
      <c r="S1114" s="18" t="s">
        <v>164</v>
      </c>
      <c r="T1114" s="18">
        <v>714.53399999999999</v>
      </c>
      <c r="U1114" s="18" t="s">
        <v>164</v>
      </c>
      <c r="V1114" s="18">
        <v>739.61599999999999</v>
      </c>
      <c r="W1114" s="18" t="s">
        <v>164</v>
      </c>
      <c r="X1114" s="18">
        <v>743.11</v>
      </c>
      <c r="Y1114" s="18" t="s">
        <v>164</v>
      </c>
      <c r="Z1114" s="18">
        <v>737</v>
      </c>
    </row>
    <row r="1115" spans="1:26" s="20" customFormat="1">
      <c r="A1115" s="20" t="s">
        <v>64</v>
      </c>
      <c r="B1115" s="20" t="s">
        <v>234</v>
      </c>
      <c r="C1115" s="20" t="s">
        <v>227</v>
      </c>
      <c r="D1115" s="20" t="s">
        <v>58</v>
      </c>
      <c r="E1115" s="20" t="s">
        <v>140</v>
      </c>
      <c r="F1115" s="20" t="s">
        <v>141</v>
      </c>
      <c r="G1115" s="20">
        <v>37770.82026</v>
      </c>
      <c r="H1115" s="20">
        <v>40294.322569999997</v>
      </c>
      <c r="I1115" s="20" t="s">
        <v>164</v>
      </c>
      <c r="J1115" s="20">
        <v>40656.969190000003</v>
      </c>
      <c r="K1115" s="20" t="s">
        <v>164</v>
      </c>
      <c r="L1115" s="20">
        <v>34541.602379999997</v>
      </c>
      <c r="M1115" s="20" t="s">
        <v>164</v>
      </c>
      <c r="N1115" s="20">
        <v>26305.611870000001</v>
      </c>
      <c r="O1115" s="20" t="s">
        <v>164</v>
      </c>
      <c r="P1115" s="20">
        <v>16330.601409999999</v>
      </c>
      <c r="Q1115" s="20" t="s">
        <v>164</v>
      </c>
      <c r="R1115" s="20">
        <v>9247.8534830000008</v>
      </c>
      <c r="S1115" s="20" t="s">
        <v>164</v>
      </c>
      <c r="T1115" s="20">
        <v>2010.2804980000001</v>
      </c>
      <c r="U1115" s="20" t="s">
        <v>164</v>
      </c>
      <c r="V1115" s="20">
        <v>-4045.766822</v>
      </c>
      <c r="W1115" s="20" t="s">
        <v>164</v>
      </c>
      <c r="X1115" s="20">
        <v>-6495.7530100000004</v>
      </c>
      <c r="Y1115" s="20" t="s">
        <v>164</v>
      </c>
      <c r="Z1115" s="20">
        <v>-8357.2770980000005</v>
      </c>
    </row>
    <row r="1116" spans="1:26" s="20" customFormat="1">
      <c r="A1116" s="20" t="s">
        <v>64</v>
      </c>
      <c r="B1116" s="20" t="s">
        <v>234</v>
      </c>
      <c r="C1116" s="20" t="s">
        <v>227</v>
      </c>
      <c r="D1116" s="20" t="s">
        <v>58</v>
      </c>
      <c r="E1116" s="20" t="s">
        <v>59</v>
      </c>
      <c r="F1116" s="20" t="s">
        <v>60</v>
      </c>
      <c r="G1116" s="20">
        <v>323.04000000000002</v>
      </c>
      <c r="H1116" s="20">
        <v>361.84399999999999</v>
      </c>
      <c r="I1116" s="20" t="s">
        <v>164</v>
      </c>
      <c r="J1116" s="20">
        <v>438.54599999999999</v>
      </c>
      <c r="K1116" s="20" t="s">
        <v>164</v>
      </c>
      <c r="L1116" s="20">
        <v>477.53399999999999</v>
      </c>
      <c r="M1116" s="20" t="s">
        <v>164</v>
      </c>
      <c r="N1116" s="20">
        <v>504.33499999999998</v>
      </c>
      <c r="O1116" s="20" t="s">
        <v>164</v>
      </c>
      <c r="P1116" s="20">
        <v>525.28800000000001</v>
      </c>
      <c r="Q1116" s="20" t="s">
        <v>164</v>
      </c>
      <c r="R1116" s="20">
        <v>560.21400000000006</v>
      </c>
      <c r="S1116" s="20" t="s">
        <v>164</v>
      </c>
      <c r="T1116" s="20">
        <v>594.43600000000004</v>
      </c>
      <c r="U1116" s="20" t="s">
        <v>164</v>
      </c>
      <c r="V1116" s="20">
        <v>635.43799999999999</v>
      </c>
      <c r="W1116" s="20" t="s">
        <v>164</v>
      </c>
      <c r="X1116" s="20">
        <v>675.25400000000002</v>
      </c>
      <c r="Y1116" s="20" t="s">
        <v>164</v>
      </c>
      <c r="Z1116" s="20">
        <v>724.27099999999996</v>
      </c>
    </row>
    <row r="1117" spans="1:26" s="20" customFormat="1">
      <c r="A1117" s="20" t="s">
        <v>64</v>
      </c>
      <c r="B1117" s="20" t="s">
        <v>234</v>
      </c>
      <c r="C1117" s="20" t="s">
        <v>227</v>
      </c>
      <c r="D1117" s="20" t="s">
        <v>58</v>
      </c>
      <c r="E1117" s="20" t="s">
        <v>61</v>
      </c>
      <c r="F1117" s="20" t="s">
        <v>62</v>
      </c>
      <c r="G1117" s="20">
        <v>62186.080000000002</v>
      </c>
      <c r="H1117" s="20">
        <v>74269.69</v>
      </c>
      <c r="I1117" s="20" t="s">
        <v>164</v>
      </c>
      <c r="J1117" s="20">
        <v>111189.65</v>
      </c>
      <c r="K1117" s="20" t="s">
        <v>164</v>
      </c>
      <c r="L1117" s="20">
        <v>156709.07999999999</v>
      </c>
      <c r="M1117" s="20" t="s">
        <v>164</v>
      </c>
      <c r="N1117" s="20">
        <v>202910.07</v>
      </c>
      <c r="O1117" s="20" t="s">
        <v>164</v>
      </c>
      <c r="P1117" s="20">
        <v>251369.47</v>
      </c>
      <c r="Q1117" s="20" t="s">
        <v>164</v>
      </c>
      <c r="R1117" s="20">
        <v>304189.59999999998</v>
      </c>
      <c r="S1117" s="20" t="s">
        <v>164</v>
      </c>
      <c r="T1117" s="20">
        <v>363958.65</v>
      </c>
      <c r="U1117" s="20" t="s">
        <v>164</v>
      </c>
      <c r="V1117" s="20">
        <v>429063.58</v>
      </c>
      <c r="W1117" s="20" t="s">
        <v>164</v>
      </c>
      <c r="X1117" s="20">
        <v>499819.54</v>
      </c>
      <c r="Y1117" s="20" t="s">
        <v>164</v>
      </c>
      <c r="Z1117" s="20">
        <v>577197.93999999994</v>
      </c>
    </row>
    <row r="1118" spans="1:26" s="20" customFormat="1">
      <c r="A1118" s="20" t="s">
        <v>64</v>
      </c>
      <c r="B1118" s="20" t="s">
        <v>234</v>
      </c>
      <c r="C1118" s="20" t="s">
        <v>227</v>
      </c>
      <c r="D1118" s="20" t="s">
        <v>58</v>
      </c>
      <c r="E1118" s="20" t="s">
        <v>142</v>
      </c>
      <c r="F1118" s="20" t="s">
        <v>143</v>
      </c>
      <c r="G1118" s="20">
        <v>6503.13</v>
      </c>
      <c r="H1118" s="20">
        <v>6867.39</v>
      </c>
      <c r="I1118" s="20" t="s">
        <v>164</v>
      </c>
      <c r="J1118" s="20">
        <v>7611.25</v>
      </c>
      <c r="K1118" s="20" t="s">
        <v>164</v>
      </c>
      <c r="L1118" s="20">
        <v>8261.99</v>
      </c>
      <c r="M1118" s="20" t="s">
        <v>164</v>
      </c>
      <c r="N1118" s="20">
        <v>8787.1200000000008</v>
      </c>
      <c r="O1118" s="20" t="s">
        <v>164</v>
      </c>
      <c r="P1118" s="20">
        <v>9169.11</v>
      </c>
      <c r="Q1118" s="20" t="s">
        <v>164</v>
      </c>
      <c r="R1118" s="20">
        <v>9384.7000000000007</v>
      </c>
      <c r="S1118" s="20" t="s">
        <v>164</v>
      </c>
      <c r="T1118" s="20">
        <v>9456.8799999999992</v>
      </c>
      <c r="U1118" s="20" t="s">
        <v>164</v>
      </c>
      <c r="V1118" s="20">
        <v>9407.26</v>
      </c>
      <c r="W1118" s="20" t="s">
        <v>164</v>
      </c>
      <c r="X1118" s="20">
        <v>9253.9500000000007</v>
      </c>
      <c r="Y1118" s="20" t="s">
        <v>164</v>
      </c>
      <c r="Z1118" s="20">
        <v>9032.42</v>
      </c>
    </row>
    <row r="1119" spans="1:26" s="20" customFormat="1">
      <c r="A1119" s="20" t="s">
        <v>64</v>
      </c>
      <c r="B1119" s="20" t="s">
        <v>234</v>
      </c>
      <c r="C1119" s="20" t="s">
        <v>227</v>
      </c>
      <c r="D1119" s="20" t="s">
        <v>58</v>
      </c>
      <c r="E1119" s="20" t="s">
        <v>63</v>
      </c>
      <c r="F1119" s="20" t="s">
        <v>60</v>
      </c>
      <c r="G1119" s="20">
        <v>464.46199999999999</v>
      </c>
      <c r="H1119" s="20">
        <v>500.98200000000003</v>
      </c>
      <c r="I1119" s="20" t="s">
        <v>164</v>
      </c>
      <c r="J1119" s="20">
        <v>574.01499999999999</v>
      </c>
      <c r="K1119" s="20" t="s">
        <v>164</v>
      </c>
      <c r="L1119" s="20">
        <v>587.96699999999998</v>
      </c>
      <c r="M1119" s="20" t="s">
        <v>164</v>
      </c>
      <c r="N1119" s="20">
        <v>618.42100000000005</v>
      </c>
      <c r="O1119" s="20" t="s">
        <v>164</v>
      </c>
      <c r="P1119" s="20">
        <v>660.03499999999997</v>
      </c>
      <c r="Q1119" s="20" t="s">
        <v>164</v>
      </c>
      <c r="R1119" s="20">
        <v>719.63800000000003</v>
      </c>
      <c r="S1119" s="20" t="s">
        <v>164</v>
      </c>
      <c r="T1119" s="20">
        <v>782.73500000000001</v>
      </c>
      <c r="U1119" s="20" t="s">
        <v>164</v>
      </c>
      <c r="V1119" s="20">
        <v>831.93499999999995</v>
      </c>
      <c r="W1119" s="20" t="s">
        <v>164</v>
      </c>
      <c r="X1119" s="20">
        <v>878.54100000000005</v>
      </c>
      <c r="Y1119" s="20" t="s">
        <v>164</v>
      </c>
      <c r="Z1119" s="20">
        <v>928.25199999999995</v>
      </c>
    </row>
    <row r="1120" spans="1:26" hidden="1">
      <c r="A1120" s="18" t="s">
        <v>211</v>
      </c>
      <c r="B1120" s="18" t="s">
        <v>185</v>
      </c>
      <c r="C1120" s="18" t="s">
        <v>227</v>
      </c>
      <c r="D1120" s="18" t="s">
        <v>58</v>
      </c>
      <c r="E1120" s="18" t="s">
        <v>140</v>
      </c>
      <c r="F1120" s="18" t="s">
        <v>141</v>
      </c>
      <c r="G1120" s="18">
        <v>35933.0697</v>
      </c>
      <c r="H1120" s="18">
        <v>38542.01816</v>
      </c>
      <c r="I1120" s="18" t="s">
        <v>164</v>
      </c>
      <c r="J1120" s="18">
        <v>39615.222549999999</v>
      </c>
      <c r="K1120" s="18" t="s">
        <v>164</v>
      </c>
      <c r="L1120" s="18">
        <v>37981.075239999998</v>
      </c>
      <c r="M1120" s="18" t="s">
        <v>164</v>
      </c>
      <c r="N1120" s="18">
        <v>33271.92656</v>
      </c>
      <c r="O1120" s="18" t="s">
        <v>164</v>
      </c>
      <c r="P1120" s="18">
        <v>25181.956190000001</v>
      </c>
      <c r="Q1120" s="18" t="s">
        <v>164</v>
      </c>
      <c r="R1120" s="18">
        <v>13847.192709999999</v>
      </c>
      <c r="S1120" s="18" t="s">
        <v>164</v>
      </c>
      <c r="T1120" s="18">
        <v>5163.2263830000002</v>
      </c>
      <c r="U1120" s="18" t="s">
        <v>164</v>
      </c>
      <c r="V1120" s="18">
        <v>-2068.5036709999999</v>
      </c>
      <c r="W1120" s="18" t="s">
        <v>164</v>
      </c>
      <c r="X1120" s="18">
        <v>-7525.7260770000003</v>
      </c>
      <c r="Y1120" s="18" t="s">
        <v>164</v>
      </c>
      <c r="Z1120" s="18">
        <v>-10662.64286</v>
      </c>
    </row>
    <row r="1121" spans="1:26" hidden="1">
      <c r="A1121" s="18" t="s">
        <v>211</v>
      </c>
      <c r="B1121" s="18" t="s">
        <v>185</v>
      </c>
      <c r="C1121" s="18" t="s">
        <v>227</v>
      </c>
      <c r="D1121" s="18" t="s">
        <v>58</v>
      </c>
      <c r="E1121" s="18" t="s">
        <v>59</v>
      </c>
      <c r="F1121" s="18" t="s">
        <v>60</v>
      </c>
      <c r="G1121" s="18">
        <v>323.04154369999998</v>
      </c>
      <c r="H1121" s="18">
        <v>361.84435259999998</v>
      </c>
      <c r="I1121" s="18" t="s">
        <v>164</v>
      </c>
      <c r="J1121" s="18">
        <v>417.63004860000001</v>
      </c>
      <c r="K1121" s="18" t="s">
        <v>164</v>
      </c>
      <c r="L1121" s="18">
        <v>480.32984950000002</v>
      </c>
      <c r="M1121" s="18" t="s">
        <v>164</v>
      </c>
      <c r="N1121" s="18">
        <v>521.52772110000001</v>
      </c>
      <c r="O1121" s="18" t="s">
        <v>164</v>
      </c>
      <c r="P1121" s="18">
        <v>539.64293039999995</v>
      </c>
      <c r="Q1121" s="18" t="s">
        <v>164</v>
      </c>
      <c r="R1121" s="18">
        <v>578.47654839999996</v>
      </c>
      <c r="S1121" s="18" t="s">
        <v>164</v>
      </c>
      <c r="T1121" s="18">
        <v>625.24515919999999</v>
      </c>
      <c r="U1121" s="18" t="s">
        <v>164</v>
      </c>
      <c r="V1121" s="18">
        <v>668.5313142</v>
      </c>
      <c r="W1121" s="18" t="s">
        <v>164</v>
      </c>
      <c r="X1121" s="18">
        <v>709.98682910000002</v>
      </c>
      <c r="Y1121" s="18" t="s">
        <v>164</v>
      </c>
      <c r="Z1121" s="18">
        <v>753.15547200000003</v>
      </c>
    </row>
    <row r="1122" spans="1:26" hidden="1">
      <c r="A1122" s="18" t="s">
        <v>211</v>
      </c>
      <c r="B1122" s="18" t="s">
        <v>185</v>
      </c>
      <c r="C1122" s="18" t="s">
        <v>227</v>
      </c>
      <c r="D1122" s="18" t="s">
        <v>58</v>
      </c>
      <c r="E1122" s="18" t="s">
        <v>61</v>
      </c>
      <c r="F1122" s="18" t="s">
        <v>62</v>
      </c>
      <c r="G1122" s="18">
        <v>0</v>
      </c>
      <c r="H1122" s="18">
        <v>74825.65625</v>
      </c>
      <c r="I1122" s="18" t="s">
        <v>164</v>
      </c>
      <c r="J1122" s="18">
        <v>112044.1406</v>
      </c>
      <c r="K1122" s="18" t="s">
        <v>164</v>
      </c>
      <c r="L1122" s="18">
        <v>158068.23439999999</v>
      </c>
      <c r="M1122" s="18" t="s">
        <v>164</v>
      </c>
      <c r="N1122" s="18">
        <v>205155.4375</v>
      </c>
      <c r="O1122" s="18" t="s">
        <v>164</v>
      </c>
      <c r="P1122" s="18">
        <v>254783.64060000001</v>
      </c>
      <c r="Q1122" s="18" t="s">
        <v>164</v>
      </c>
      <c r="R1122" s="18">
        <v>308508.4375</v>
      </c>
      <c r="S1122" s="18" t="s">
        <v>164</v>
      </c>
      <c r="T1122" s="18">
        <v>370082.1875</v>
      </c>
      <c r="U1122" s="18" t="s">
        <v>164</v>
      </c>
      <c r="V1122" s="18">
        <v>437049.5625</v>
      </c>
      <c r="W1122" s="18" t="s">
        <v>164</v>
      </c>
      <c r="X1122" s="18">
        <v>509653.875</v>
      </c>
      <c r="Y1122" s="18" t="s">
        <v>164</v>
      </c>
      <c r="Z1122" s="18">
        <v>588331.9375</v>
      </c>
    </row>
    <row r="1123" spans="1:26" hidden="1">
      <c r="A1123" s="18" t="s">
        <v>211</v>
      </c>
      <c r="B1123" s="18" t="s">
        <v>185</v>
      </c>
      <c r="C1123" s="18" t="s">
        <v>227</v>
      </c>
      <c r="D1123" s="18" t="s">
        <v>58</v>
      </c>
      <c r="E1123" s="18" t="s">
        <v>142</v>
      </c>
      <c r="F1123" s="18" t="s">
        <v>143</v>
      </c>
      <c r="G1123" s="18">
        <v>6503.1298829999996</v>
      </c>
      <c r="H1123" s="18">
        <v>6867.3901370000003</v>
      </c>
      <c r="I1123" s="18" t="s">
        <v>164</v>
      </c>
      <c r="J1123" s="18">
        <v>7611.25</v>
      </c>
      <c r="K1123" s="18" t="s">
        <v>164</v>
      </c>
      <c r="L1123" s="18">
        <v>8261.9902340000008</v>
      </c>
      <c r="M1123" s="18" t="s">
        <v>164</v>
      </c>
      <c r="N1123" s="18">
        <v>8787.1201170000004</v>
      </c>
      <c r="O1123" s="18" t="s">
        <v>164</v>
      </c>
      <c r="P1123" s="18">
        <v>9169.1103519999997</v>
      </c>
      <c r="Q1123" s="18" t="s">
        <v>164</v>
      </c>
      <c r="R1123" s="18">
        <v>9384.7001949999994</v>
      </c>
      <c r="S1123" s="18" t="s">
        <v>164</v>
      </c>
      <c r="T1123" s="18">
        <v>9456.8798829999996</v>
      </c>
      <c r="U1123" s="18" t="s">
        <v>164</v>
      </c>
      <c r="V1123" s="18">
        <v>9407.2597659999992</v>
      </c>
      <c r="W1123" s="18" t="s">
        <v>164</v>
      </c>
      <c r="X1123" s="18">
        <v>9253.9501949999994</v>
      </c>
      <c r="Y1123" s="18" t="s">
        <v>164</v>
      </c>
      <c r="Z1123" s="18">
        <v>9032.4199219999991</v>
      </c>
    </row>
    <row r="1124" spans="1:26" hidden="1">
      <c r="A1124" s="18" t="s">
        <v>211</v>
      </c>
      <c r="B1124" s="18" t="s">
        <v>185</v>
      </c>
      <c r="C1124" s="18" t="s">
        <v>227</v>
      </c>
      <c r="D1124" s="18" t="s">
        <v>58</v>
      </c>
      <c r="E1124" s="18" t="s">
        <v>63</v>
      </c>
      <c r="F1124" s="18" t="s">
        <v>60</v>
      </c>
      <c r="G1124" s="18">
        <v>462.50748490000001</v>
      </c>
      <c r="H1124" s="18">
        <v>500.73999500000002</v>
      </c>
      <c r="I1124" s="18" t="s">
        <v>164</v>
      </c>
      <c r="J1124" s="18">
        <v>550.75189850000004</v>
      </c>
      <c r="K1124" s="18" t="s">
        <v>164</v>
      </c>
      <c r="L1124" s="18">
        <v>602.62002859999996</v>
      </c>
      <c r="M1124" s="18" t="s">
        <v>164</v>
      </c>
      <c r="N1124" s="18">
        <v>644.56491819999997</v>
      </c>
      <c r="O1124" s="18" t="s">
        <v>164</v>
      </c>
      <c r="P1124" s="18">
        <v>683.28594139999996</v>
      </c>
      <c r="Q1124" s="18" t="s">
        <v>164</v>
      </c>
      <c r="R1124" s="18">
        <v>752.11193170000001</v>
      </c>
      <c r="S1124" s="18" t="s">
        <v>164</v>
      </c>
      <c r="T1124" s="18">
        <v>835.88695900000005</v>
      </c>
      <c r="U1124" s="18" t="s">
        <v>164</v>
      </c>
      <c r="V1124" s="18">
        <v>900.78250869999999</v>
      </c>
      <c r="W1124" s="18" t="s">
        <v>164</v>
      </c>
      <c r="X1124" s="18">
        <v>955.82675840000002</v>
      </c>
      <c r="Y1124" s="18" t="s">
        <v>164</v>
      </c>
      <c r="Z1124" s="18">
        <v>1010.768413</v>
      </c>
    </row>
    <row r="1125" spans="1:26" hidden="1">
      <c r="A1125" s="18" t="s">
        <v>213</v>
      </c>
      <c r="B1125" s="18" t="s">
        <v>185</v>
      </c>
      <c r="C1125" s="18" t="s">
        <v>227</v>
      </c>
      <c r="D1125" s="18" t="s">
        <v>58</v>
      </c>
      <c r="E1125" s="18" t="s">
        <v>140</v>
      </c>
      <c r="F1125" s="18" t="s">
        <v>141</v>
      </c>
      <c r="G1125" s="18">
        <v>30273.933590000001</v>
      </c>
      <c r="H1125" s="18">
        <v>33410.289060000003</v>
      </c>
      <c r="I1125" s="18">
        <v>35824.425779999998</v>
      </c>
      <c r="J1125" s="18">
        <v>38551.996090000001</v>
      </c>
      <c r="K1125" s="18">
        <v>38592.175779999998</v>
      </c>
      <c r="L1125" s="18">
        <v>35566.132810000003</v>
      </c>
      <c r="M1125" s="18">
        <v>33238.226560000003</v>
      </c>
      <c r="N1125" s="18">
        <v>30633.023440000001</v>
      </c>
      <c r="O1125" s="18">
        <v>26448.677729999999</v>
      </c>
      <c r="P1125" s="18">
        <v>21434.005860000001</v>
      </c>
      <c r="Q1125" s="18" t="s">
        <v>164</v>
      </c>
      <c r="R1125" s="18">
        <v>12403.19824</v>
      </c>
      <c r="S1125" s="18" t="s">
        <v>164</v>
      </c>
      <c r="T1125" s="18">
        <v>6310.8579099999997</v>
      </c>
      <c r="U1125" s="18" t="s">
        <v>164</v>
      </c>
      <c r="V1125" s="18">
        <v>1346.434448</v>
      </c>
      <c r="W1125" s="18" t="s">
        <v>164</v>
      </c>
      <c r="X1125" s="18">
        <v>-3475.0126949999999</v>
      </c>
      <c r="Y1125" s="18" t="s">
        <v>164</v>
      </c>
      <c r="Z1125" s="18">
        <v>-5588.5419920000004</v>
      </c>
    </row>
    <row r="1126" spans="1:26" hidden="1">
      <c r="A1126" s="18" t="s">
        <v>213</v>
      </c>
      <c r="B1126" s="18" t="s">
        <v>185</v>
      </c>
      <c r="C1126" s="18" t="s">
        <v>227</v>
      </c>
      <c r="D1126" s="18" t="s">
        <v>58</v>
      </c>
      <c r="E1126" s="18" t="s">
        <v>59</v>
      </c>
      <c r="F1126" s="18" t="s">
        <v>60</v>
      </c>
      <c r="G1126" s="18">
        <v>334.77905270000002</v>
      </c>
      <c r="H1126" s="18">
        <v>373.12377930000002</v>
      </c>
      <c r="I1126" s="18">
        <v>401.49154659999999</v>
      </c>
      <c r="J1126" s="18">
        <v>433.64093020000001</v>
      </c>
      <c r="K1126" s="18">
        <v>454.45166019999999</v>
      </c>
      <c r="L1126" s="18">
        <v>465.5858154</v>
      </c>
      <c r="M1126" s="18">
        <v>475.96054079999999</v>
      </c>
      <c r="N1126" s="18">
        <v>486.39819340000003</v>
      </c>
      <c r="O1126" s="18">
        <v>492.50079349999999</v>
      </c>
      <c r="P1126" s="18">
        <v>493.03924560000002</v>
      </c>
      <c r="Q1126" s="18" t="s">
        <v>164</v>
      </c>
      <c r="R1126" s="18">
        <v>510.44717409999998</v>
      </c>
      <c r="S1126" s="18" t="s">
        <v>164</v>
      </c>
      <c r="T1126" s="18">
        <v>535.83050539999999</v>
      </c>
      <c r="U1126" s="18" t="s">
        <v>164</v>
      </c>
      <c r="V1126" s="18">
        <v>564.4646606</v>
      </c>
      <c r="W1126" s="18" t="s">
        <v>164</v>
      </c>
      <c r="X1126" s="18">
        <v>603.11260990000005</v>
      </c>
      <c r="Y1126" s="18" t="s">
        <v>164</v>
      </c>
      <c r="Z1126" s="18">
        <v>646.79064940000001</v>
      </c>
    </row>
    <row r="1127" spans="1:26" hidden="1">
      <c r="A1127" s="18" t="s">
        <v>213</v>
      </c>
      <c r="B1127" s="18" t="s">
        <v>185</v>
      </c>
      <c r="C1127" s="18" t="s">
        <v>227</v>
      </c>
      <c r="D1127" s="18" t="s">
        <v>58</v>
      </c>
      <c r="E1127" s="18" t="s">
        <v>61</v>
      </c>
      <c r="F1127" s="18" t="s">
        <v>62</v>
      </c>
      <c r="G1127" s="18">
        <v>63296.414060000003</v>
      </c>
      <c r="H1127" s="18">
        <v>74575.242190000004</v>
      </c>
      <c r="I1127" s="18">
        <v>87042.78125</v>
      </c>
      <c r="J1127" s="18">
        <v>102743.9219</v>
      </c>
      <c r="K1127" s="18">
        <v>122534.91409999999</v>
      </c>
      <c r="L1127" s="18">
        <v>145359.79689999999</v>
      </c>
      <c r="M1127" s="18">
        <v>170630.07810000001</v>
      </c>
      <c r="N1127" s="18">
        <v>197652.39060000001</v>
      </c>
      <c r="O1127" s="18">
        <v>225480.9688</v>
      </c>
      <c r="P1127" s="18">
        <v>254439.2188</v>
      </c>
      <c r="Q1127" s="18" t="s">
        <v>164</v>
      </c>
      <c r="R1127" s="18">
        <v>319722.28129999997</v>
      </c>
      <c r="S1127" s="18" t="s">
        <v>164</v>
      </c>
      <c r="T1127" s="18">
        <v>400574.15629999997</v>
      </c>
      <c r="U1127" s="18" t="s">
        <v>164</v>
      </c>
      <c r="V1127" s="18">
        <v>505269.46879999997</v>
      </c>
      <c r="W1127" s="18" t="s">
        <v>164</v>
      </c>
      <c r="X1127" s="18">
        <v>642773.5625</v>
      </c>
      <c r="Y1127" s="18" t="s">
        <v>164</v>
      </c>
      <c r="Z1127" s="18">
        <v>825763.625</v>
      </c>
    </row>
    <row r="1128" spans="1:26" hidden="1">
      <c r="A1128" s="18" t="s">
        <v>213</v>
      </c>
      <c r="B1128" s="18" t="s">
        <v>185</v>
      </c>
      <c r="C1128" s="18" t="s">
        <v>227</v>
      </c>
      <c r="D1128" s="18" t="s">
        <v>58</v>
      </c>
      <c r="E1128" s="18" t="s">
        <v>142</v>
      </c>
      <c r="F1128" s="18" t="s">
        <v>143</v>
      </c>
      <c r="G1128" s="18">
        <v>6435.2939450000003</v>
      </c>
      <c r="H1128" s="18">
        <v>6841.7978519999997</v>
      </c>
      <c r="I1128" s="18">
        <v>7258.3051759999998</v>
      </c>
      <c r="J1128" s="18">
        <v>7663.5341799999997</v>
      </c>
      <c r="K1128" s="18">
        <v>8045.1362300000001</v>
      </c>
      <c r="L1128" s="18">
        <v>8404.0703130000002</v>
      </c>
      <c r="M1128" s="18">
        <v>8743.4511719999991</v>
      </c>
      <c r="N1128" s="18">
        <v>9063.8271480000003</v>
      </c>
      <c r="O1128" s="18">
        <v>9362.8046880000002</v>
      </c>
      <c r="P1128" s="18">
        <v>9636.5234380000002</v>
      </c>
      <c r="Q1128" s="18" t="s">
        <v>164</v>
      </c>
      <c r="R1128" s="18">
        <v>10101.837890000001</v>
      </c>
      <c r="S1128" s="18" t="s">
        <v>164</v>
      </c>
      <c r="T1128" s="18">
        <v>10465.808590000001</v>
      </c>
      <c r="U1128" s="18" t="s">
        <v>164</v>
      </c>
      <c r="V1128" s="18">
        <v>10755.29688</v>
      </c>
      <c r="W1128" s="18" t="s">
        <v>164</v>
      </c>
      <c r="X1128" s="18">
        <v>10975.282230000001</v>
      </c>
      <c r="Y1128" s="18" t="s">
        <v>164</v>
      </c>
      <c r="Z1128" s="18">
        <v>11135.320309999999</v>
      </c>
    </row>
    <row r="1129" spans="1:26" hidden="1">
      <c r="A1129" s="18" t="s">
        <v>213</v>
      </c>
      <c r="B1129" s="18" t="s">
        <v>185</v>
      </c>
      <c r="C1129" s="18" t="s">
        <v>227</v>
      </c>
      <c r="D1129" s="18" t="s">
        <v>58</v>
      </c>
      <c r="E1129" s="18" t="s">
        <v>63</v>
      </c>
      <c r="F1129" s="18" t="s">
        <v>60</v>
      </c>
      <c r="G1129" s="18">
        <v>452.40414429999998</v>
      </c>
      <c r="H1129" s="18">
        <v>511.5497742</v>
      </c>
      <c r="I1129" s="18">
        <v>548.6934814</v>
      </c>
      <c r="J1129" s="18">
        <v>594.96380620000002</v>
      </c>
      <c r="K1129" s="18">
        <v>630.38916019999999</v>
      </c>
      <c r="L1129" s="18">
        <v>645.54907230000003</v>
      </c>
      <c r="M1129" s="18">
        <v>656.05828859999997</v>
      </c>
      <c r="N1129" s="18">
        <v>663.50646970000003</v>
      </c>
      <c r="O1129" s="18">
        <v>662.89141849999999</v>
      </c>
      <c r="P1129" s="18">
        <v>662.54193120000002</v>
      </c>
      <c r="Q1129" s="18" t="s">
        <v>164</v>
      </c>
      <c r="R1129" s="18">
        <v>698.90661620000003</v>
      </c>
      <c r="S1129" s="18" t="s">
        <v>164</v>
      </c>
      <c r="T1129" s="18">
        <v>742.57287599999995</v>
      </c>
      <c r="U1129" s="18" t="s">
        <v>164</v>
      </c>
      <c r="V1129" s="18">
        <v>803.23278809999999</v>
      </c>
      <c r="W1129" s="18" t="s">
        <v>164</v>
      </c>
      <c r="X1129" s="18">
        <v>881.31591800000001</v>
      </c>
      <c r="Y1129" s="18" t="s">
        <v>164</v>
      </c>
      <c r="Z1129" s="18">
        <v>975.64685059999999</v>
      </c>
    </row>
    <row r="1130" spans="1:26" hidden="1">
      <c r="A1130" s="18" t="s">
        <v>214</v>
      </c>
      <c r="B1130" s="18" t="s">
        <v>188</v>
      </c>
      <c r="C1130" s="18" t="s">
        <v>227</v>
      </c>
      <c r="D1130" s="18" t="s">
        <v>58</v>
      </c>
      <c r="E1130" s="18" t="s">
        <v>140</v>
      </c>
      <c r="F1130" s="18" t="s">
        <v>141</v>
      </c>
      <c r="G1130" s="18">
        <v>30911.814450000002</v>
      </c>
      <c r="H1130" s="18">
        <v>34045.15625</v>
      </c>
      <c r="I1130" s="18" t="s">
        <v>164</v>
      </c>
      <c r="J1130" s="18">
        <v>38599.378909999999</v>
      </c>
      <c r="K1130" s="18" t="s">
        <v>164</v>
      </c>
      <c r="L1130" s="18">
        <v>32448.76367</v>
      </c>
      <c r="M1130" s="18" t="s">
        <v>164</v>
      </c>
      <c r="N1130" s="18">
        <v>30434.847659999999</v>
      </c>
      <c r="O1130" s="18" t="s">
        <v>164</v>
      </c>
      <c r="P1130" s="18">
        <v>25794.722659999999</v>
      </c>
      <c r="Q1130" s="18" t="s">
        <v>164</v>
      </c>
      <c r="R1130" s="18">
        <v>13833.64551</v>
      </c>
      <c r="S1130" s="18" t="s">
        <v>164</v>
      </c>
      <c r="T1130" s="18">
        <v>6102.8828130000002</v>
      </c>
      <c r="U1130" s="18" t="s">
        <v>164</v>
      </c>
      <c r="V1130" s="18">
        <v>448.02301030000001</v>
      </c>
      <c r="W1130" s="18" t="s">
        <v>164</v>
      </c>
      <c r="X1130" s="18">
        <v>-2254.343018</v>
      </c>
      <c r="Y1130" s="18" t="s">
        <v>164</v>
      </c>
      <c r="Z1130" s="18">
        <v>-6238.0859380000002</v>
      </c>
    </row>
    <row r="1131" spans="1:26" hidden="1">
      <c r="A1131" s="18" t="s">
        <v>214</v>
      </c>
      <c r="B1131" s="18" t="s">
        <v>188</v>
      </c>
      <c r="C1131" s="18" t="s">
        <v>227</v>
      </c>
      <c r="D1131" s="18" t="s">
        <v>58</v>
      </c>
      <c r="E1131" s="18" t="s">
        <v>59</v>
      </c>
      <c r="F1131" s="18" t="s">
        <v>60</v>
      </c>
      <c r="G1131" s="18">
        <v>338.79208369999998</v>
      </c>
      <c r="H1131" s="18">
        <v>376.53204349999999</v>
      </c>
      <c r="I1131" s="18" t="s">
        <v>164</v>
      </c>
      <c r="J1131" s="18">
        <v>446.60238650000002</v>
      </c>
      <c r="K1131" s="18" t="s">
        <v>164</v>
      </c>
      <c r="L1131" s="18">
        <v>461.23959350000001</v>
      </c>
      <c r="M1131" s="18" t="s">
        <v>164</v>
      </c>
      <c r="N1131" s="18">
        <v>493.12741089999997</v>
      </c>
      <c r="O1131" s="18" t="s">
        <v>164</v>
      </c>
      <c r="P1131" s="18">
        <v>517.6759644</v>
      </c>
      <c r="Q1131" s="18" t="s">
        <v>164</v>
      </c>
      <c r="R1131" s="18">
        <v>526.86962889999995</v>
      </c>
      <c r="S1131" s="18" t="s">
        <v>164</v>
      </c>
      <c r="T1131" s="18">
        <v>536.15869139999995</v>
      </c>
      <c r="U1131" s="18" t="s">
        <v>164</v>
      </c>
      <c r="V1131" s="18">
        <v>529.95306400000004</v>
      </c>
      <c r="W1131" s="18" t="s">
        <v>164</v>
      </c>
      <c r="X1131" s="18">
        <v>517.2833862</v>
      </c>
      <c r="Y1131" s="18" t="s">
        <v>164</v>
      </c>
      <c r="Z1131" s="18">
        <v>502.5436401</v>
      </c>
    </row>
    <row r="1132" spans="1:26" hidden="1">
      <c r="A1132" s="18" t="s">
        <v>214</v>
      </c>
      <c r="B1132" s="18" t="s">
        <v>188</v>
      </c>
      <c r="C1132" s="18" t="s">
        <v>227</v>
      </c>
      <c r="D1132" s="18" t="s">
        <v>58</v>
      </c>
      <c r="E1132" s="18" t="s">
        <v>61</v>
      </c>
      <c r="F1132" s="18" t="s">
        <v>62</v>
      </c>
      <c r="G1132" s="18">
        <v>62356.086719999999</v>
      </c>
      <c r="H1132" s="18">
        <v>73745.71875</v>
      </c>
      <c r="I1132" s="18" t="s">
        <v>164</v>
      </c>
      <c r="J1132" s="18">
        <v>104696.3328</v>
      </c>
      <c r="K1132" s="18" t="s">
        <v>164</v>
      </c>
      <c r="L1132" s="18">
        <v>141169.46249999999</v>
      </c>
      <c r="M1132" s="18" t="s">
        <v>164</v>
      </c>
      <c r="N1132" s="18">
        <v>184526.90779999999</v>
      </c>
      <c r="O1132" s="18" t="s">
        <v>164</v>
      </c>
      <c r="P1132" s="18">
        <v>238300.1672</v>
      </c>
      <c r="Q1132" s="18" t="s">
        <v>164</v>
      </c>
      <c r="R1132" s="18">
        <v>283602.85940000002</v>
      </c>
      <c r="S1132" s="18" t="s">
        <v>164</v>
      </c>
      <c r="T1132" s="18">
        <v>334848.59379999997</v>
      </c>
      <c r="U1132" s="18" t="s">
        <v>164</v>
      </c>
      <c r="V1132" s="18">
        <v>391571.70939999999</v>
      </c>
      <c r="W1132" s="18" t="s">
        <v>164</v>
      </c>
      <c r="X1132" s="18">
        <v>455290.85940000002</v>
      </c>
      <c r="Y1132" s="18" t="s">
        <v>164</v>
      </c>
      <c r="Z1132" s="18">
        <v>526346.49380000005</v>
      </c>
    </row>
    <row r="1133" spans="1:26" hidden="1">
      <c r="A1133" s="18" t="s">
        <v>214</v>
      </c>
      <c r="B1133" s="18" t="s">
        <v>188</v>
      </c>
      <c r="C1133" s="18" t="s">
        <v>227</v>
      </c>
      <c r="D1133" s="18" t="s">
        <v>58</v>
      </c>
      <c r="E1133" s="18" t="s">
        <v>142</v>
      </c>
      <c r="F1133" s="18" t="s">
        <v>143</v>
      </c>
      <c r="G1133" s="18">
        <v>6514.0961909999996</v>
      </c>
      <c r="H1133" s="18">
        <v>6916.1831050000001</v>
      </c>
      <c r="I1133" s="18" t="s">
        <v>164</v>
      </c>
      <c r="J1133" s="18">
        <v>7611.7202150000003</v>
      </c>
      <c r="K1133" s="18" t="s">
        <v>164</v>
      </c>
      <c r="L1133" s="18">
        <v>8261.5732420000004</v>
      </c>
      <c r="M1133" s="18" t="s">
        <v>164</v>
      </c>
      <c r="N1133" s="18">
        <v>8784.6894530000009</v>
      </c>
      <c r="O1133" s="18" t="s">
        <v>164</v>
      </c>
      <c r="P1133" s="18">
        <v>9162.8847659999992</v>
      </c>
      <c r="Q1133" s="18" t="s">
        <v>164</v>
      </c>
      <c r="R1133" s="18">
        <v>9373.4853519999997</v>
      </c>
      <c r="S1133" s="18" t="s">
        <v>164</v>
      </c>
      <c r="T1133" s="18">
        <v>9438.1474610000005</v>
      </c>
      <c r="U1133" s="18" t="s">
        <v>164</v>
      </c>
      <c r="V1133" s="18">
        <v>9381.6425780000009</v>
      </c>
      <c r="W1133" s="18" t="s">
        <v>164</v>
      </c>
      <c r="X1133" s="18">
        <v>9222.6572269999997</v>
      </c>
      <c r="Y1133" s="18" t="s">
        <v>164</v>
      </c>
      <c r="Z1133" s="18">
        <v>8996.4921880000002</v>
      </c>
    </row>
    <row r="1134" spans="1:26" hidden="1">
      <c r="A1134" s="18" t="s">
        <v>214</v>
      </c>
      <c r="B1134" s="18" t="s">
        <v>188</v>
      </c>
      <c r="C1134" s="18" t="s">
        <v>227</v>
      </c>
      <c r="D1134" s="18" t="s">
        <v>58</v>
      </c>
      <c r="E1134" s="18" t="s">
        <v>63</v>
      </c>
      <c r="F1134" s="18" t="s">
        <v>60</v>
      </c>
      <c r="G1134" s="18">
        <v>453.09680179999998</v>
      </c>
      <c r="H1134" s="18">
        <v>510.09222410000001</v>
      </c>
      <c r="I1134" s="18" t="s">
        <v>164</v>
      </c>
      <c r="J1134" s="18">
        <v>603.9083862</v>
      </c>
      <c r="K1134" s="18" t="s">
        <v>164</v>
      </c>
      <c r="L1134" s="18">
        <v>620.88739009999995</v>
      </c>
      <c r="M1134" s="18" t="s">
        <v>164</v>
      </c>
      <c r="N1134" s="18">
        <v>670.9705811</v>
      </c>
      <c r="O1134" s="18" t="s">
        <v>164</v>
      </c>
      <c r="P1134" s="18">
        <v>711.23333739999998</v>
      </c>
      <c r="Q1134" s="18" t="s">
        <v>164</v>
      </c>
      <c r="R1134" s="18">
        <v>722.69018549999998</v>
      </c>
      <c r="S1134" s="18" t="s">
        <v>164</v>
      </c>
      <c r="T1134" s="18">
        <v>737.98870850000003</v>
      </c>
      <c r="U1134" s="18" t="s">
        <v>164</v>
      </c>
      <c r="V1134" s="18">
        <v>736.39428710000004</v>
      </c>
      <c r="W1134" s="18" t="s">
        <v>164</v>
      </c>
      <c r="X1134" s="18">
        <v>729.55603029999997</v>
      </c>
      <c r="Y1134" s="18" t="s">
        <v>164</v>
      </c>
      <c r="Z1134" s="18">
        <v>710.10083010000005</v>
      </c>
    </row>
    <row r="1135" spans="1:26" hidden="1">
      <c r="A1135" s="18" t="s">
        <v>214</v>
      </c>
      <c r="B1135" s="18" t="s">
        <v>189</v>
      </c>
      <c r="C1135" s="18" t="s">
        <v>227</v>
      </c>
      <c r="D1135" s="18" t="s">
        <v>58</v>
      </c>
      <c r="E1135" s="18" t="s">
        <v>140</v>
      </c>
      <c r="F1135" s="18" t="s">
        <v>141</v>
      </c>
      <c r="G1135" s="18">
        <v>30911.814450000002</v>
      </c>
      <c r="H1135" s="18">
        <v>34045.15625</v>
      </c>
      <c r="I1135" s="18" t="s">
        <v>164</v>
      </c>
      <c r="J1135" s="18">
        <v>38583.28125</v>
      </c>
      <c r="K1135" s="18" t="s">
        <v>164</v>
      </c>
      <c r="L1135" s="18">
        <v>32308.21875</v>
      </c>
      <c r="M1135" s="18" t="s">
        <v>164</v>
      </c>
      <c r="N1135" s="18">
        <v>30317.09375</v>
      </c>
      <c r="O1135" s="18" t="s">
        <v>164</v>
      </c>
      <c r="P1135" s="18">
        <v>27170.507809999999</v>
      </c>
      <c r="Q1135" s="18" t="s">
        <v>164</v>
      </c>
      <c r="R1135" s="18">
        <v>21426.494139999999</v>
      </c>
      <c r="S1135" s="18" t="s">
        <v>164</v>
      </c>
      <c r="T1135" s="18">
        <v>17592.628909999999</v>
      </c>
      <c r="U1135" s="18" t="s">
        <v>164</v>
      </c>
      <c r="V1135" s="18">
        <v>14361.714840000001</v>
      </c>
      <c r="W1135" s="18" t="s">
        <v>164</v>
      </c>
      <c r="X1135" s="18">
        <v>11715.721680000001</v>
      </c>
      <c r="Y1135" s="18" t="s">
        <v>164</v>
      </c>
      <c r="Z1135" s="18">
        <v>8453.4736329999996</v>
      </c>
    </row>
    <row r="1136" spans="1:26" hidden="1">
      <c r="A1136" s="18" t="s">
        <v>214</v>
      </c>
      <c r="B1136" s="18" t="s">
        <v>189</v>
      </c>
      <c r="C1136" s="18" t="s">
        <v>227</v>
      </c>
      <c r="D1136" s="18" t="s">
        <v>58</v>
      </c>
      <c r="E1136" s="18" t="s">
        <v>59</v>
      </c>
      <c r="F1136" s="18" t="s">
        <v>60</v>
      </c>
      <c r="G1136" s="18">
        <v>338.79208369999998</v>
      </c>
      <c r="H1136" s="18">
        <v>376.53204349999999</v>
      </c>
      <c r="I1136" s="18" t="s">
        <v>164</v>
      </c>
      <c r="J1136" s="18">
        <v>446.56506350000001</v>
      </c>
      <c r="K1136" s="18" t="s">
        <v>164</v>
      </c>
      <c r="L1136" s="18">
        <v>459.85748289999998</v>
      </c>
      <c r="M1136" s="18" t="s">
        <v>164</v>
      </c>
      <c r="N1136" s="18">
        <v>490.1778564</v>
      </c>
      <c r="O1136" s="18" t="s">
        <v>164</v>
      </c>
      <c r="P1136" s="18">
        <v>514.86077880000005</v>
      </c>
      <c r="Q1136" s="18" t="s">
        <v>164</v>
      </c>
      <c r="R1136" s="18">
        <v>528.73492429999999</v>
      </c>
      <c r="S1136" s="18" t="s">
        <v>164</v>
      </c>
      <c r="T1136" s="18">
        <v>542.71002199999998</v>
      </c>
      <c r="U1136" s="18" t="s">
        <v>164</v>
      </c>
      <c r="V1136" s="18">
        <v>544.36663820000001</v>
      </c>
      <c r="W1136" s="18" t="s">
        <v>164</v>
      </c>
      <c r="X1136" s="18">
        <v>538.86773679999999</v>
      </c>
      <c r="Y1136" s="18" t="s">
        <v>164</v>
      </c>
      <c r="Z1136" s="18">
        <v>533.87725829999999</v>
      </c>
    </row>
    <row r="1137" spans="1:26" hidden="1">
      <c r="A1137" s="18" t="s">
        <v>214</v>
      </c>
      <c r="B1137" s="18" t="s">
        <v>189</v>
      </c>
      <c r="C1137" s="18" t="s">
        <v>227</v>
      </c>
      <c r="D1137" s="18" t="s">
        <v>58</v>
      </c>
      <c r="E1137" s="18" t="s">
        <v>61</v>
      </c>
      <c r="F1137" s="18" t="s">
        <v>62</v>
      </c>
      <c r="G1137" s="18">
        <v>62356.086719999999</v>
      </c>
      <c r="H1137" s="18">
        <v>73745.71875</v>
      </c>
      <c r="I1137" s="18" t="s">
        <v>164</v>
      </c>
      <c r="J1137" s="18">
        <v>104696.3328</v>
      </c>
      <c r="K1137" s="18" t="s">
        <v>164</v>
      </c>
      <c r="L1137" s="18">
        <v>141169.46249999999</v>
      </c>
      <c r="M1137" s="18" t="s">
        <v>164</v>
      </c>
      <c r="N1137" s="18">
        <v>184526.90779999999</v>
      </c>
      <c r="O1137" s="18" t="s">
        <v>164</v>
      </c>
      <c r="P1137" s="18">
        <v>238300.1672</v>
      </c>
      <c r="Q1137" s="18" t="s">
        <v>164</v>
      </c>
      <c r="R1137" s="18">
        <v>283602.85940000002</v>
      </c>
      <c r="S1137" s="18" t="s">
        <v>164</v>
      </c>
      <c r="T1137" s="18">
        <v>334848.59379999997</v>
      </c>
      <c r="U1137" s="18" t="s">
        <v>164</v>
      </c>
      <c r="V1137" s="18">
        <v>391571.70939999999</v>
      </c>
      <c r="W1137" s="18" t="s">
        <v>164</v>
      </c>
      <c r="X1137" s="18">
        <v>455290.85940000002</v>
      </c>
      <c r="Y1137" s="18" t="s">
        <v>164</v>
      </c>
      <c r="Z1137" s="18">
        <v>526346.49380000005</v>
      </c>
    </row>
    <row r="1138" spans="1:26" hidden="1">
      <c r="A1138" s="18" t="s">
        <v>214</v>
      </c>
      <c r="B1138" s="18" t="s">
        <v>189</v>
      </c>
      <c r="C1138" s="18" t="s">
        <v>227</v>
      </c>
      <c r="D1138" s="18" t="s">
        <v>58</v>
      </c>
      <c r="E1138" s="18" t="s">
        <v>142</v>
      </c>
      <c r="F1138" s="18" t="s">
        <v>143</v>
      </c>
      <c r="G1138" s="18">
        <v>6514.0961909999996</v>
      </c>
      <c r="H1138" s="18">
        <v>6916.1831050000001</v>
      </c>
      <c r="I1138" s="18" t="s">
        <v>164</v>
      </c>
      <c r="J1138" s="18">
        <v>7611.7202150000003</v>
      </c>
      <c r="K1138" s="18" t="s">
        <v>164</v>
      </c>
      <c r="L1138" s="18">
        <v>8261.5732420000004</v>
      </c>
      <c r="M1138" s="18" t="s">
        <v>164</v>
      </c>
      <c r="N1138" s="18">
        <v>8784.6894530000009</v>
      </c>
      <c r="O1138" s="18" t="s">
        <v>164</v>
      </c>
      <c r="P1138" s="18">
        <v>9162.8847659999992</v>
      </c>
      <c r="Q1138" s="18" t="s">
        <v>164</v>
      </c>
      <c r="R1138" s="18">
        <v>9373.4853519999997</v>
      </c>
      <c r="S1138" s="18" t="s">
        <v>164</v>
      </c>
      <c r="T1138" s="18">
        <v>9438.1474610000005</v>
      </c>
      <c r="U1138" s="18" t="s">
        <v>164</v>
      </c>
      <c r="V1138" s="18">
        <v>9381.6425780000009</v>
      </c>
      <c r="W1138" s="18" t="s">
        <v>164</v>
      </c>
      <c r="X1138" s="18">
        <v>9222.6572269999997</v>
      </c>
      <c r="Y1138" s="18" t="s">
        <v>164</v>
      </c>
      <c r="Z1138" s="18">
        <v>8996.4921880000002</v>
      </c>
    </row>
    <row r="1139" spans="1:26" hidden="1">
      <c r="A1139" s="18" t="s">
        <v>214</v>
      </c>
      <c r="B1139" s="18" t="s">
        <v>189</v>
      </c>
      <c r="C1139" s="18" t="s">
        <v>227</v>
      </c>
      <c r="D1139" s="18" t="s">
        <v>58</v>
      </c>
      <c r="E1139" s="18" t="s">
        <v>63</v>
      </c>
      <c r="F1139" s="18" t="s">
        <v>60</v>
      </c>
      <c r="G1139" s="18">
        <v>453.09680179999998</v>
      </c>
      <c r="H1139" s="18">
        <v>510.09222410000001</v>
      </c>
      <c r="I1139" s="18" t="s">
        <v>164</v>
      </c>
      <c r="J1139" s="18">
        <v>603.42602539999996</v>
      </c>
      <c r="K1139" s="18" t="s">
        <v>164</v>
      </c>
      <c r="L1139" s="18">
        <v>612.84295650000001</v>
      </c>
      <c r="M1139" s="18" t="s">
        <v>164</v>
      </c>
      <c r="N1139" s="18">
        <v>654.6424561</v>
      </c>
      <c r="O1139" s="18" t="s">
        <v>164</v>
      </c>
      <c r="P1139" s="18">
        <v>686.09863280000002</v>
      </c>
      <c r="Q1139" s="18" t="s">
        <v>164</v>
      </c>
      <c r="R1139" s="18">
        <v>689.88165279999998</v>
      </c>
      <c r="S1139" s="18" t="s">
        <v>164</v>
      </c>
      <c r="T1139" s="18">
        <v>697.49468990000003</v>
      </c>
      <c r="U1139" s="18" t="s">
        <v>164</v>
      </c>
      <c r="V1139" s="18">
        <v>697.71246340000005</v>
      </c>
      <c r="W1139" s="18" t="s">
        <v>164</v>
      </c>
      <c r="X1139" s="18">
        <v>688.73083499999996</v>
      </c>
      <c r="Y1139" s="18" t="s">
        <v>164</v>
      </c>
      <c r="Z1139" s="18">
        <v>678.92779540000004</v>
      </c>
    </row>
    <row r="1140" spans="1:26" hidden="1">
      <c r="A1140" s="18" t="s">
        <v>215</v>
      </c>
      <c r="B1140" s="18" t="s">
        <v>248</v>
      </c>
      <c r="C1140" s="18" t="s">
        <v>227</v>
      </c>
      <c r="D1140" s="18" t="s">
        <v>58</v>
      </c>
      <c r="E1140" s="18" t="s">
        <v>140</v>
      </c>
      <c r="F1140" s="18" t="s">
        <v>141</v>
      </c>
      <c r="G1140" s="18">
        <v>33845.742189999997</v>
      </c>
      <c r="H1140" s="18">
        <v>37423.042970000002</v>
      </c>
      <c r="I1140" s="18" t="s">
        <v>164</v>
      </c>
      <c r="J1140" s="18">
        <v>38340.3125</v>
      </c>
      <c r="K1140" s="18" t="s">
        <v>164</v>
      </c>
      <c r="L1140" s="18">
        <v>33345.066409999999</v>
      </c>
      <c r="M1140" s="18" t="s">
        <v>164</v>
      </c>
      <c r="N1140" s="18">
        <v>26438.375</v>
      </c>
      <c r="O1140" s="18" t="s">
        <v>164</v>
      </c>
      <c r="P1140" s="18">
        <v>19068.398440000001</v>
      </c>
      <c r="Q1140" s="18" t="s">
        <v>164</v>
      </c>
      <c r="R1140" s="18">
        <v>9195.9726559999999</v>
      </c>
      <c r="S1140" s="18" t="s">
        <v>164</v>
      </c>
      <c r="T1140" s="18">
        <v>570.56201169999997</v>
      </c>
      <c r="U1140" s="18" t="s">
        <v>164</v>
      </c>
      <c r="V1140" s="18">
        <v>-4489.8911129999997</v>
      </c>
      <c r="W1140" s="18" t="s">
        <v>164</v>
      </c>
      <c r="X1140" s="18">
        <v>-8084.3627930000002</v>
      </c>
      <c r="Y1140" s="18" t="s">
        <v>164</v>
      </c>
      <c r="Z1140" s="18">
        <v>-10486.061519999999</v>
      </c>
    </row>
    <row r="1141" spans="1:26" hidden="1">
      <c r="A1141" s="18" t="s">
        <v>215</v>
      </c>
      <c r="B1141" s="18" t="s">
        <v>248</v>
      </c>
      <c r="C1141" s="18" t="s">
        <v>227</v>
      </c>
      <c r="D1141" s="18" t="s">
        <v>58</v>
      </c>
      <c r="E1141" s="18" t="s">
        <v>59</v>
      </c>
      <c r="F1141" s="18" t="s">
        <v>60</v>
      </c>
      <c r="G1141" s="18">
        <v>330.74798579999998</v>
      </c>
      <c r="H1141" s="18">
        <v>365.05300899999997</v>
      </c>
      <c r="I1141" s="18" t="s">
        <v>164</v>
      </c>
      <c r="J1141" s="18">
        <v>412.53100590000003</v>
      </c>
      <c r="K1141" s="18" t="s">
        <v>164</v>
      </c>
      <c r="L1141" s="18">
        <v>449.11099239999999</v>
      </c>
      <c r="M1141" s="18" t="s">
        <v>164</v>
      </c>
      <c r="N1141" s="18">
        <v>486.14498900000001</v>
      </c>
      <c r="O1141" s="18" t="s">
        <v>164</v>
      </c>
      <c r="P1141" s="18">
        <v>533.04199219999998</v>
      </c>
      <c r="Q1141" s="18" t="s">
        <v>164</v>
      </c>
      <c r="R1141" s="18">
        <v>557.38397220000002</v>
      </c>
      <c r="S1141" s="18" t="s">
        <v>164</v>
      </c>
      <c r="T1141" s="18">
        <v>571.66497800000002</v>
      </c>
      <c r="U1141" s="18" t="s">
        <v>164</v>
      </c>
      <c r="V1141" s="18">
        <v>600.32397460000004</v>
      </c>
      <c r="W1141" s="18" t="s">
        <v>164</v>
      </c>
      <c r="X1141" s="18">
        <v>655.12402340000006</v>
      </c>
      <c r="Y1141" s="18" t="s">
        <v>164</v>
      </c>
      <c r="Z1141" s="18">
        <v>713.77197269999999</v>
      </c>
    </row>
    <row r="1142" spans="1:26" hidden="1">
      <c r="A1142" s="18" t="s">
        <v>215</v>
      </c>
      <c r="B1142" s="18" t="s">
        <v>248</v>
      </c>
      <c r="C1142" s="18" t="s">
        <v>227</v>
      </c>
      <c r="D1142" s="18" t="s">
        <v>58</v>
      </c>
      <c r="E1142" s="18" t="s">
        <v>142</v>
      </c>
      <c r="F1142" s="18" t="s">
        <v>143</v>
      </c>
      <c r="G1142" s="18">
        <v>6458.6938479999999</v>
      </c>
      <c r="H1142" s="18">
        <v>6846.6748049999997</v>
      </c>
      <c r="I1142" s="18" t="s">
        <v>164</v>
      </c>
      <c r="J1142" s="18">
        <v>7626.876953</v>
      </c>
      <c r="K1142" s="18" t="s">
        <v>164</v>
      </c>
      <c r="L1142" s="18">
        <v>8290.2685550000006</v>
      </c>
      <c r="M1142" s="18" t="s">
        <v>164</v>
      </c>
      <c r="N1142" s="18">
        <v>8833.2646480000003</v>
      </c>
      <c r="O1142" s="18" t="s">
        <v>164</v>
      </c>
      <c r="P1142" s="18">
        <v>9262.6992190000001</v>
      </c>
      <c r="Q1142" s="18" t="s">
        <v>164</v>
      </c>
      <c r="R1142" s="18">
        <v>9549.671875</v>
      </c>
      <c r="S1142" s="18" t="s">
        <v>164</v>
      </c>
      <c r="T1142" s="18">
        <v>9728.0507809999999</v>
      </c>
      <c r="U1142" s="18" t="s">
        <v>164</v>
      </c>
      <c r="V1142" s="18">
        <v>9821.3925780000009</v>
      </c>
      <c r="W1142" s="18" t="s">
        <v>164</v>
      </c>
      <c r="X1142" s="18">
        <v>9841.5058590000008</v>
      </c>
      <c r="Y1142" s="18" t="s">
        <v>164</v>
      </c>
      <c r="Z1142" s="18">
        <v>9804.9990230000003</v>
      </c>
    </row>
    <row r="1143" spans="1:26" hidden="1">
      <c r="A1143" s="18" t="s">
        <v>215</v>
      </c>
      <c r="B1143" s="18" t="s">
        <v>248</v>
      </c>
      <c r="C1143" s="18" t="s">
        <v>227</v>
      </c>
      <c r="D1143" s="18" t="s">
        <v>58</v>
      </c>
      <c r="E1143" s="18" t="s">
        <v>63</v>
      </c>
      <c r="F1143" s="18" t="s">
        <v>60</v>
      </c>
      <c r="G1143" s="18">
        <v>464.82199100000003</v>
      </c>
      <c r="H1143" s="18">
        <v>514.19799799999998</v>
      </c>
      <c r="I1143" s="18" t="s">
        <v>164</v>
      </c>
      <c r="J1143" s="18">
        <v>566.43798830000003</v>
      </c>
      <c r="K1143" s="18" t="s">
        <v>164</v>
      </c>
      <c r="L1143" s="18">
        <v>592.70501709999996</v>
      </c>
      <c r="M1143" s="18" t="s">
        <v>164</v>
      </c>
      <c r="N1143" s="18">
        <v>625.84497069999998</v>
      </c>
      <c r="O1143" s="18" t="s">
        <v>164</v>
      </c>
      <c r="P1143" s="18">
        <v>695.46398929999998</v>
      </c>
      <c r="Q1143" s="18" t="s">
        <v>164</v>
      </c>
      <c r="R1143" s="18">
        <v>759.96197510000002</v>
      </c>
      <c r="S1143" s="18" t="s">
        <v>164</v>
      </c>
      <c r="T1143" s="18">
        <v>788.53002930000002</v>
      </c>
      <c r="U1143" s="18" t="s">
        <v>164</v>
      </c>
      <c r="V1143" s="18">
        <v>805.75299070000005</v>
      </c>
      <c r="W1143" s="18" t="s">
        <v>164</v>
      </c>
      <c r="X1143" s="18">
        <v>860.14300539999999</v>
      </c>
      <c r="Y1143" s="18" t="s">
        <v>164</v>
      </c>
      <c r="Z1143" s="18">
        <v>928.38702390000003</v>
      </c>
    </row>
    <row r="1144" spans="1:26" hidden="1">
      <c r="A1144" s="18" t="s">
        <v>215</v>
      </c>
      <c r="B1144" s="18" t="s">
        <v>249</v>
      </c>
      <c r="C1144" s="18" t="s">
        <v>227</v>
      </c>
      <c r="D1144" s="18" t="s">
        <v>58</v>
      </c>
      <c r="E1144" s="18" t="s">
        <v>140</v>
      </c>
      <c r="F1144" s="18" t="s">
        <v>141</v>
      </c>
      <c r="G1144" s="18">
        <v>33845.742189999997</v>
      </c>
      <c r="H1144" s="18">
        <v>37423.042970000002</v>
      </c>
      <c r="I1144" s="18" t="s">
        <v>164</v>
      </c>
      <c r="J1144" s="18">
        <v>38397.09375</v>
      </c>
      <c r="K1144" s="18" t="s">
        <v>164</v>
      </c>
      <c r="L1144" s="18">
        <v>33760.644529999998</v>
      </c>
      <c r="M1144" s="18" t="s">
        <v>164</v>
      </c>
      <c r="N1144" s="18">
        <v>27347.98633</v>
      </c>
      <c r="O1144" s="18" t="s">
        <v>164</v>
      </c>
      <c r="P1144" s="18">
        <v>20490.253909999999</v>
      </c>
      <c r="Q1144" s="18" t="s">
        <v>164</v>
      </c>
      <c r="R1144" s="18">
        <v>10606.7207</v>
      </c>
      <c r="S1144" s="18" t="s">
        <v>164</v>
      </c>
      <c r="T1144" s="18">
        <v>1120.894043</v>
      </c>
      <c r="U1144" s="18" t="s">
        <v>164</v>
      </c>
      <c r="V1144" s="18">
        <v>-4379.6298829999996</v>
      </c>
      <c r="W1144" s="18" t="s">
        <v>164</v>
      </c>
      <c r="X1144" s="18">
        <v>-7948.2299800000001</v>
      </c>
      <c r="Y1144" s="18" t="s">
        <v>164</v>
      </c>
      <c r="Z1144" s="18">
        <v>-10390.06055</v>
      </c>
    </row>
    <row r="1145" spans="1:26" hidden="1">
      <c r="A1145" s="18" t="s">
        <v>215</v>
      </c>
      <c r="B1145" s="18" t="s">
        <v>249</v>
      </c>
      <c r="C1145" s="18" t="s">
        <v>227</v>
      </c>
      <c r="D1145" s="18" t="s">
        <v>58</v>
      </c>
      <c r="E1145" s="18" t="s">
        <v>59</v>
      </c>
      <c r="F1145" s="18" t="s">
        <v>60</v>
      </c>
      <c r="G1145" s="18">
        <v>330.74798579999998</v>
      </c>
      <c r="H1145" s="18">
        <v>365.05300899999997</v>
      </c>
      <c r="I1145" s="18" t="s">
        <v>164</v>
      </c>
      <c r="J1145" s="18">
        <v>411.42999270000001</v>
      </c>
      <c r="K1145" s="18" t="s">
        <v>164</v>
      </c>
      <c r="L1145" s="18">
        <v>446.70700069999998</v>
      </c>
      <c r="M1145" s="18" t="s">
        <v>164</v>
      </c>
      <c r="N1145" s="18">
        <v>483.32101440000002</v>
      </c>
      <c r="O1145" s="18" t="s">
        <v>164</v>
      </c>
      <c r="P1145" s="18">
        <v>524.78100589999997</v>
      </c>
      <c r="Q1145" s="18" t="s">
        <v>164</v>
      </c>
      <c r="R1145" s="18">
        <v>544.54101560000004</v>
      </c>
      <c r="S1145" s="18" t="s">
        <v>164</v>
      </c>
      <c r="T1145" s="18">
        <v>558.05102539999996</v>
      </c>
      <c r="U1145" s="18" t="s">
        <v>164</v>
      </c>
      <c r="V1145" s="18">
        <v>592.87701419999996</v>
      </c>
      <c r="W1145" s="18" t="s">
        <v>164</v>
      </c>
      <c r="X1145" s="18">
        <v>647.7069702</v>
      </c>
      <c r="Y1145" s="18" t="s">
        <v>164</v>
      </c>
      <c r="Z1145" s="18">
        <v>704.95001219999995</v>
      </c>
    </row>
    <row r="1146" spans="1:26" hidden="1">
      <c r="A1146" s="18" t="s">
        <v>215</v>
      </c>
      <c r="B1146" s="18" t="s">
        <v>249</v>
      </c>
      <c r="C1146" s="18" t="s">
        <v>227</v>
      </c>
      <c r="D1146" s="18" t="s">
        <v>58</v>
      </c>
      <c r="E1146" s="18" t="s">
        <v>142</v>
      </c>
      <c r="F1146" s="18" t="s">
        <v>143</v>
      </c>
      <c r="G1146" s="18">
        <v>6458.6938479999999</v>
      </c>
      <c r="H1146" s="18">
        <v>6846.6748049999997</v>
      </c>
      <c r="I1146" s="18" t="s">
        <v>164</v>
      </c>
      <c r="J1146" s="18">
        <v>7626.876953</v>
      </c>
      <c r="K1146" s="18" t="s">
        <v>164</v>
      </c>
      <c r="L1146" s="18">
        <v>8290.2685550000006</v>
      </c>
      <c r="M1146" s="18" t="s">
        <v>164</v>
      </c>
      <c r="N1146" s="18">
        <v>8833.2646480000003</v>
      </c>
      <c r="O1146" s="18" t="s">
        <v>164</v>
      </c>
      <c r="P1146" s="18">
        <v>9262.6992190000001</v>
      </c>
      <c r="Q1146" s="18" t="s">
        <v>164</v>
      </c>
      <c r="R1146" s="18">
        <v>9549.671875</v>
      </c>
      <c r="S1146" s="18" t="s">
        <v>164</v>
      </c>
      <c r="T1146" s="18">
        <v>9728.0507809999999</v>
      </c>
      <c r="U1146" s="18" t="s">
        <v>164</v>
      </c>
      <c r="V1146" s="18">
        <v>9821.3925780000009</v>
      </c>
      <c r="W1146" s="18" t="s">
        <v>164</v>
      </c>
      <c r="X1146" s="18">
        <v>9841.5058590000008</v>
      </c>
      <c r="Y1146" s="18" t="s">
        <v>164</v>
      </c>
      <c r="Z1146" s="18">
        <v>9804.9990230000003</v>
      </c>
    </row>
    <row r="1147" spans="1:26" hidden="1">
      <c r="A1147" s="18" t="s">
        <v>215</v>
      </c>
      <c r="B1147" s="18" t="s">
        <v>249</v>
      </c>
      <c r="C1147" s="18" t="s">
        <v>227</v>
      </c>
      <c r="D1147" s="18" t="s">
        <v>58</v>
      </c>
      <c r="E1147" s="18" t="s">
        <v>63</v>
      </c>
      <c r="F1147" s="18" t="s">
        <v>60</v>
      </c>
      <c r="G1147" s="18">
        <v>464.82199100000003</v>
      </c>
      <c r="H1147" s="18">
        <v>514.19799799999998</v>
      </c>
      <c r="I1147" s="18" t="s">
        <v>164</v>
      </c>
      <c r="J1147" s="18">
        <v>566.0780029</v>
      </c>
      <c r="K1147" s="18" t="s">
        <v>164</v>
      </c>
      <c r="L1147" s="18">
        <v>595.38000490000002</v>
      </c>
      <c r="M1147" s="18" t="s">
        <v>164</v>
      </c>
      <c r="N1147" s="18">
        <v>636.21600339999998</v>
      </c>
      <c r="O1147" s="18" t="s">
        <v>164</v>
      </c>
      <c r="P1147" s="18">
        <v>698.28301999999996</v>
      </c>
      <c r="Q1147" s="18" t="s">
        <v>164</v>
      </c>
      <c r="R1147" s="18">
        <v>746.10198969999999</v>
      </c>
      <c r="S1147" s="18" t="s">
        <v>164</v>
      </c>
      <c r="T1147" s="18">
        <v>769.88201900000001</v>
      </c>
      <c r="U1147" s="18" t="s">
        <v>164</v>
      </c>
      <c r="V1147" s="18">
        <v>797.30102539999996</v>
      </c>
      <c r="W1147" s="18" t="s">
        <v>164</v>
      </c>
      <c r="X1147" s="18">
        <v>852.29400629999998</v>
      </c>
      <c r="Y1147" s="18" t="s">
        <v>164</v>
      </c>
      <c r="Z1147" s="18">
        <v>919.33099370000002</v>
      </c>
    </row>
    <row r="1148" spans="1:26" hidden="1">
      <c r="A1148" s="18" t="s">
        <v>215</v>
      </c>
      <c r="B1148" s="18" t="s">
        <v>250</v>
      </c>
      <c r="C1148" s="18" t="s">
        <v>227</v>
      </c>
      <c r="D1148" s="18" t="s">
        <v>58</v>
      </c>
      <c r="E1148" s="18" t="s">
        <v>140</v>
      </c>
      <c r="F1148" s="18" t="s">
        <v>141</v>
      </c>
      <c r="G1148" s="18">
        <v>33845.742189999997</v>
      </c>
      <c r="H1148" s="18">
        <v>37423.042970000002</v>
      </c>
      <c r="I1148" s="18" t="s">
        <v>164</v>
      </c>
      <c r="J1148" s="18">
        <v>37059.804689999997</v>
      </c>
      <c r="K1148" s="18" t="s">
        <v>164</v>
      </c>
      <c r="L1148" s="18">
        <v>30329.167969999999</v>
      </c>
      <c r="M1148" s="18" t="s">
        <v>164</v>
      </c>
      <c r="N1148" s="18">
        <v>22282.189450000002</v>
      </c>
      <c r="O1148" s="18" t="s">
        <v>164</v>
      </c>
      <c r="P1148" s="18">
        <v>15295.98828</v>
      </c>
      <c r="Q1148" s="18" t="s">
        <v>164</v>
      </c>
      <c r="R1148" s="18">
        <v>5000.1308589999999</v>
      </c>
      <c r="S1148" s="18" t="s">
        <v>164</v>
      </c>
      <c r="T1148" s="18">
        <v>-4106.5708009999998</v>
      </c>
      <c r="U1148" s="18" t="s">
        <v>164</v>
      </c>
      <c r="V1148" s="18">
        <v>-9142.6015630000002</v>
      </c>
      <c r="W1148" s="18" t="s">
        <v>164</v>
      </c>
      <c r="X1148" s="18">
        <v>-12037.639649999999</v>
      </c>
      <c r="Y1148" s="18" t="s">
        <v>164</v>
      </c>
      <c r="Z1148" s="18">
        <v>-13879.581050000001</v>
      </c>
    </row>
    <row r="1149" spans="1:26" hidden="1">
      <c r="A1149" s="18" t="s">
        <v>215</v>
      </c>
      <c r="B1149" s="18" t="s">
        <v>250</v>
      </c>
      <c r="C1149" s="18" t="s">
        <v>227</v>
      </c>
      <c r="D1149" s="18" t="s">
        <v>58</v>
      </c>
      <c r="E1149" s="18" t="s">
        <v>59</v>
      </c>
      <c r="F1149" s="18" t="s">
        <v>60</v>
      </c>
      <c r="G1149" s="18">
        <v>330.74798579999998</v>
      </c>
      <c r="H1149" s="18">
        <v>365.05300899999997</v>
      </c>
      <c r="I1149" s="18" t="s">
        <v>164</v>
      </c>
      <c r="J1149" s="18">
        <v>397.51501459999997</v>
      </c>
      <c r="K1149" s="18" t="s">
        <v>164</v>
      </c>
      <c r="L1149" s="18">
        <v>406.1749878</v>
      </c>
      <c r="M1149" s="18" t="s">
        <v>164</v>
      </c>
      <c r="N1149" s="18">
        <v>408.26501459999997</v>
      </c>
      <c r="O1149" s="18" t="s">
        <v>164</v>
      </c>
      <c r="P1149" s="18">
        <v>422.67700200000002</v>
      </c>
      <c r="Q1149" s="18" t="s">
        <v>164</v>
      </c>
      <c r="R1149" s="18">
        <v>414.07101440000002</v>
      </c>
      <c r="S1149" s="18" t="s">
        <v>164</v>
      </c>
      <c r="T1149" s="18">
        <v>398.19500729999999</v>
      </c>
      <c r="U1149" s="18" t="s">
        <v>164</v>
      </c>
      <c r="V1149" s="18">
        <v>394.5969849</v>
      </c>
      <c r="W1149" s="18" t="s">
        <v>164</v>
      </c>
      <c r="X1149" s="18">
        <v>402.00100709999998</v>
      </c>
      <c r="Y1149" s="18" t="s">
        <v>164</v>
      </c>
      <c r="Z1149" s="18">
        <v>413.17898559999998</v>
      </c>
    </row>
    <row r="1150" spans="1:26" hidden="1">
      <c r="A1150" s="18" t="s">
        <v>215</v>
      </c>
      <c r="B1150" s="18" t="s">
        <v>250</v>
      </c>
      <c r="C1150" s="18" t="s">
        <v>227</v>
      </c>
      <c r="D1150" s="18" t="s">
        <v>58</v>
      </c>
      <c r="E1150" s="18" t="s">
        <v>142</v>
      </c>
      <c r="F1150" s="18" t="s">
        <v>143</v>
      </c>
      <c r="G1150" s="18">
        <v>6458.6938479999999</v>
      </c>
      <c r="H1150" s="18">
        <v>6846.6748049999997</v>
      </c>
      <c r="I1150" s="18" t="s">
        <v>164</v>
      </c>
      <c r="J1150" s="18">
        <v>7626.876953</v>
      </c>
      <c r="K1150" s="18" t="s">
        <v>164</v>
      </c>
      <c r="L1150" s="18">
        <v>8290.2685550000006</v>
      </c>
      <c r="M1150" s="18" t="s">
        <v>164</v>
      </c>
      <c r="N1150" s="18">
        <v>8833.2646480000003</v>
      </c>
      <c r="O1150" s="18" t="s">
        <v>164</v>
      </c>
      <c r="P1150" s="18">
        <v>9262.6992190000001</v>
      </c>
      <c r="Q1150" s="18" t="s">
        <v>164</v>
      </c>
      <c r="R1150" s="18">
        <v>9549.671875</v>
      </c>
      <c r="S1150" s="18" t="s">
        <v>164</v>
      </c>
      <c r="T1150" s="18">
        <v>9728.0507809999999</v>
      </c>
      <c r="U1150" s="18" t="s">
        <v>164</v>
      </c>
      <c r="V1150" s="18">
        <v>9821.3925780000009</v>
      </c>
      <c r="W1150" s="18" t="s">
        <v>164</v>
      </c>
      <c r="X1150" s="18">
        <v>9841.5058590000008</v>
      </c>
      <c r="Y1150" s="18" t="s">
        <v>164</v>
      </c>
      <c r="Z1150" s="18">
        <v>9804.9990230000003</v>
      </c>
    </row>
    <row r="1151" spans="1:26" hidden="1">
      <c r="A1151" s="18" t="s">
        <v>215</v>
      </c>
      <c r="B1151" s="18" t="s">
        <v>250</v>
      </c>
      <c r="C1151" s="18" t="s">
        <v>227</v>
      </c>
      <c r="D1151" s="18" t="s">
        <v>58</v>
      </c>
      <c r="E1151" s="18" t="s">
        <v>63</v>
      </c>
      <c r="F1151" s="18" t="s">
        <v>60</v>
      </c>
      <c r="G1151" s="18">
        <v>464.82199100000003</v>
      </c>
      <c r="H1151" s="18">
        <v>514.03802489999998</v>
      </c>
      <c r="I1151" s="18" t="s">
        <v>164</v>
      </c>
      <c r="J1151" s="18">
        <v>545.23199460000001</v>
      </c>
      <c r="K1151" s="18" t="s">
        <v>164</v>
      </c>
      <c r="L1151" s="18">
        <v>534.19097899999997</v>
      </c>
      <c r="M1151" s="18" t="s">
        <v>164</v>
      </c>
      <c r="N1151" s="18">
        <v>520.77197269999999</v>
      </c>
      <c r="O1151" s="18" t="s">
        <v>164</v>
      </c>
      <c r="P1151" s="18">
        <v>548.27600099999995</v>
      </c>
      <c r="Q1151" s="18" t="s">
        <v>164</v>
      </c>
      <c r="R1151" s="18">
        <v>577.60900879999997</v>
      </c>
      <c r="S1151" s="18" t="s">
        <v>164</v>
      </c>
      <c r="T1151" s="18">
        <v>586.38397220000002</v>
      </c>
      <c r="U1151" s="18" t="s">
        <v>164</v>
      </c>
      <c r="V1151" s="18">
        <v>584.23297119999995</v>
      </c>
      <c r="W1151" s="18" t="s">
        <v>164</v>
      </c>
      <c r="X1151" s="18">
        <v>594.29498290000004</v>
      </c>
      <c r="Y1151" s="18" t="s">
        <v>164</v>
      </c>
      <c r="Z1151" s="18">
        <v>612.22399900000005</v>
      </c>
    </row>
    <row r="1152" spans="1:26" hidden="1">
      <c r="A1152" s="18" t="s">
        <v>217</v>
      </c>
      <c r="B1152" s="18" t="s">
        <v>226</v>
      </c>
      <c r="C1152" s="18" t="s">
        <v>227</v>
      </c>
      <c r="D1152" s="18" t="s">
        <v>58</v>
      </c>
      <c r="E1152" s="18" t="s">
        <v>140</v>
      </c>
      <c r="F1152" s="18" t="s">
        <v>141</v>
      </c>
      <c r="G1152" s="18">
        <v>36193.637900000002</v>
      </c>
      <c r="H1152" s="18">
        <v>38842.928</v>
      </c>
      <c r="I1152" s="18">
        <v>42927.371200000001</v>
      </c>
      <c r="J1152" s="18">
        <v>45171.882799999999</v>
      </c>
      <c r="K1152" s="18">
        <v>40022.866800000003</v>
      </c>
      <c r="L1152" s="18">
        <v>34609.535900000003</v>
      </c>
      <c r="M1152" s="18">
        <v>30777.009699999999</v>
      </c>
      <c r="N1152" s="18">
        <v>26153.328099999999</v>
      </c>
      <c r="O1152" s="18">
        <v>21862.957900000001</v>
      </c>
      <c r="P1152" s="18">
        <v>18075.642500000002</v>
      </c>
      <c r="Q1152" s="18">
        <v>14535.102800000001</v>
      </c>
      <c r="R1152" s="18">
        <v>10947.9701</v>
      </c>
      <c r="S1152" s="18" t="s">
        <v>164</v>
      </c>
      <c r="T1152" s="18">
        <v>5561.4727000000003</v>
      </c>
      <c r="U1152" s="18" t="s">
        <v>164</v>
      </c>
      <c r="V1152" s="18">
        <v>2435.4495000000002</v>
      </c>
      <c r="W1152" s="18" t="s">
        <v>164</v>
      </c>
      <c r="X1152" s="18">
        <v>141.11949999999999</v>
      </c>
      <c r="Y1152" s="18" t="s">
        <v>164</v>
      </c>
      <c r="Z1152" s="18">
        <v>-2032.2274</v>
      </c>
    </row>
    <row r="1153" spans="1:26" hidden="1">
      <c r="A1153" s="18" t="s">
        <v>217</v>
      </c>
      <c r="B1153" s="18" t="s">
        <v>226</v>
      </c>
      <c r="C1153" s="18" t="s">
        <v>227</v>
      </c>
      <c r="D1153" s="18" t="s">
        <v>58</v>
      </c>
      <c r="E1153" s="18" t="s">
        <v>59</v>
      </c>
      <c r="F1153" s="18" t="s">
        <v>60</v>
      </c>
      <c r="G1153" s="18">
        <v>331.26330000000002</v>
      </c>
      <c r="H1153" s="18">
        <v>362.13060000000002</v>
      </c>
      <c r="I1153" s="18">
        <v>415.6182</v>
      </c>
      <c r="J1153" s="18">
        <v>457.64150000000001</v>
      </c>
      <c r="K1153" s="18">
        <v>471.7731</v>
      </c>
      <c r="L1153" s="18">
        <v>498.27929999999998</v>
      </c>
      <c r="M1153" s="18">
        <v>526.8347</v>
      </c>
      <c r="N1153" s="18">
        <v>557.56610000000001</v>
      </c>
      <c r="O1153" s="18">
        <v>586.3306</v>
      </c>
      <c r="P1153" s="18">
        <v>612.16269999999997</v>
      </c>
      <c r="Q1153" s="18">
        <v>637.65650000000005</v>
      </c>
      <c r="R1153" s="18">
        <v>658.6404</v>
      </c>
      <c r="S1153" s="18" t="s">
        <v>164</v>
      </c>
      <c r="T1153" s="18">
        <v>700.18079999999998</v>
      </c>
      <c r="U1153" s="18" t="s">
        <v>164</v>
      </c>
      <c r="V1153" s="18">
        <v>755.07460000000003</v>
      </c>
      <c r="W1153" s="18" t="s">
        <v>164</v>
      </c>
      <c r="X1153" s="18">
        <v>801.04690000000005</v>
      </c>
      <c r="Y1153" s="18" t="s">
        <v>164</v>
      </c>
      <c r="Z1153" s="18">
        <v>853.37980000000005</v>
      </c>
    </row>
    <row r="1154" spans="1:26" hidden="1">
      <c r="A1154" s="18" t="s">
        <v>217</v>
      </c>
      <c r="B1154" s="18" t="s">
        <v>226</v>
      </c>
      <c r="C1154" s="18" t="s">
        <v>227</v>
      </c>
      <c r="D1154" s="18" t="s">
        <v>58</v>
      </c>
      <c r="E1154" s="18" t="s">
        <v>61</v>
      </c>
      <c r="F1154" s="18" t="s">
        <v>62</v>
      </c>
      <c r="G1154" s="18">
        <v>62912.324860000001</v>
      </c>
      <c r="H1154" s="18">
        <v>73767.357730000003</v>
      </c>
      <c r="I1154" s="18">
        <v>93073.120909999998</v>
      </c>
      <c r="J1154" s="18">
        <v>111282.2516</v>
      </c>
      <c r="K1154" s="18">
        <v>132707.31690000001</v>
      </c>
      <c r="L1154" s="18">
        <v>155559.51089999999</v>
      </c>
      <c r="M1154" s="18">
        <v>178886.43299999999</v>
      </c>
      <c r="N1154" s="18">
        <v>202923.26990000001</v>
      </c>
      <c r="O1154" s="18">
        <v>228052.63010000001</v>
      </c>
      <c r="P1154" s="18">
        <v>253335.3786</v>
      </c>
      <c r="Q1154" s="18">
        <v>277811.85399999999</v>
      </c>
      <c r="R1154" s="18">
        <v>302501.64899999998</v>
      </c>
      <c r="S1154" s="18" t="s">
        <v>164</v>
      </c>
      <c r="T1154" s="18">
        <v>363703.5123</v>
      </c>
      <c r="U1154" s="18" t="s">
        <v>164</v>
      </c>
      <c r="V1154" s="18">
        <v>432654.05349999998</v>
      </c>
      <c r="W1154" s="18" t="s">
        <v>164</v>
      </c>
      <c r="X1154" s="18">
        <v>500053.04940000002</v>
      </c>
      <c r="Y1154" s="18" t="s">
        <v>164</v>
      </c>
      <c r="Z1154" s="18">
        <v>581822.61580000003</v>
      </c>
    </row>
    <row r="1155" spans="1:26" hidden="1">
      <c r="A1155" s="18" t="s">
        <v>217</v>
      </c>
      <c r="B1155" s="18" t="s">
        <v>226</v>
      </c>
      <c r="C1155" s="18" t="s">
        <v>227</v>
      </c>
      <c r="D1155" s="18" t="s">
        <v>58</v>
      </c>
      <c r="E1155" s="18" t="s">
        <v>142</v>
      </c>
      <c r="F1155" s="18" t="s">
        <v>143</v>
      </c>
      <c r="G1155" s="18">
        <v>6465.5870000000004</v>
      </c>
      <c r="H1155" s="18">
        <v>6858.4391999999998</v>
      </c>
      <c r="I1155" s="18">
        <v>7248.0137000000004</v>
      </c>
      <c r="J1155" s="18">
        <v>7637.5883000000003</v>
      </c>
      <c r="K1155" s="18">
        <v>7978.3738000000003</v>
      </c>
      <c r="L1155" s="18">
        <v>8287.5745000000006</v>
      </c>
      <c r="M1155" s="18">
        <v>8565.3942999999999</v>
      </c>
      <c r="N1155" s="18">
        <v>8809.9671999999991</v>
      </c>
      <c r="O1155" s="18">
        <v>9018.4261000000006</v>
      </c>
      <c r="P1155" s="18">
        <v>9186.5607999999993</v>
      </c>
      <c r="Q1155" s="18">
        <v>9311.6738999999998</v>
      </c>
      <c r="R1155" s="18">
        <v>9395.1232</v>
      </c>
      <c r="S1155" s="18" t="s">
        <v>164</v>
      </c>
      <c r="T1155" s="18">
        <v>9457.9447999999993</v>
      </c>
      <c r="U1155" s="18" t="s">
        <v>164</v>
      </c>
      <c r="V1155" s="18">
        <v>9399.8698000000004</v>
      </c>
      <c r="W1155" s="18" t="s">
        <v>164</v>
      </c>
      <c r="X1155" s="18">
        <v>9239.5293000000001</v>
      </c>
      <c r="Y1155" s="18" t="s">
        <v>164</v>
      </c>
      <c r="Z1155" s="18">
        <v>9012.2116000000005</v>
      </c>
    </row>
    <row r="1156" spans="1:26" hidden="1">
      <c r="A1156" s="18" t="s">
        <v>217</v>
      </c>
      <c r="B1156" s="18" t="s">
        <v>226</v>
      </c>
      <c r="C1156" s="18" t="s">
        <v>227</v>
      </c>
      <c r="D1156" s="18" t="s">
        <v>58</v>
      </c>
      <c r="E1156" s="18" t="s">
        <v>63</v>
      </c>
      <c r="F1156" s="18" t="s">
        <v>60</v>
      </c>
      <c r="G1156" s="18">
        <v>445.9341</v>
      </c>
      <c r="H1156" s="18">
        <v>486.98169999999999</v>
      </c>
      <c r="I1156" s="18">
        <v>552.25549999999998</v>
      </c>
      <c r="J1156" s="18">
        <v>602.36919999999998</v>
      </c>
      <c r="K1156" s="18">
        <v>604.31269999999995</v>
      </c>
      <c r="L1156" s="18">
        <v>616.84500000000003</v>
      </c>
      <c r="M1156" s="18">
        <v>632.72059999999999</v>
      </c>
      <c r="N1156" s="18">
        <v>662.45039999999995</v>
      </c>
      <c r="O1156" s="18">
        <v>700.91369999999995</v>
      </c>
      <c r="P1156" s="18">
        <v>745.52440000000001</v>
      </c>
      <c r="Q1156" s="18">
        <v>795.5838</v>
      </c>
      <c r="R1156" s="18">
        <v>843.45809999999994</v>
      </c>
      <c r="S1156" s="18" t="s">
        <v>164</v>
      </c>
      <c r="T1156" s="18">
        <v>931.10879999999997</v>
      </c>
      <c r="U1156" s="18" t="s">
        <v>164</v>
      </c>
      <c r="V1156" s="18">
        <v>1023.1777</v>
      </c>
      <c r="W1156" s="18" t="s">
        <v>164</v>
      </c>
      <c r="X1156" s="18">
        <v>1099.1192000000001</v>
      </c>
      <c r="Y1156" s="18" t="s">
        <v>164</v>
      </c>
      <c r="Z1156" s="18">
        <v>1182.7143000000001</v>
      </c>
    </row>
    <row r="1157" spans="1:26" hidden="1">
      <c r="A1157" s="18" t="s">
        <v>217</v>
      </c>
      <c r="B1157" s="18" t="s">
        <v>251</v>
      </c>
      <c r="C1157" s="18" t="s">
        <v>227</v>
      </c>
      <c r="D1157" s="18" t="s">
        <v>58</v>
      </c>
      <c r="E1157" s="18" t="s">
        <v>140</v>
      </c>
      <c r="F1157" s="18" t="s">
        <v>141</v>
      </c>
      <c r="G1157" s="18">
        <v>36193.637900000002</v>
      </c>
      <c r="H1157" s="18">
        <v>38842.928</v>
      </c>
      <c r="I1157" s="18">
        <v>42927.371200000001</v>
      </c>
      <c r="J1157" s="18">
        <v>45171.882799999999</v>
      </c>
      <c r="K1157" s="18">
        <v>43281.066899999998</v>
      </c>
      <c r="L1157" s="18">
        <v>40939.562599999997</v>
      </c>
      <c r="M1157" s="18">
        <v>32090.065299999998</v>
      </c>
      <c r="N1157" s="18">
        <v>22326.496800000001</v>
      </c>
      <c r="O1157" s="18">
        <v>13760.495999999999</v>
      </c>
      <c r="P1157" s="18">
        <v>7554.1957000000002</v>
      </c>
      <c r="Q1157" s="18">
        <v>2606.6702</v>
      </c>
      <c r="R1157" s="18">
        <v>-1763.3662999999999</v>
      </c>
      <c r="S1157" s="18" t="s">
        <v>164</v>
      </c>
      <c r="T1157" s="18">
        <v>-6902.8329999999996</v>
      </c>
      <c r="U1157" s="18" t="s">
        <v>164</v>
      </c>
      <c r="V1157" s="18">
        <v>-9099.9904999999999</v>
      </c>
      <c r="W1157" s="18" t="s">
        <v>164</v>
      </c>
      <c r="X1157" s="18">
        <v>-10003.9283</v>
      </c>
      <c r="Y1157" s="18" t="s">
        <v>164</v>
      </c>
      <c r="Z1157" s="18">
        <v>-10472.8374</v>
      </c>
    </row>
    <row r="1158" spans="1:26" hidden="1">
      <c r="A1158" s="18" t="s">
        <v>217</v>
      </c>
      <c r="B1158" s="18" t="s">
        <v>251</v>
      </c>
      <c r="C1158" s="18" t="s">
        <v>227</v>
      </c>
      <c r="D1158" s="18" t="s">
        <v>58</v>
      </c>
      <c r="E1158" s="18" t="s">
        <v>59</v>
      </c>
      <c r="F1158" s="18" t="s">
        <v>60</v>
      </c>
      <c r="G1158" s="18">
        <v>331.26330000000002</v>
      </c>
      <c r="H1158" s="18">
        <v>362.13060000000002</v>
      </c>
      <c r="I1158" s="18">
        <v>415.6182</v>
      </c>
      <c r="J1158" s="18">
        <v>457.64150000000001</v>
      </c>
      <c r="K1158" s="18">
        <v>482.21199999999999</v>
      </c>
      <c r="L1158" s="18">
        <v>515.48479999999995</v>
      </c>
      <c r="M1158" s="18">
        <v>518.11419999999998</v>
      </c>
      <c r="N1158" s="18">
        <v>522.55089999999996</v>
      </c>
      <c r="O1158" s="18">
        <v>539.66039999999998</v>
      </c>
      <c r="P1158" s="18">
        <v>566.90380000000005</v>
      </c>
      <c r="Q1158" s="18">
        <v>597.42740000000003</v>
      </c>
      <c r="R1158" s="18">
        <v>619.22109999999998</v>
      </c>
      <c r="S1158" s="18" t="s">
        <v>164</v>
      </c>
      <c r="T1158" s="18">
        <v>660.06910000000005</v>
      </c>
      <c r="U1158" s="18" t="s">
        <v>164</v>
      </c>
      <c r="V1158" s="18">
        <v>718.80889999999999</v>
      </c>
      <c r="W1158" s="18" t="s">
        <v>164</v>
      </c>
      <c r="X1158" s="18">
        <v>772.39459999999997</v>
      </c>
      <c r="Y1158" s="18" t="s">
        <v>164</v>
      </c>
      <c r="Z1158" s="18">
        <v>828.51620000000003</v>
      </c>
    </row>
    <row r="1159" spans="1:26" hidden="1">
      <c r="A1159" s="18" t="s">
        <v>217</v>
      </c>
      <c r="B1159" s="18" t="s">
        <v>251</v>
      </c>
      <c r="C1159" s="18" t="s">
        <v>227</v>
      </c>
      <c r="D1159" s="18" t="s">
        <v>58</v>
      </c>
      <c r="E1159" s="18" t="s">
        <v>61</v>
      </c>
      <c r="F1159" s="18" t="s">
        <v>62</v>
      </c>
      <c r="G1159" s="18">
        <v>62912.324860000001</v>
      </c>
      <c r="H1159" s="18">
        <v>73767.357730000003</v>
      </c>
      <c r="I1159" s="18">
        <v>93073.120909999998</v>
      </c>
      <c r="J1159" s="18">
        <v>111282.2516</v>
      </c>
      <c r="K1159" s="18">
        <v>132861.03169999999</v>
      </c>
      <c r="L1159" s="18">
        <v>155843.55989999999</v>
      </c>
      <c r="M1159" s="18">
        <v>178277.2255</v>
      </c>
      <c r="N1159" s="18">
        <v>200926.08840000001</v>
      </c>
      <c r="O1159" s="18">
        <v>225078.02160000001</v>
      </c>
      <c r="P1159" s="18">
        <v>250169.5857</v>
      </c>
      <c r="Q1159" s="18">
        <v>274520.20449999999</v>
      </c>
      <c r="R1159" s="18">
        <v>298437.54389999999</v>
      </c>
      <c r="S1159" s="18" t="s">
        <v>164</v>
      </c>
      <c r="T1159" s="18">
        <v>357252.40340000001</v>
      </c>
      <c r="U1159" s="18" t="s">
        <v>164</v>
      </c>
      <c r="V1159" s="18">
        <v>424333.17249999999</v>
      </c>
      <c r="W1159" s="18" t="s">
        <v>164</v>
      </c>
      <c r="X1159" s="18">
        <v>490378.38770000002</v>
      </c>
      <c r="Y1159" s="18" t="s">
        <v>164</v>
      </c>
      <c r="Z1159" s="18">
        <v>570753.61970000004</v>
      </c>
    </row>
    <row r="1160" spans="1:26" hidden="1">
      <c r="A1160" s="18" t="s">
        <v>217</v>
      </c>
      <c r="B1160" s="18" t="s">
        <v>251</v>
      </c>
      <c r="C1160" s="18" t="s">
        <v>227</v>
      </c>
      <c r="D1160" s="18" t="s">
        <v>58</v>
      </c>
      <c r="E1160" s="18" t="s">
        <v>142</v>
      </c>
      <c r="F1160" s="18" t="s">
        <v>143</v>
      </c>
      <c r="G1160" s="18">
        <v>6465.5870000000004</v>
      </c>
      <c r="H1160" s="18">
        <v>6858.4391999999998</v>
      </c>
      <c r="I1160" s="18">
        <v>7248.0137000000004</v>
      </c>
      <c r="J1160" s="18">
        <v>7637.5883000000003</v>
      </c>
      <c r="K1160" s="18">
        <v>7978.3738000000003</v>
      </c>
      <c r="L1160" s="18">
        <v>8287.5745000000006</v>
      </c>
      <c r="M1160" s="18">
        <v>8565.3942999999999</v>
      </c>
      <c r="N1160" s="18">
        <v>8809.9671999999991</v>
      </c>
      <c r="O1160" s="18">
        <v>9018.4261000000006</v>
      </c>
      <c r="P1160" s="18">
        <v>9186.5607999999993</v>
      </c>
      <c r="Q1160" s="18">
        <v>9311.6738999999998</v>
      </c>
      <c r="R1160" s="18">
        <v>9395.1232</v>
      </c>
      <c r="S1160" s="18" t="s">
        <v>164</v>
      </c>
      <c r="T1160" s="18">
        <v>9457.9447999999993</v>
      </c>
      <c r="U1160" s="18" t="s">
        <v>164</v>
      </c>
      <c r="V1160" s="18">
        <v>9399.8698000000004</v>
      </c>
      <c r="W1160" s="18" t="s">
        <v>164</v>
      </c>
      <c r="X1160" s="18">
        <v>9239.5293000000001</v>
      </c>
      <c r="Y1160" s="18" t="s">
        <v>164</v>
      </c>
      <c r="Z1160" s="18">
        <v>9012.2116000000005</v>
      </c>
    </row>
    <row r="1161" spans="1:26" hidden="1">
      <c r="A1161" s="18" t="s">
        <v>217</v>
      </c>
      <c r="B1161" s="18" t="s">
        <v>251</v>
      </c>
      <c r="C1161" s="18" t="s">
        <v>227</v>
      </c>
      <c r="D1161" s="18" t="s">
        <v>58</v>
      </c>
      <c r="E1161" s="18" t="s">
        <v>63</v>
      </c>
      <c r="F1161" s="18" t="s">
        <v>60</v>
      </c>
      <c r="G1161" s="18">
        <v>445.9341</v>
      </c>
      <c r="H1161" s="18">
        <v>486.98169999999999</v>
      </c>
      <c r="I1161" s="18">
        <v>552.25549999999998</v>
      </c>
      <c r="J1161" s="18">
        <v>602.36919999999998</v>
      </c>
      <c r="K1161" s="18">
        <v>626.50620000000004</v>
      </c>
      <c r="L1161" s="18">
        <v>661.78949999999998</v>
      </c>
      <c r="M1161" s="18">
        <v>643.57309999999995</v>
      </c>
      <c r="N1161" s="18">
        <v>634.29809999999998</v>
      </c>
      <c r="O1161" s="18">
        <v>655.44669999999996</v>
      </c>
      <c r="P1161" s="18">
        <v>707.90809999999999</v>
      </c>
      <c r="Q1161" s="18">
        <v>772.26850000000002</v>
      </c>
      <c r="R1161" s="18">
        <v>823.00160000000005</v>
      </c>
      <c r="S1161" s="18" t="s">
        <v>164</v>
      </c>
      <c r="T1161" s="18">
        <v>907.56730000000005</v>
      </c>
      <c r="U1161" s="18" t="s">
        <v>164</v>
      </c>
      <c r="V1161" s="18">
        <v>1006.4186999999999</v>
      </c>
      <c r="W1161" s="18" t="s">
        <v>164</v>
      </c>
      <c r="X1161" s="18">
        <v>1092.4559999999999</v>
      </c>
      <c r="Y1161" s="18" t="s">
        <v>164</v>
      </c>
      <c r="Z1161" s="18">
        <v>1173.96</v>
      </c>
    </row>
    <row r="1162" spans="1:26" hidden="1">
      <c r="A1162" s="18" t="s">
        <v>217</v>
      </c>
      <c r="B1162" s="18" t="s">
        <v>252</v>
      </c>
      <c r="C1162" s="18" t="s">
        <v>227</v>
      </c>
      <c r="D1162" s="18" t="s">
        <v>58</v>
      </c>
      <c r="E1162" s="18" t="s">
        <v>140</v>
      </c>
      <c r="F1162" s="18" t="s">
        <v>141</v>
      </c>
      <c r="G1162" s="18">
        <v>36193.637900000002</v>
      </c>
      <c r="H1162" s="18">
        <v>40127.095200000003</v>
      </c>
      <c r="I1162" s="18">
        <v>45416.179400000001</v>
      </c>
      <c r="J1162" s="18">
        <v>45912.145299999996</v>
      </c>
      <c r="K1162" s="18">
        <v>39036.39</v>
      </c>
      <c r="L1162" s="18">
        <v>31093.759999999998</v>
      </c>
      <c r="M1162" s="18">
        <v>26658.23</v>
      </c>
      <c r="N1162" s="18">
        <v>22085.67</v>
      </c>
      <c r="O1162" s="18">
        <v>18483.32</v>
      </c>
      <c r="P1162" s="18">
        <v>14978.04</v>
      </c>
      <c r="Q1162" s="18">
        <v>10873.97</v>
      </c>
      <c r="R1162" s="18">
        <v>5795.0519999999997</v>
      </c>
      <c r="S1162" s="18" t="s">
        <v>164</v>
      </c>
      <c r="T1162" s="18">
        <v>-4735.1040000000003</v>
      </c>
      <c r="U1162" s="18" t="s">
        <v>164</v>
      </c>
      <c r="V1162" s="18">
        <v>-11450.41</v>
      </c>
      <c r="W1162" s="18" t="s">
        <v>164</v>
      </c>
      <c r="X1162" s="18">
        <v>-14145.28</v>
      </c>
      <c r="Y1162" s="18" t="s">
        <v>164</v>
      </c>
      <c r="Z1162" s="18">
        <v>-16974.09</v>
      </c>
    </row>
    <row r="1163" spans="1:26" hidden="1">
      <c r="A1163" s="18" t="s">
        <v>217</v>
      </c>
      <c r="B1163" s="18" t="s">
        <v>252</v>
      </c>
      <c r="C1163" s="18" t="s">
        <v>227</v>
      </c>
      <c r="D1163" s="18" t="s">
        <v>58</v>
      </c>
      <c r="E1163" s="18" t="s">
        <v>59</v>
      </c>
      <c r="F1163" s="18" t="s">
        <v>60</v>
      </c>
      <c r="G1163" s="18">
        <v>331.26330000000002</v>
      </c>
      <c r="H1163" s="18">
        <v>372.84109999999998</v>
      </c>
      <c r="I1163" s="18">
        <v>431.48169999999999</v>
      </c>
      <c r="J1163" s="18">
        <v>458.05110000000002</v>
      </c>
      <c r="K1163" s="18">
        <v>465.1447</v>
      </c>
      <c r="L1163" s="18">
        <v>480.96859999999998</v>
      </c>
      <c r="M1163" s="18">
        <v>505.30990000000003</v>
      </c>
      <c r="N1163" s="18">
        <v>528.95799999999997</v>
      </c>
      <c r="O1163" s="18">
        <v>552.73419999999999</v>
      </c>
      <c r="P1163" s="18">
        <v>576.87959999999998</v>
      </c>
      <c r="Q1163" s="18">
        <v>603.68309999999997</v>
      </c>
      <c r="R1163" s="18">
        <v>629.25699999999995</v>
      </c>
      <c r="S1163" s="18" t="s">
        <v>164</v>
      </c>
      <c r="T1163" s="18">
        <v>702.37779999999998</v>
      </c>
      <c r="U1163" s="18" t="s">
        <v>164</v>
      </c>
      <c r="V1163" s="18">
        <v>786.56920000000002</v>
      </c>
      <c r="W1163" s="18" t="s">
        <v>164</v>
      </c>
      <c r="X1163" s="18">
        <v>835.39639999999997</v>
      </c>
      <c r="Y1163" s="18" t="s">
        <v>164</v>
      </c>
      <c r="Z1163" s="18">
        <v>900.01949999999999</v>
      </c>
    </row>
    <row r="1164" spans="1:26" hidden="1">
      <c r="A1164" s="18" t="s">
        <v>217</v>
      </c>
      <c r="B1164" s="18" t="s">
        <v>252</v>
      </c>
      <c r="C1164" s="18" t="s">
        <v>227</v>
      </c>
      <c r="D1164" s="18" t="s">
        <v>58</v>
      </c>
      <c r="E1164" s="18" t="s">
        <v>61</v>
      </c>
      <c r="F1164" s="18" t="s">
        <v>62</v>
      </c>
      <c r="G1164" s="18">
        <v>63354.998899999999</v>
      </c>
      <c r="H1164" s="18">
        <v>74520.626499999998</v>
      </c>
      <c r="I1164" s="18">
        <v>94421.122199999998</v>
      </c>
      <c r="J1164" s="18">
        <v>112525.80989999999</v>
      </c>
      <c r="K1164" s="18">
        <v>133337.44529999999</v>
      </c>
      <c r="L1164" s="18">
        <v>155442.50779999999</v>
      </c>
      <c r="M1164" s="18">
        <v>178603.13570000001</v>
      </c>
      <c r="N1164" s="18">
        <v>202500.29990000001</v>
      </c>
      <c r="O1164" s="18">
        <v>227492.90830000001</v>
      </c>
      <c r="P1164" s="18">
        <v>252793.91140000001</v>
      </c>
      <c r="Q1164" s="18">
        <v>277017.41590000002</v>
      </c>
      <c r="R1164" s="18">
        <v>301150.52870000002</v>
      </c>
      <c r="S1164" s="18" t="s">
        <v>164</v>
      </c>
      <c r="T1164" s="18">
        <v>359945.15850000002</v>
      </c>
      <c r="U1164" s="18" t="s">
        <v>164</v>
      </c>
      <c r="V1164" s="18">
        <v>425113.61349999998</v>
      </c>
      <c r="W1164" s="18" t="s">
        <v>164</v>
      </c>
      <c r="X1164" s="18">
        <v>485883.01140000002</v>
      </c>
      <c r="Y1164" s="18" t="s">
        <v>164</v>
      </c>
      <c r="Z1164" s="18">
        <v>558533.47459999996</v>
      </c>
    </row>
    <row r="1165" spans="1:26" hidden="1">
      <c r="A1165" s="18" t="s">
        <v>217</v>
      </c>
      <c r="B1165" s="18" t="s">
        <v>252</v>
      </c>
      <c r="C1165" s="18" t="s">
        <v>227</v>
      </c>
      <c r="D1165" s="18" t="s">
        <v>58</v>
      </c>
      <c r="E1165" s="18" t="s">
        <v>142</v>
      </c>
      <c r="F1165" s="18" t="s">
        <v>143</v>
      </c>
      <c r="G1165" s="18">
        <v>6465.5870000000004</v>
      </c>
      <c r="H1165" s="18">
        <v>6858.4391999999998</v>
      </c>
      <c r="I1165" s="18">
        <v>7248.0137000000004</v>
      </c>
      <c r="J1165" s="18">
        <v>7637.5883000000003</v>
      </c>
      <c r="K1165" s="18">
        <v>7978.3739999999998</v>
      </c>
      <c r="L1165" s="18">
        <v>8287.5740000000005</v>
      </c>
      <c r="M1165" s="18">
        <v>8565.3940000000002</v>
      </c>
      <c r="N1165" s="18">
        <v>8809.9670000000006</v>
      </c>
      <c r="O1165" s="18">
        <v>9018.4259999999995</v>
      </c>
      <c r="P1165" s="18">
        <v>9186.5609999999997</v>
      </c>
      <c r="Q1165" s="18">
        <v>9311.6740000000009</v>
      </c>
      <c r="R1165" s="18">
        <v>9395.1229999999996</v>
      </c>
      <c r="S1165" s="18" t="s">
        <v>164</v>
      </c>
      <c r="T1165" s="18">
        <v>9457.9449999999997</v>
      </c>
      <c r="U1165" s="18" t="s">
        <v>164</v>
      </c>
      <c r="V1165" s="18">
        <v>9399.8700000000008</v>
      </c>
      <c r="W1165" s="18" t="s">
        <v>164</v>
      </c>
      <c r="X1165" s="18">
        <v>9239.5290000000005</v>
      </c>
      <c r="Y1165" s="18" t="s">
        <v>164</v>
      </c>
      <c r="Z1165" s="18">
        <v>9012.2119999999995</v>
      </c>
    </row>
    <row r="1166" spans="1:26" hidden="1">
      <c r="A1166" s="18" t="s">
        <v>217</v>
      </c>
      <c r="B1166" s="18" t="s">
        <v>252</v>
      </c>
      <c r="C1166" s="18" t="s">
        <v>227</v>
      </c>
      <c r="D1166" s="18" t="s">
        <v>58</v>
      </c>
      <c r="E1166" s="18" t="s">
        <v>63</v>
      </c>
      <c r="F1166" s="18" t="s">
        <v>60</v>
      </c>
      <c r="G1166" s="18">
        <v>445.9341</v>
      </c>
      <c r="H1166" s="18">
        <v>500.15710000000001</v>
      </c>
      <c r="I1166" s="18">
        <v>574.82989999999995</v>
      </c>
      <c r="J1166" s="18">
        <v>609.87130000000002</v>
      </c>
      <c r="K1166" s="18">
        <v>598.08209999999997</v>
      </c>
      <c r="L1166" s="18">
        <v>590.9547</v>
      </c>
      <c r="M1166" s="18">
        <v>602.28039999999999</v>
      </c>
      <c r="N1166" s="18">
        <v>629.72019999999998</v>
      </c>
      <c r="O1166" s="18">
        <v>668.64819999999997</v>
      </c>
      <c r="P1166" s="18">
        <v>713.83249999999998</v>
      </c>
      <c r="Q1166" s="18">
        <v>767.9348</v>
      </c>
      <c r="R1166" s="18">
        <v>823.29359999999997</v>
      </c>
      <c r="S1166" s="18" t="s">
        <v>164</v>
      </c>
      <c r="T1166" s="18">
        <v>958.96159999999998</v>
      </c>
      <c r="U1166" s="18" t="s">
        <v>164</v>
      </c>
      <c r="V1166" s="18">
        <v>1098.153</v>
      </c>
      <c r="W1166" s="18" t="s">
        <v>164</v>
      </c>
      <c r="X1166" s="18">
        <v>1185.087</v>
      </c>
      <c r="Y1166" s="18" t="s">
        <v>164</v>
      </c>
      <c r="Z1166" s="18">
        <v>1304.4849999999999</v>
      </c>
    </row>
    <row r="1167" spans="1:26" hidden="1">
      <c r="A1167" s="18" t="s">
        <v>66</v>
      </c>
      <c r="B1167" s="18" t="s">
        <v>247</v>
      </c>
      <c r="C1167" s="18" t="s">
        <v>227</v>
      </c>
      <c r="D1167" s="18" t="s">
        <v>58</v>
      </c>
      <c r="E1167" s="18" t="s">
        <v>140</v>
      </c>
      <c r="F1167" s="18" t="s">
        <v>141</v>
      </c>
      <c r="G1167" s="18">
        <v>35779.811900000001</v>
      </c>
      <c r="H1167" s="18">
        <v>35914.162100000001</v>
      </c>
      <c r="I1167" s="18" t="s">
        <v>164</v>
      </c>
      <c r="J1167" s="18">
        <v>35061.609799999998</v>
      </c>
      <c r="K1167" s="18" t="s">
        <v>164</v>
      </c>
      <c r="L1167" s="18">
        <v>32056.164100000002</v>
      </c>
      <c r="M1167" s="18" t="s">
        <v>164</v>
      </c>
      <c r="N1167" s="18">
        <v>28050.37</v>
      </c>
      <c r="O1167" s="18" t="s">
        <v>164</v>
      </c>
      <c r="P1167" s="18">
        <v>21375.415499999999</v>
      </c>
      <c r="Q1167" s="18" t="s">
        <v>164</v>
      </c>
      <c r="R1167" s="18">
        <v>12105.584199999999</v>
      </c>
      <c r="S1167" s="18" t="s">
        <v>164</v>
      </c>
      <c r="T1167" s="18">
        <v>3079.0481</v>
      </c>
      <c r="U1167" s="18" t="s">
        <v>164</v>
      </c>
      <c r="V1167" s="18">
        <v>-2793.7696999999998</v>
      </c>
      <c r="W1167" s="18" t="s">
        <v>164</v>
      </c>
      <c r="X1167" s="18">
        <v>-6705.6058999999996</v>
      </c>
      <c r="Y1167" s="18" t="s">
        <v>164</v>
      </c>
      <c r="Z1167" s="18">
        <v>-8588.0120000000006</v>
      </c>
    </row>
    <row r="1168" spans="1:26" hidden="1">
      <c r="A1168" s="18" t="s">
        <v>66</v>
      </c>
      <c r="B1168" s="18" t="s">
        <v>247</v>
      </c>
      <c r="C1168" s="18" t="s">
        <v>227</v>
      </c>
      <c r="D1168" s="18" t="s">
        <v>58</v>
      </c>
      <c r="E1168" s="18" t="s">
        <v>59</v>
      </c>
      <c r="F1168" s="18" t="s">
        <v>60</v>
      </c>
      <c r="G1168" s="18">
        <v>330.7</v>
      </c>
      <c r="H1168" s="18">
        <v>349.8</v>
      </c>
      <c r="I1168" s="18" t="s">
        <v>164</v>
      </c>
      <c r="J1168" s="18">
        <v>398</v>
      </c>
      <c r="K1168" s="18" t="s">
        <v>164</v>
      </c>
      <c r="L1168" s="18">
        <v>426.6</v>
      </c>
      <c r="M1168" s="18" t="s">
        <v>164</v>
      </c>
      <c r="N1168" s="18">
        <v>460.7</v>
      </c>
      <c r="O1168" s="18" t="s">
        <v>164</v>
      </c>
      <c r="P1168" s="18">
        <v>486.1</v>
      </c>
      <c r="Q1168" s="18" t="s">
        <v>164</v>
      </c>
      <c r="R1168" s="18">
        <v>476.4</v>
      </c>
      <c r="S1168" s="18" t="s">
        <v>164</v>
      </c>
      <c r="T1168" s="18">
        <v>460.2</v>
      </c>
      <c r="U1168" s="18" t="s">
        <v>164</v>
      </c>
      <c r="V1168" s="18">
        <v>452.3</v>
      </c>
      <c r="W1168" s="18" t="s">
        <v>164</v>
      </c>
      <c r="X1168" s="18">
        <v>436.3</v>
      </c>
      <c r="Y1168" s="18" t="s">
        <v>164</v>
      </c>
      <c r="Z1168" s="18">
        <v>428.4</v>
      </c>
    </row>
    <row r="1169" spans="1:26" hidden="1">
      <c r="A1169" s="18" t="s">
        <v>66</v>
      </c>
      <c r="B1169" s="18" t="s">
        <v>247</v>
      </c>
      <c r="C1169" s="18" t="s">
        <v>227</v>
      </c>
      <c r="D1169" s="18" t="s">
        <v>58</v>
      </c>
      <c r="E1169" s="18" t="s">
        <v>61</v>
      </c>
      <c r="F1169" s="18" t="s">
        <v>62</v>
      </c>
      <c r="G1169" s="18">
        <v>62359</v>
      </c>
      <c r="H1169" s="18">
        <v>74470</v>
      </c>
      <c r="I1169" s="18" t="s">
        <v>164</v>
      </c>
      <c r="J1169" s="18">
        <v>111320</v>
      </c>
      <c r="K1169" s="18" t="s">
        <v>164</v>
      </c>
      <c r="L1169" s="18">
        <v>167200</v>
      </c>
      <c r="M1169" s="18" t="s">
        <v>164</v>
      </c>
      <c r="N1169" s="18">
        <v>240900</v>
      </c>
      <c r="O1169" s="18" t="s">
        <v>164</v>
      </c>
      <c r="P1169" s="18">
        <v>316030</v>
      </c>
      <c r="Q1169" s="18" t="s">
        <v>164</v>
      </c>
      <c r="R1169" s="18">
        <v>388300</v>
      </c>
      <c r="S1169" s="18" t="s">
        <v>164</v>
      </c>
      <c r="T1169" s="18">
        <v>459470</v>
      </c>
      <c r="U1169" s="18" t="s">
        <v>164</v>
      </c>
      <c r="V1169" s="18">
        <v>523490</v>
      </c>
      <c r="W1169" s="18" t="s">
        <v>164</v>
      </c>
      <c r="X1169" s="18">
        <v>578490</v>
      </c>
      <c r="Y1169" s="18" t="s">
        <v>164</v>
      </c>
      <c r="Z1169" s="18">
        <v>624580</v>
      </c>
    </row>
    <row r="1170" spans="1:26" hidden="1">
      <c r="A1170" s="18" t="s">
        <v>66</v>
      </c>
      <c r="B1170" s="18" t="s">
        <v>247</v>
      </c>
      <c r="C1170" s="18" t="s">
        <v>227</v>
      </c>
      <c r="D1170" s="18" t="s">
        <v>58</v>
      </c>
      <c r="E1170" s="18" t="s">
        <v>142</v>
      </c>
      <c r="F1170" s="18" t="s">
        <v>143</v>
      </c>
      <c r="G1170" s="18">
        <v>6505</v>
      </c>
      <c r="H1170" s="18">
        <v>6894</v>
      </c>
      <c r="I1170" s="18" t="s">
        <v>164</v>
      </c>
      <c r="J1170" s="18">
        <v>7543</v>
      </c>
      <c r="K1170" s="18" t="s">
        <v>164</v>
      </c>
      <c r="L1170" s="18">
        <v>8024</v>
      </c>
      <c r="M1170" s="18" t="s">
        <v>164</v>
      </c>
      <c r="N1170" s="18">
        <v>8345</v>
      </c>
      <c r="O1170" s="18" t="s">
        <v>164</v>
      </c>
      <c r="P1170" s="18">
        <v>8481</v>
      </c>
      <c r="Q1170" s="18" t="s">
        <v>164</v>
      </c>
      <c r="R1170" s="18">
        <v>8436</v>
      </c>
      <c r="S1170" s="18" t="s">
        <v>164</v>
      </c>
      <c r="T1170" s="18">
        <v>8238</v>
      </c>
      <c r="U1170" s="18" t="s">
        <v>164</v>
      </c>
      <c r="V1170" s="18">
        <v>7903</v>
      </c>
      <c r="W1170" s="18" t="s">
        <v>164</v>
      </c>
      <c r="X1170" s="18">
        <v>7445</v>
      </c>
      <c r="Y1170" s="18" t="s">
        <v>164</v>
      </c>
      <c r="Z1170" s="18">
        <v>6892</v>
      </c>
    </row>
    <row r="1171" spans="1:26" hidden="1">
      <c r="A1171" s="18" t="s">
        <v>66</v>
      </c>
      <c r="B1171" s="18" t="s">
        <v>247</v>
      </c>
      <c r="C1171" s="18" t="s">
        <v>227</v>
      </c>
      <c r="D1171" s="18" t="s">
        <v>58</v>
      </c>
      <c r="E1171" s="18" t="s">
        <v>63</v>
      </c>
      <c r="F1171" s="18" t="s">
        <v>60</v>
      </c>
      <c r="G1171" s="18">
        <v>464.6</v>
      </c>
      <c r="H1171" s="18">
        <v>493.7</v>
      </c>
      <c r="I1171" s="18" t="s">
        <v>164</v>
      </c>
      <c r="J1171" s="18">
        <v>545.1</v>
      </c>
      <c r="K1171" s="18" t="s">
        <v>164</v>
      </c>
      <c r="L1171" s="18">
        <v>553.29999999999995</v>
      </c>
      <c r="M1171" s="18" t="s">
        <v>164</v>
      </c>
      <c r="N1171" s="18">
        <v>560.29999999999995</v>
      </c>
      <c r="O1171" s="18" t="s">
        <v>164</v>
      </c>
      <c r="P1171" s="18">
        <v>575.20000000000005</v>
      </c>
      <c r="Q1171" s="18" t="s">
        <v>164</v>
      </c>
      <c r="R1171" s="18">
        <v>586.6</v>
      </c>
      <c r="S1171" s="18" t="s">
        <v>164</v>
      </c>
      <c r="T1171" s="18">
        <v>593.4</v>
      </c>
      <c r="U1171" s="18" t="s">
        <v>164</v>
      </c>
      <c r="V1171" s="18">
        <v>597.4</v>
      </c>
      <c r="W1171" s="18" t="s">
        <v>164</v>
      </c>
      <c r="X1171" s="18">
        <v>582.79999999999995</v>
      </c>
      <c r="Y1171" s="18" t="s">
        <v>164</v>
      </c>
      <c r="Z1171" s="18">
        <v>577.6</v>
      </c>
    </row>
    <row r="1172" spans="1:26" hidden="1">
      <c r="A1172" s="18" t="s">
        <v>66</v>
      </c>
      <c r="B1172" s="18" t="s">
        <v>234</v>
      </c>
      <c r="C1172" s="18" t="s">
        <v>227</v>
      </c>
      <c r="D1172" s="18" t="s">
        <v>58</v>
      </c>
      <c r="E1172" s="18" t="s">
        <v>140</v>
      </c>
      <c r="F1172" s="18" t="s">
        <v>141</v>
      </c>
      <c r="G1172" s="18">
        <v>35075.488299999997</v>
      </c>
      <c r="H1172" s="18">
        <v>35595.945299999999</v>
      </c>
      <c r="I1172" s="18" t="s">
        <v>164</v>
      </c>
      <c r="J1172" s="18">
        <v>43285.577899999997</v>
      </c>
      <c r="K1172" s="18" t="s">
        <v>164</v>
      </c>
      <c r="L1172" s="18">
        <v>35991.702499999999</v>
      </c>
      <c r="M1172" s="18" t="s">
        <v>164</v>
      </c>
      <c r="N1172" s="18">
        <v>27648.3423</v>
      </c>
      <c r="O1172" s="18" t="s">
        <v>164</v>
      </c>
      <c r="P1172" s="18">
        <v>19351.507600000001</v>
      </c>
      <c r="Q1172" s="18" t="s">
        <v>164</v>
      </c>
      <c r="R1172" s="18">
        <v>7549.3640999999998</v>
      </c>
      <c r="S1172" s="18" t="s">
        <v>164</v>
      </c>
      <c r="T1172" s="18">
        <v>-1444.4899</v>
      </c>
      <c r="U1172" s="18" t="s">
        <v>164</v>
      </c>
      <c r="V1172" s="18">
        <v>-6848.9714000000004</v>
      </c>
      <c r="W1172" s="18" t="s">
        <v>164</v>
      </c>
      <c r="X1172" s="18">
        <v>-10494.9234</v>
      </c>
      <c r="Y1172" s="18" t="s">
        <v>164</v>
      </c>
      <c r="Z1172" s="18">
        <v>-12071.687900000001</v>
      </c>
    </row>
    <row r="1173" spans="1:26" hidden="1">
      <c r="A1173" s="18" t="s">
        <v>66</v>
      </c>
      <c r="B1173" s="18" t="s">
        <v>234</v>
      </c>
      <c r="C1173" s="18" t="s">
        <v>227</v>
      </c>
      <c r="D1173" s="18" t="s">
        <v>58</v>
      </c>
      <c r="E1173" s="18" t="s">
        <v>59</v>
      </c>
      <c r="F1173" s="18" t="s">
        <v>60</v>
      </c>
      <c r="G1173" s="18">
        <v>330.7</v>
      </c>
      <c r="H1173" s="18">
        <v>351.4</v>
      </c>
      <c r="I1173" s="18" t="s">
        <v>164</v>
      </c>
      <c r="J1173" s="18">
        <v>437.7</v>
      </c>
      <c r="K1173" s="18" t="s">
        <v>164</v>
      </c>
      <c r="L1173" s="18">
        <v>470.2</v>
      </c>
      <c r="M1173" s="18" t="s">
        <v>164</v>
      </c>
      <c r="N1173" s="18">
        <v>487.3</v>
      </c>
      <c r="O1173" s="18" t="s">
        <v>164</v>
      </c>
      <c r="P1173" s="18">
        <v>515.4</v>
      </c>
      <c r="Q1173" s="18" t="s">
        <v>164</v>
      </c>
      <c r="R1173" s="18">
        <v>523</v>
      </c>
      <c r="S1173" s="18" t="s">
        <v>164</v>
      </c>
      <c r="T1173" s="18">
        <v>540.70000000000005</v>
      </c>
      <c r="U1173" s="18" t="s">
        <v>164</v>
      </c>
      <c r="V1173" s="18">
        <v>583.20000000000005</v>
      </c>
      <c r="W1173" s="18" t="s">
        <v>164</v>
      </c>
      <c r="X1173" s="18">
        <v>633.1</v>
      </c>
      <c r="Y1173" s="18" t="s">
        <v>164</v>
      </c>
      <c r="Z1173" s="18">
        <v>686.1</v>
      </c>
    </row>
    <row r="1174" spans="1:26" hidden="1">
      <c r="A1174" s="18" t="s">
        <v>66</v>
      </c>
      <c r="B1174" s="18" t="s">
        <v>234</v>
      </c>
      <c r="C1174" s="18" t="s">
        <v>227</v>
      </c>
      <c r="D1174" s="18" t="s">
        <v>58</v>
      </c>
      <c r="E1174" s="18" t="s">
        <v>61</v>
      </c>
      <c r="F1174" s="18" t="s">
        <v>62</v>
      </c>
      <c r="G1174" s="18">
        <v>62359</v>
      </c>
      <c r="H1174" s="18">
        <v>74426</v>
      </c>
      <c r="I1174" s="18" t="s">
        <v>164</v>
      </c>
      <c r="J1174" s="18">
        <v>111320</v>
      </c>
      <c r="K1174" s="18" t="s">
        <v>164</v>
      </c>
      <c r="L1174" s="18">
        <v>155650</v>
      </c>
      <c r="M1174" s="18" t="s">
        <v>164</v>
      </c>
      <c r="N1174" s="18">
        <v>201960</v>
      </c>
      <c r="O1174" s="18" t="s">
        <v>164</v>
      </c>
      <c r="P1174" s="18">
        <v>250360</v>
      </c>
      <c r="Q1174" s="18" t="s">
        <v>164</v>
      </c>
      <c r="R1174" s="18">
        <v>302610</v>
      </c>
      <c r="S1174" s="18" t="s">
        <v>164</v>
      </c>
      <c r="T1174" s="18">
        <v>362340</v>
      </c>
      <c r="U1174" s="18" t="s">
        <v>164</v>
      </c>
      <c r="V1174" s="18">
        <v>428120</v>
      </c>
      <c r="W1174" s="18" t="s">
        <v>164</v>
      </c>
      <c r="X1174" s="18">
        <v>497310</v>
      </c>
      <c r="Y1174" s="18" t="s">
        <v>164</v>
      </c>
      <c r="Z1174" s="18">
        <v>574310</v>
      </c>
    </row>
    <row r="1175" spans="1:26" hidden="1">
      <c r="A1175" s="18" t="s">
        <v>66</v>
      </c>
      <c r="B1175" s="18" t="s">
        <v>234</v>
      </c>
      <c r="C1175" s="18" t="s">
        <v>227</v>
      </c>
      <c r="D1175" s="18" t="s">
        <v>58</v>
      </c>
      <c r="E1175" s="18" t="s">
        <v>142</v>
      </c>
      <c r="F1175" s="18" t="s">
        <v>143</v>
      </c>
      <c r="G1175" s="18">
        <v>6505</v>
      </c>
      <c r="H1175" s="18">
        <v>6894</v>
      </c>
      <c r="I1175" s="18" t="s">
        <v>164</v>
      </c>
      <c r="J1175" s="18">
        <v>7638</v>
      </c>
      <c r="K1175" s="18" t="s">
        <v>164</v>
      </c>
      <c r="L1175" s="18">
        <v>8288</v>
      </c>
      <c r="M1175" s="18" t="s">
        <v>164</v>
      </c>
      <c r="N1175" s="18">
        <v>8810</v>
      </c>
      <c r="O1175" s="18" t="s">
        <v>164</v>
      </c>
      <c r="P1175" s="18">
        <v>9187</v>
      </c>
      <c r="Q1175" s="18" t="s">
        <v>164</v>
      </c>
      <c r="R1175" s="18">
        <v>9395</v>
      </c>
      <c r="S1175" s="18" t="s">
        <v>164</v>
      </c>
      <c r="T1175" s="18">
        <v>9458</v>
      </c>
      <c r="U1175" s="18" t="s">
        <v>164</v>
      </c>
      <c r="V1175" s="18">
        <v>9400</v>
      </c>
      <c r="W1175" s="18" t="s">
        <v>164</v>
      </c>
      <c r="X1175" s="18">
        <v>9240</v>
      </c>
      <c r="Y1175" s="18" t="s">
        <v>164</v>
      </c>
      <c r="Z1175" s="18">
        <v>9012</v>
      </c>
    </row>
    <row r="1176" spans="1:26" hidden="1">
      <c r="A1176" s="18" t="s">
        <v>66</v>
      </c>
      <c r="B1176" s="18" t="s">
        <v>234</v>
      </c>
      <c r="C1176" s="18" t="s">
        <v>227</v>
      </c>
      <c r="D1176" s="18" t="s">
        <v>58</v>
      </c>
      <c r="E1176" s="18" t="s">
        <v>63</v>
      </c>
      <c r="F1176" s="18" t="s">
        <v>60</v>
      </c>
      <c r="G1176" s="18">
        <v>464.6</v>
      </c>
      <c r="H1176" s="18">
        <v>497.9</v>
      </c>
      <c r="I1176" s="18" t="s">
        <v>164</v>
      </c>
      <c r="J1176" s="18">
        <v>600.79999999999995</v>
      </c>
      <c r="K1176" s="18" t="s">
        <v>164</v>
      </c>
      <c r="L1176" s="18">
        <v>602.79999999999995</v>
      </c>
      <c r="M1176" s="18" t="s">
        <v>164</v>
      </c>
      <c r="N1176" s="18">
        <v>585.9</v>
      </c>
      <c r="O1176" s="18" t="s">
        <v>164</v>
      </c>
      <c r="P1176" s="18">
        <v>620.9</v>
      </c>
      <c r="Q1176" s="18" t="s">
        <v>164</v>
      </c>
      <c r="R1176" s="18">
        <v>667.9</v>
      </c>
      <c r="S1176" s="18" t="s">
        <v>164</v>
      </c>
      <c r="T1176" s="18">
        <v>711.7</v>
      </c>
      <c r="U1176" s="18" t="s">
        <v>164</v>
      </c>
      <c r="V1176" s="18">
        <v>775</v>
      </c>
      <c r="W1176" s="18" t="s">
        <v>164</v>
      </c>
      <c r="X1176" s="18">
        <v>841</v>
      </c>
      <c r="Y1176" s="18" t="s">
        <v>164</v>
      </c>
      <c r="Z1176" s="18">
        <v>907.5</v>
      </c>
    </row>
    <row r="1177" spans="1:26" hidden="1">
      <c r="A1177" s="18" t="s">
        <v>220</v>
      </c>
      <c r="B1177" s="18" t="s">
        <v>185</v>
      </c>
      <c r="C1177" s="18" t="s">
        <v>227</v>
      </c>
      <c r="D1177" s="18" t="s">
        <v>58</v>
      </c>
      <c r="E1177" s="18" t="s">
        <v>140</v>
      </c>
      <c r="F1177" s="18" t="s">
        <v>141</v>
      </c>
      <c r="G1177" s="18">
        <v>33799.581299999998</v>
      </c>
      <c r="H1177" s="18">
        <v>36445.891300000003</v>
      </c>
      <c r="I1177" s="18">
        <v>40425.1103</v>
      </c>
      <c r="J1177" s="18">
        <v>42021.6469</v>
      </c>
      <c r="K1177" s="18">
        <v>38097.8099</v>
      </c>
      <c r="L1177" s="18">
        <v>34421.799599999998</v>
      </c>
      <c r="M1177" s="18">
        <v>30639.466100000001</v>
      </c>
      <c r="N1177" s="18">
        <v>26907.344499999999</v>
      </c>
      <c r="O1177" s="18">
        <v>22720.115399999999</v>
      </c>
      <c r="P1177" s="18">
        <v>18635.695599999999</v>
      </c>
      <c r="Q1177" s="18">
        <v>14686.373100000001</v>
      </c>
      <c r="R1177" s="18">
        <v>11073.465899999999</v>
      </c>
      <c r="S1177" s="18" t="s">
        <v>164</v>
      </c>
      <c r="T1177" s="18">
        <v>6105.3905000000004</v>
      </c>
      <c r="U1177" s="18" t="s">
        <v>164</v>
      </c>
      <c r="V1177" s="18">
        <v>2818.9686000000002</v>
      </c>
      <c r="W1177" s="18" t="s">
        <v>164</v>
      </c>
      <c r="X1177" s="18">
        <v>658.52599999999995</v>
      </c>
      <c r="Y1177" s="18" t="s">
        <v>164</v>
      </c>
      <c r="Z1177" s="18">
        <v>-1327.8200999999999</v>
      </c>
    </row>
    <row r="1178" spans="1:26" hidden="1">
      <c r="A1178" s="18" t="s">
        <v>220</v>
      </c>
      <c r="B1178" s="18" t="s">
        <v>185</v>
      </c>
      <c r="C1178" s="18" t="s">
        <v>227</v>
      </c>
      <c r="D1178" s="18" t="s">
        <v>58</v>
      </c>
      <c r="E1178" s="18" t="s">
        <v>59</v>
      </c>
      <c r="F1178" s="18" t="s">
        <v>60</v>
      </c>
      <c r="G1178" s="18">
        <v>331.26330000000002</v>
      </c>
      <c r="H1178" s="18">
        <v>356.3691</v>
      </c>
      <c r="I1178" s="18">
        <v>401.50819999999999</v>
      </c>
      <c r="J1178" s="18">
        <v>438.9316</v>
      </c>
      <c r="K1178" s="18">
        <v>457.00889999999998</v>
      </c>
      <c r="L1178" s="18">
        <v>487.33440000000002</v>
      </c>
      <c r="M1178" s="18">
        <v>520.93939999999998</v>
      </c>
      <c r="N1178" s="18">
        <v>553.15599999999995</v>
      </c>
      <c r="O1178" s="18">
        <v>580.97389999999996</v>
      </c>
      <c r="P1178" s="18">
        <v>606.76639999999998</v>
      </c>
      <c r="Q1178" s="18">
        <v>632.42960000000005</v>
      </c>
      <c r="R1178" s="18">
        <v>653.22910000000002</v>
      </c>
      <c r="S1178" s="18" t="s">
        <v>164</v>
      </c>
      <c r="T1178" s="18">
        <v>692.697</v>
      </c>
      <c r="U1178" s="18" t="s">
        <v>164</v>
      </c>
      <c r="V1178" s="18">
        <v>746.20910000000003</v>
      </c>
      <c r="W1178" s="18" t="s">
        <v>164</v>
      </c>
      <c r="X1178" s="18">
        <v>792.76829999999995</v>
      </c>
      <c r="Y1178" s="18" t="s">
        <v>164</v>
      </c>
      <c r="Z1178" s="18">
        <v>844.19209999999998</v>
      </c>
    </row>
    <row r="1179" spans="1:26" hidden="1">
      <c r="A1179" s="18" t="s">
        <v>220</v>
      </c>
      <c r="B1179" s="18" t="s">
        <v>185</v>
      </c>
      <c r="C1179" s="18" t="s">
        <v>227</v>
      </c>
      <c r="D1179" s="18" t="s">
        <v>58</v>
      </c>
      <c r="E1179" s="18" t="s">
        <v>61</v>
      </c>
      <c r="F1179" s="18" t="s">
        <v>62</v>
      </c>
      <c r="G1179" s="18">
        <v>63354.998899999999</v>
      </c>
      <c r="H1179" s="18">
        <v>74128.712199999994</v>
      </c>
      <c r="I1179" s="18">
        <v>93301.677899999995</v>
      </c>
      <c r="J1179" s="18">
        <v>111419.6734</v>
      </c>
      <c r="K1179" s="18">
        <v>132932.1232</v>
      </c>
      <c r="L1179" s="18">
        <v>155962.03779999999</v>
      </c>
      <c r="M1179" s="18">
        <v>179491.3216</v>
      </c>
      <c r="N1179" s="18">
        <v>203642.60140000001</v>
      </c>
      <c r="O1179" s="18">
        <v>228792.84109999999</v>
      </c>
      <c r="P1179" s="18">
        <v>254217.02499999999</v>
      </c>
      <c r="Q1179" s="18">
        <v>278895.1459</v>
      </c>
      <c r="R1179" s="18">
        <v>303698.44150000002</v>
      </c>
      <c r="S1179" s="18" t="s">
        <v>164</v>
      </c>
      <c r="T1179" s="18">
        <v>364890.88530000002</v>
      </c>
      <c r="U1179" s="18" t="s">
        <v>164</v>
      </c>
      <c r="V1179" s="18">
        <v>434229.7598</v>
      </c>
      <c r="W1179" s="18" t="s">
        <v>164</v>
      </c>
      <c r="X1179" s="18">
        <v>502157.81670000002</v>
      </c>
      <c r="Y1179" s="18" t="s">
        <v>164</v>
      </c>
      <c r="Z1179" s="18">
        <v>583999.08790000004</v>
      </c>
    </row>
    <row r="1180" spans="1:26" hidden="1">
      <c r="A1180" s="18" t="s">
        <v>220</v>
      </c>
      <c r="B1180" s="18" t="s">
        <v>185</v>
      </c>
      <c r="C1180" s="18" t="s">
        <v>227</v>
      </c>
      <c r="D1180" s="18" t="s">
        <v>58</v>
      </c>
      <c r="E1180" s="18" t="s">
        <v>142</v>
      </c>
      <c r="F1180" s="18" t="s">
        <v>143</v>
      </c>
      <c r="G1180" s="18">
        <v>6465.5870000000004</v>
      </c>
      <c r="H1180" s="18">
        <v>6858.4391999999998</v>
      </c>
      <c r="I1180" s="18">
        <v>7248.0137000000004</v>
      </c>
      <c r="J1180" s="18">
        <v>7637.5883000000003</v>
      </c>
      <c r="K1180" s="18">
        <v>7978.3739999999998</v>
      </c>
      <c r="L1180" s="18">
        <v>8287.5740000000005</v>
      </c>
      <c r="M1180" s="18">
        <v>8565.3940000000002</v>
      </c>
      <c r="N1180" s="18">
        <v>8809.9670000000006</v>
      </c>
      <c r="O1180" s="18">
        <v>9018.4259999999995</v>
      </c>
      <c r="P1180" s="18">
        <v>9186.5609999999997</v>
      </c>
      <c r="Q1180" s="18">
        <v>9311.6740000000009</v>
      </c>
      <c r="R1180" s="18">
        <v>9395.1229999999996</v>
      </c>
      <c r="S1180" s="18" t="s">
        <v>164</v>
      </c>
      <c r="T1180" s="18">
        <v>9457.9449999999997</v>
      </c>
      <c r="U1180" s="18" t="s">
        <v>164</v>
      </c>
      <c r="V1180" s="18">
        <v>9399.8700000000008</v>
      </c>
      <c r="W1180" s="18" t="s">
        <v>164</v>
      </c>
      <c r="X1180" s="18">
        <v>9239.5290000000005</v>
      </c>
      <c r="Y1180" s="18" t="s">
        <v>164</v>
      </c>
      <c r="Z1180" s="18">
        <v>9012.2119999999995</v>
      </c>
    </row>
    <row r="1181" spans="1:26" hidden="1">
      <c r="A1181" s="18" t="s">
        <v>220</v>
      </c>
      <c r="B1181" s="18" t="s">
        <v>185</v>
      </c>
      <c r="C1181" s="18" t="s">
        <v>227</v>
      </c>
      <c r="D1181" s="18" t="s">
        <v>58</v>
      </c>
      <c r="E1181" s="18" t="s">
        <v>63</v>
      </c>
      <c r="F1181" s="18" t="s">
        <v>60</v>
      </c>
      <c r="G1181" s="18">
        <v>445.9341</v>
      </c>
      <c r="H1181" s="18">
        <v>478.41520000000003</v>
      </c>
      <c r="I1181" s="18">
        <v>534.15350000000001</v>
      </c>
      <c r="J1181" s="18">
        <v>582.52750000000003</v>
      </c>
      <c r="K1181" s="18">
        <v>592.01379999999995</v>
      </c>
      <c r="L1181" s="18">
        <v>608.03970000000004</v>
      </c>
      <c r="M1181" s="18">
        <v>628.06399999999996</v>
      </c>
      <c r="N1181" s="18">
        <v>658.22299999999996</v>
      </c>
      <c r="O1181" s="18">
        <v>694.70619999999997</v>
      </c>
      <c r="P1181" s="18">
        <v>737.64509999999996</v>
      </c>
      <c r="Q1181" s="18">
        <v>785.31010000000003</v>
      </c>
      <c r="R1181" s="18">
        <v>830.18209999999999</v>
      </c>
      <c r="S1181" s="18" t="s">
        <v>164</v>
      </c>
      <c r="T1181" s="18">
        <v>913.74279999999999</v>
      </c>
      <c r="U1181" s="18" t="s">
        <v>164</v>
      </c>
      <c r="V1181" s="18">
        <v>1005.021</v>
      </c>
      <c r="W1181" s="18" t="s">
        <v>164</v>
      </c>
      <c r="X1181" s="18">
        <v>1077.548</v>
      </c>
      <c r="Y1181" s="18" t="s">
        <v>164</v>
      </c>
      <c r="Z1181" s="18">
        <v>1154.2829999999999</v>
      </c>
    </row>
    <row r="1182" spans="1:26" hidden="1">
      <c r="A1182" s="18" t="s">
        <v>220</v>
      </c>
      <c r="B1182" s="18" t="s">
        <v>202</v>
      </c>
      <c r="C1182" s="18" t="s">
        <v>227</v>
      </c>
      <c r="D1182" s="18" t="s">
        <v>58</v>
      </c>
      <c r="E1182" s="18" t="s">
        <v>140</v>
      </c>
      <c r="F1182" s="18" t="s">
        <v>141</v>
      </c>
      <c r="G1182" s="18">
        <v>33348.063199999997</v>
      </c>
      <c r="H1182" s="18">
        <v>35888.0933</v>
      </c>
      <c r="I1182" s="18">
        <v>40424.775199999996</v>
      </c>
      <c r="J1182" s="18">
        <v>43855.574399999998</v>
      </c>
      <c r="K1182" s="18">
        <v>40629.674099999997</v>
      </c>
      <c r="L1182" s="18">
        <v>34797.944000000003</v>
      </c>
      <c r="M1182" s="18">
        <v>29837.391299999999</v>
      </c>
      <c r="N1182" s="18">
        <v>26006.5429</v>
      </c>
      <c r="O1182" s="18">
        <v>23015.162100000001</v>
      </c>
      <c r="P1182" s="18">
        <v>19292.048500000001</v>
      </c>
      <c r="Q1182" s="18">
        <v>15272.735199999999</v>
      </c>
      <c r="R1182" s="18">
        <v>11908.844800000001</v>
      </c>
      <c r="S1182" s="18" t="s">
        <v>164</v>
      </c>
      <c r="T1182" s="18">
        <v>8344.0596000000005</v>
      </c>
      <c r="U1182" s="18" t="s">
        <v>164</v>
      </c>
      <c r="V1182" s="18">
        <v>5554.6554999999998</v>
      </c>
      <c r="W1182" s="18" t="s">
        <v>164</v>
      </c>
      <c r="X1182" s="18">
        <v>2955.1644000000001</v>
      </c>
      <c r="Y1182" s="18" t="s">
        <v>164</v>
      </c>
      <c r="Z1182" s="18">
        <v>683.91030000000001</v>
      </c>
    </row>
    <row r="1183" spans="1:26" hidden="1">
      <c r="A1183" s="18" t="s">
        <v>220</v>
      </c>
      <c r="B1183" s="18" t="s">
        <v>202</v>
      </c>
      <c r="C1183" s="18" t="s">
        <v>227</v>
      </c>
      <c r="D1183" s="18" t="s">
        <v>58</v>
      </c>
      <c r="E1183" s="18" t="s">
        <v>59</v>
      </c>
      <c r="F1183" s="18" t="s">
        <v>60</v>
      </c>
      <c r="G1183" s="18">
        <v>331.26229999999998</v>
      </c>
      <c r="H1183" s="18">
        <v>361.87049999999999</v>
      </c>
      <c r="I1183" s="18">
        <v>413.94049999999999</v>
      </c>
      <c r="J1183" s="18">
        <v>458.04809999999998</v>
      </c>
      <c r="K1183" s="18">
        <v>466.77690000000001</v>
      </c>
      <c r="L1183" s="18">
        <v>482.23020000000002</v>
      </c>
      <c r="M1183" s="18">
        <v>506.35840000000002</v>
      </c>
      <c r="N1183" s="18">
        <v>536.57669999999996</v>
      </c>
      <c r="O1183" s="18">
        <v>568.55100000000004</v>
      </c>
      <c r="P1183" s="18">
        <v>591.30650000000003</v>
      </c>
      <c r="Q1183" s="18">
        <v>604.52049999999997</v>
      </c>
      <c r="R1183" s="18">
        <v>619.11509999999998</v>
      </c>
      <c r="S1183" s="18" t="s">
        <v>164</v>
      </c>
      <c r="T1183" s="18">
        <v>659.74800000000005</v>
      </c>
      <c r="U1183" s="18" t="s">
        <v>164</v>
      </c>
      <c r="V1183" s="18">
        <v>711.01919999999996</v>
      </c>
      <c r="W1183" s="18" t="s">
        <v>164</v>
      </c>
      <c r="X1183" s="18">
        <v>744.41079999999999</v>
      </c>
      <c r="Y1183" s="18" t="s">
        <v>164</v>
      </c>
      <c r="Z1183" s="18">
        <v>785.33900000000006</v>
      </c>
    </row>
    <row r="1184" spans="1:26" hidden="1">
      <c r="A1184" s="18" t="s">
        <v>220</v>
      </c>
      <c r="B1184" s="18" t="s">
        <v>202</v>
      </c>
      <c r="C1184" s="18" t="s">
        <v>227</v>
      </c>
      <c r="D1184" s="18" t="s">
        <v>58</v>
      </c>
      <c r="E1184" s="18" t="s">
        <v>61</v>
      </c>
      <c r="F1184" s="18" t="s">
        <v>62</v>
      </c>
      <c r="G1184" s="18">
        <v>62912.324860000001</v>
      </c>
      <c r="H1184" s="18">
        <v>73641.585049999994</v>
      </c>
      <c r="I1184" s="18">
        <v>92970.306110000005</v>
      </c>
      <c r="J1184" s="18">
        <v>111553.35920000001</v>
      </c>
      <c r="K1184" s="18">
        <v>132382.47</v>
      </c>
      <c r="L1184" s="18">
        <v>153804.20000000001</v>
      </c>
      <c r="M1184" s="18">
        <v>176267.74</v>
      </c>
      <c r="N1184" s="18">
        <v>200121.57</v>
      </c>
      <c r="O1184" s="18">
        <v>225390.88</v>
      </c>
      <c r="P1184" s="18">
        <v>250259.35</v>
      </c>
      <c r="Q1184" s="18">
        <v>273780.21000000002</v>
      </c>
      <c r="R1184" s="18">
        <v>297774.51</v>
      </c>
      <c r="S1184" s="18" t="s">
        <v>164</v>
      </c>
      <c r="T1184" s="18">
        <v>357843.97</v>
      </c>
      <c r="U1184" s="18" t="s">
        <v>164</v>
      </c>
      <c r="V1184" s="18">
        <v>423309.81</v>
      </c>
      <c r="W1184" s="18" t="s">
        <v>164</v>
      </c>
      <c r="X1184" s="18">
        <v>483645.8</v>
      </c>
      <c r="Y1184" s="18" t="s">
        <v>164</v>
      </c>
      <c r="Z1184" s="18">
        <v>553024.23</v>
      </c>
    </row>
    <row r="1185" spans="1:26" hidden="1">
      <c r="A1185" s="18" t="s">
        <v>220</v>
      </c>
      <c r="B1185" s="18" t="s">
        <v>202</v>
      </c>
      <c r="C1185" s="18" t="s">
        <v>227</v>
      </c>
      <c r="D1185" s="18" t="s">
        <v>58</v>
      </c>
      <c r="E1185" s="18" t="s">
        <v>142</v>
      </c>
      <c r="F1185" s="18" t="s">
        <v>143</v>
      </c>
      <c r="G1185" s="18">
        <v>6465.5870000000004</v>
      </c>
      <c r="H1185" s="18">
        <v>6858.4391999999998</v>
      </c>
      <c r="I1185" s="18">
        <v>7248.0137000000004</v>
      </c>
      <c r="J1185" s="18">
        <v>7637.5883000000003</v>
      </c>
      <c r="K1185" s="18">
        <v>7978.3739999999998</v>
      </c>
      <c r="L1185" s="18">
        <v>8287.5740000000005</v>
      </c>
      <c r="M1185" s="18">
        <v>8565.3940000000002</v>
      </c>
      <c r="N1185" s="18">
        <v>8809.9670000000006</v>
      </c>
      <c r="O1185" s="18">
        <v>9018.4259999999995</v>
      </c>
      <c r="P1185" s="18">
        <v>9186.5609999999997</v>
      </c>
      <c r="Q1185" s="18">
        <v>9311.6740000000009</v>
      </c>
      <c r="R1185" s="18">
        <v>9395.1229999999996</v>
      </c>
      <c r="S1185" s="18" t="s">
        <v>164</v>
      </c>
      <c r="T1185" s="18">
        <v>9457.9449999999997</v>
      </c>
      <c r="U1185" s="18" t="s">
        <v>164</v>
      </c>
      <c r="V1185" s="18">
        <v>9399.8700000000008</v>
      </c>
      <c r="W1185" s="18" t="s">
        <v>164</v>
      </c>
      <c r="X1185" s="18">
        <v>9239.5290000000005</v>
      </c>
      <c r="Y1185" s="18" t="s">
        <v>164</v>
      </c>
      <c r="Z1185" s="18">
        <v>9012.2119999999995</v>
      </c>
    </row>
    <row r="1186" spans="1:26" hidden="1">
      <c r="A1186" s="18" t="s">
        <v>220</v>
      </c>
      <c r="B1186" s="18" t="s">
        <v>202</v>
      </c>
      <c r="C1186" s="18" t="s">
        <v>227</v>
      </c>
      <c r="D1186" s="18" t="s">
        <v>58</v>
      </c>
      <c r="E1186" s="18" t="s">
        <v>63</v>
      </c>
      <c r="F1186" s="18" t="s">
        <v>60</v>
      </c>
      <c r="G1186" s="18">
        <v>445.9341</v>
      </c>
      <c r="H1186" s="18">
        <v>488.67509999999999</v>
      </c>
      <c r="I1186" s="18">
        <v>557.49289999999996</v>
      </c>
      <c r="J1186" s="18">
        <v>616.10720000000003</v>
      </c>
      <c r="K1186" s="18">
        <v>615.24310000000003</v>
      </c>
      <c r="L1186" s="18">
        <v>606.55219999999997</v>
      </c>
      <c r="M1186" s="18">
        <v>614.56150000000002</v>
      </c>
      <c r="N1186" s="18">
        <v>643.80700000000002</v>
      </c>
      <c r="O1186" s="18">
        <v>696.68949999999995</v>
      </c>
      <c r="P1186" s="18">
        <v>745.51419999999996</v>
      </c>
      <c r="Q1186" s="18">
        <v>782.74659999999994</v>
      </c>
      <c r="R1186" s="18">
        <v>815.87819999999999</v>
      </c>
      <c r="S1186" s="18" t="s">
        <v>164</v>
      </c>
      <c r="T1186" s="18">
        <v>882.73739999999998</v>
      </c>
      <c r="U1186" s="18" t="s">
        <v>164</v>
      </c>
      <c r="V1186" s="18">
        <v>949.19389999999999</v>
      </c>
      <c r="W1186" s="18" t="s">
        <v>164</v>
      </c>
      <c r="X1186" s="18">
        <v>989.5779</v>
      </c>
      <c r="Y1186" s="18" t="s">
        <v>164</v>
      </c>
      <c r="Z1186" s="18">
        <v>1046.309</v>
      </c>
    </row>
    <row r="1187" spans="1:26" hidden="1">
      <c r="A1187" s="18" t="s">
        <v>220</v>
      </c>
      <c r="B1187" s="18" t="s">
        <v>205</v>
      </c>
      <c r="C1187" s="18" t="s">
        <v>227</v>
      </c>
      <c r="D1187" s="18" t="s">
        <v>58</v>
      </c>
      <c r="E1187" s="18" t="s">
        <v>140</v>
      </c>
      <c r="F1187" s="18" t="s">
        <v>141</v>
      </c>
      <c r="G1187" s="18">
        <v>33348.063199999997</v>
      </c>
      <c r="H1187" s="18">
        <v>35889.333899999998</v>
      </c>
      <c r="I1187" s="18">
        <v>40424.636700000003</v>
      </c>
      <c r="J1187" s="18">
        <v>44180.639199999998</v>
      </c>
      <c r="K1187" s="18">
        <v>38990.307000000001</v>
      </c>
      <c r="L1187" s="18">
        <v>31826.944599999999</v>
      </c>
      <c r="M1187" s="18">
        <v>25635.841199999999</v>
      </c>
      <c r="N1187" s="18">
        <v>22535.668000000001</v>
      </c>
      <c r="O1187" s="18">
        <v>20265.196599999999</v>
      </c>
      <c r="P1187" s="18">
        <v>18169.499299999999</v>
      </c>
      <c r="Q1187" s="18">
        <v>15778.1615</v>
      </c>
      <c r="R1187" s="18">
        <v>13168.5854</v>
      </c>
      <c r="S1187" s="18" t="s">
        <v>164</v>
      </c>
      <c r="T1187" s="18">
        <v>10121.1363</v>
      </c>
      <c r="U1187" s="18" t="s">
        <v>164</v>
      </c>
      <c r="V1187" s="18">
        <v>7722.7389999999996</v>
      </c>
      <c r="W1187" s="18" t="s">
        <v>164</v>
      </c>
      <c r="X1187" s="18">
        <v>5768.2834999999995</v>
      </c>
      <c r="Y1187" s="18" t="s">
        <v>164</v>
      </c>
      <c r="Z1187" s="18">
        <v>4466.1854000000003</v>
      </c>
    </row>
    <row r="1188" spans="1:26" hidden="1">
      <c r="A1188" s="18" t="s">
        <v>220</v>
      </c>
      <c r="B1188" s="18" t="s">
        <v>205</v>
      </c>
      <c r="C1188" s="18" t="s">
        <v>227</v>
      </c>
      <c r="D1188" s="18" t="s">
        <v>58</v>
      </c>
      <c r="E1188" s="18" t="s">
        <v>59</v>
      </c>
      <c r="F1188" s="18" t="s">
        <v>60</v>
      </c>
      <c r="G1188" s="18">
        <v>331.26229999999998</v>
      </c>
      <c r="H1188" s="18">
        <v>361.87049999999999</v>
      </c>
      <c r="I1188" s="18">
        <v>413.94049999999999</v>
      </c>
      <c r="J1188" s="18">
        <v>458.04809999999998</v>
      </c>
      <c r="K1188" s="18">
        <v>456.19130000000001</v>
      </c>
      <c r="L1188" s="18">
        <v>466.8032</v>
      </c>
      <c r="M1188" s="18">
        <v>489.1207</v>
      </c>
      <c r="N1188" s="18">
        <v>522.97850000000005</v>
      </c>
      <c r="O1188" s="18">
        <v>554.98950000000002</v>
      </c>
      <c r="P1188" s="18">
        <v>581.05970000000002</v>
      </c>
      <c r="Q1188" s="18">
        <v>601.26149999999996</v>
      </c>
      <c r="R1188" s="18">
        <v>620.44659999999999</v>
      </c>
      <c r="S1188" s="18" t="s">
        <v>164</v>
      </c>
      <c r="T1188" s="18">
        <v>674.10569999999996</v>
      </c>
      <c r="U1188" s="18" t="s">
        <v>164</v>
      </c>
      <c r="V1188" s="18">
        <v>729.3</v>
      </c>
      <c r="W1188" s="18" t="s">
        <v>164</v>
      </c>
      <c r="X1188" s="18">
        <v>757.98659999999995</v>
      </c>
      <c r="Y1188" s="18" t="s">
        <v>164</v>
      </c>
      <c r="Z1188" s="18">
        <v>787.21320000000003</v>
      </c>
    </row>
    <row r="1189" spans="1:26" hidden="1">
      <c r="A1189" s="18" t="s">
        <v>220</v>
      </c>
      <c r="B1189" s="18" t="s">
        <v>205</v>
      </c>
      <c r="C1189" s="18" t="s">
        <v>227</v>
      </c>
      <c r="D1189" s="18" t="s">
        <v>58</v>
      </c>
      <c r="E1189" s="18" t="s">
        <v>61</v>
      </c>
      <c r="F1189" s="18" t="s">
        <v>62</v>
      </c>
      <c r="G1189" s="18">
        <v>62912.324860000001</v>
      </c>
      <c r="H1189" s="18">
        <v>73641.585049999994</v>
      </c>
      <c r="I1189" s="18">
        <v>92970.306110000005</v>
      </c>
      <c r="J1189" s="18">
        <v>111553.35920000001</v>
      </c>
      <c r="K1189" s="18">
        <v>131765.09589999999</v>
      </c>
      <c r="L1189" s="18">
        <v>152628.69270000001</v>
      </c>
      <c r="M1189" s="18">
        <v>174660.93729999999</v>
      </c>
      <c r="N1189" s="18">
        <v>198545.1293</v>
      </c>
      <c r="O1189" s="18">
        <v>223465.3621</v>
      </c>
      <c r="P1189" s="18">
        <v>248076.0116</v>
      </c>
      <c r="Q1189" s="18">
        <v>271412.77049999998</v>
      </c>
      <c r="R1189" s="18">
        <v>295032.30800000002</v>
      </c>
      <c r="S1189" s="18" t="s">
        <v>164</v>
      </c>
      <c r="T1189" s="18">
        <v>355262.82040000003</v>
      </c>
      <c r="U1189" s="18" t="s">
        <v>164</v>
      </c>
      <c r="V1189" s="18">
        <v>420971.63150000002</v>
      </c>
      <c r="W1189" s="18" t="s">
        <v>164</v>
      </c>
      <c r="X1189" s="18">
        <v>481336.12290000002</v>
      </c>
      <c r="Y1189" s="18" t="s">
        <v>164</v>
      </c>
      <c r="Z1189" s="18">
        <v>552664.32869999995</v>
      </c>
    </row>
    <row r="1190" spans="1:26" hidden="1">
      <c r="A1190" s="18" t="s">
        <v>220</v>
      </c>
      <c r="B1190" s="18" t="s">
        <v>205</v>
      </c>
      <c r="C1190" s="18" t="s">
        <v>227</v>
      </c>
      <c r="D1190" s="18" t="s">
        <v>58</v>
      </c>
      <c r="E1190" s="18" t="s">
        <v>142</v>
      </c>
      <c r="F1190" s="18" t="s">
        <v>143</v>
      </c>
      <c r="G1190" s="18">
        <v>6465.5870000000004</v>
      </c>
      <c r="H1190" s="18">
        <v>6858.4391999999998</v>
      </c>
      <c r="I1190" s="18">
        <v>7248.0137000000004</v>
      </c>
      <c r="J1190" s="18">
        <v>7637.5883000000003</v>
      </c>
      <c r="K1190" s="18">
        <v>7978.3738000000003</v>
      </c>
      <c r="L1190" s="18">
        <v>8287.5745000000006</v>
      </c>
      <c r="M1190" s="18">
        <v>8565.3942999999999</v>
      </c>
      <c r="N1190" s="18">
        <v>8809.9671999999991</v>
      </c>
      <c r="O1190" s="18">
        <v>9018.4261000000006</v>
      </c>
      <c r="P1190" s="18">
        <v>9186.5607999999993</v>
      </c>
      <c r="Q1190" s="18">
        <v>9311.6738999999998</v>
      </c>
      <c r="R1190" s="18">
        <v>9395.1232</v>
      </c>
      <c r="S1190" s="18" t="s">
        <v>164</v>
      </c>
      <c r="T1190" s="18">
        <v>9457.9447999999993</v>
      </c>
      <c r="U1190" s="18" t="s">
        <v>164</v>
      </c>
      <c r="V1190" s="18">
        <v>9399.8698000000004</v>
      </c>
      <c r="W1190" s="18" t="s">
        <v>164</v>
      </c>
      <c r="X1190" s="18">
        <v>9239.5293000000001</v>
      </c>
      <c r="Y1190" s="18" t="s">
        <v>164</v>
      </c>
      <c r="Z1190" s="18">
        <v>9012.2116000000005</v>
      </c>
    </row>
    <row r="1191" spans="1:26" hidden="1">
      <c r="A1191" s="18" t="s">
        <v>220</v>
      </c>
      <c r="B1191" s="18" t="s">
        <v>205</v>
      </c>
      <c r="C1191" s="18" t="s">
        <v>227</v>
      </c>
      <c r="D1191" s="18" t="s">
        <v>58</v>
      </c>
      <c r="E1191" s="18" t="s">
        <v>63</v>
      </c>
      <c r="F1191" s="18" t="s">
        <v>60</v>
      </c>
      <c r="G1191" s="18">
        <v>445.9341</v>
      </c>
      <c r="H1191" s="18">
        <v>488.67509999999999</v>
      </c>
      <c r="I1191" s="18">
        <v>557.49289999999996</v>
      </c>
      <c r="J1191" s="18">
        <v>616.10720000000003</v>
      </c>
      <c r="K1191" s="18">
        <v>590.84749999999997</v>
      </c>
      <c r="L1191" s="18">
        <v>574.98540000000003</v>
      </c>
      <c r="M1191" s="18">
        <v>578.30579999999998</v>
      </c>
      <c r="N1191" s="18">
        <v>615.99210000000005</v>
      </c>
      <c r="O1191" s="18">
        <v>666.13670000000002</v>
      </c>
      <c r="P1191" s="18">
        <v>714.34749999999997</v>
      </c>
      <c r="Q1191" s="18">
        <v>757.7423</v>
      </c>
      <c r="R1191" s="18">
        <v>798.41650000000004</v>
      </c>
      <c r="S1191" s="18" t="s">
        <v>164</v>
      </c>
      <c r="T1191" s="18">
        <v>888.55370000000005</v>
      </c>
      <c r="U1191" s="18" t="s">
        <v>164</v>
      </c>
      <c r="V1191" s="18">
        <v>968.80589999999995</v>
      </c>
      <c r="W1191" s="18" t="s">
        <v>164</v>
      </c>
      <c r="X1191" s="18">
        <v>1022.2735</v>
      </c>
      <c r="Y1191" s="18" t="s">
        <v>164</v>
      </c>
      <c r="Z1191" s="18">
        <v>1079.7449999999999</v>
      </c>
    </row>
    <row r="1192" spans="1:26" hidden="1">
      <c r="A1192" s="18" t="s">
        <v>220</v>
      </c>
      <c r="B1192" s="18" t="s">
        <v>238</v>
      </c>
      <c r="C1192" s="18" t="s">
        <v>227</v>
      </c>
      <c r="D1192" s="18" t="s">
        <v>58</v>
      </c>
      <c r="E1192" s="18" t="s">
        <v>140</v>
      </c>
      <c r="F1192" s="18" t="s">
        <v>141</v>
      </c>
      <c r="G1192" s="18">
        <v>33339.100700000003</v>
      </c>
      <c r="H1192" s="18">
        <v>35861.274100000002</v>
      </c>
      <c r="I1192" s="18">
        <v>40430.367899999997</v>
      </c>
      <c r="J1192" s="18">
        <v>44150.024599999997</v>
      </c>
      <c r="K1192" s="18">
        <v>40278.3577</v>
      </c>
      <c r="L1192" s="18">
        <v>33351.184099999999</v>
      </c>
      <c r="M1192" s="18">
        <v>27735.584599999998</v>
      </c>
      <c r="N1192" s="18">
        <v>24193.083900000001</v>
      </c>
      <c r="O1192" s="18">
        <v>22117.193200000002</v>
      </c>
      <c r="P1192" s="18">
        <v>19348.804700000001</v>
      </c>
      <c r="Q1192" s="18">
        <v>14909.255999999999</v>
      </c>
      <c r="R1192" s="18">
        <v>9185.2962000000007</v>
      </c>
      <c r="S1192" s="18" t="s">
        <v>164</v>
      </c>
      <c r="T1192" s="18">
        <v>-689.71050000000002</v>
      </c>
      <c r="U1192" s="18" t="s">
        <v>164</v>
      </c>
      <c r="V1192" s="18">
        <v>-7703.0868</v>
      </c>
      <c r="W1192" s="18" t="s">
        <v>164</v>
      </c>
      <c r="X1192" s="18">
        <v>-12504.0975</v>
      </c>
      <c r="Y1192" s="18" t="s">
        <v>164</v>
      </c>
      <c r="Z1192" s="18">
        <v>-14933.0424</v>
      </c>
    </row>
    <row r="1193" spans="1:26" hidden="1">
      <c r="A1193" s="18" t="s">
        <v>220</v>
      </c>
      <c r="B1193" s="18" t="s">
        <v>238</v>
      </c>
      <c r="C1193" s="18" t="s">
        <v>227</v>
      </c>
      <c r="D1193" s="18" t="s">
        <v>58</v>
      </c>
      <c r="E1193" s="18" t="s">
        <v>59</v>
      </c>
      <c r="F1193" s="18" t="s">
        <v>60</v>
      </c>
      <c r="G1193" s="18">
        <v>331.26229999999998</v>
      </c>
      <c r="H1193" s="18">
        <v>361.87049999999999</v>
      </c>
      <c r="I1193" s="18">
        <v>413.94049999999999</v>
      </c>
      <c r="J1193" s="18">
        <v>458.04809999999998</v>
      </c>
      <c r="K1193" s="18">
        <v>462.70760000000001</v>
      </c>
      <c r="L1193" s="18">
        <v>477.88209999999998</v>
      </c>
      <c r="M1193" s="18">
        <v>504.2912</v>
      </c>
      <c r="N1193" s="18">
        <v>538.77359999999999</v>
      </c>
      <c r="O1193" s="18">
        <v>572.08209999999997</v>
      </c>
      <c r="P1193" s="18">
        <v>595.61689999999999</v>
      </c>
      <c r="Q1193" s="18">
        <v>610.02599999999995</v>
      </c>
      <c r="R1193" s="18">
        <v>623.95180000000005</v>
      </c>
      <c r="S1193" s="18" t="s">
        <v>164</v>
      </c>
      <c r="T1193" s="18">
        <v>658.96799999999996</v>
      </c>
      <c r="U1193" s="18" t="s">
        <v>164</v>
      </c>
      <c r="V1193" s="18">
        <v>709.52470000000005</v>
      </c>
      <c r="W1193" s="18" t="s">
        <v>164</v>
      </c>
      <c r="X1193" s="18">
        <v>747.65329999999994</v>
      </c>
      <c r="Y1193" s="18" t="s">
        <v>164</v>
      </c>
      <c r="Z1193" s="18">
        <v>789.61710000000005</v>
      </c>
    </row>
    <row r="1194" spans="1:26" hidden="1">
      <c r="A1194" s="18" t="s">
        <v>220</v>
      </c>
      <c r="B1194" s="18" t="s">
        <v>238</v>
      </c>
      <c r="C1194" s="18" t="s">
        <v>227</v>
      </c>
      <c r="D1194" s="18" t="s">
        <v>58</v>
      </c>
      <c r="E1194" s="18" t="s">
        <v>61</v>
      </c>
      <c r="F1194" s="18" t="s">
        <v>62</v>
      </c>
      <c r="G1194" s="18">
        <v>62912.324860000001</v>
      </c>
      <c r="H1194" s="18">
        <v>73641.585049999994</v>
      </c>
      <c r="I1194" s="18">
        <v>92970.306110000005</v>
      </c>
      <c r="J1194" s="18">
        <v>111553.35920000001</v>
      </c>
      <c r="K1194" s="18">
        <v>132218.23999999999</v>
      </c>
      <c r="L1194" s="18">
        <v>153562.64000000001</v>
      </c>
      <c r="M1194" s="18">
        <v>176079.64</v>
      </c>
      <c r="N1194" s="18">
        <v>200165.02</v>
      </c>
      <c r="O1194" s="18">
        <v>225497.8</v>
      </c>
      <c r="P1194" s="18">
        <v>250459.11</v>
      </c>
      <c r="Q1194" s="18">
        <v>274170.05</v>
      </c>
      <c r="R1194" s="18">
        <v>298263.34999999998</v>
      </c>
      <c r="S1194" s="18" t="s">
        <v>164</v>
      </c>
      <c r="T1194" s="18">
        <v>357735.62</v>
      </c>
      <c r="U1194" s="18" t="s">
        <v>164</v>
      </c>
      <c r="V1194" s="18">
        <v>423388.9</v>
      </c>
      <c r="W1194" s="18" t="s">
        <v>164</v>
      </c>
      <c r="X1194" s="18">
        <v>486130.59</v>
      </c>
      <c r="Y1194" s="18" t="s">
        <v>164</v>
      </c>
      <c r="Z1194" s="18">
        <v>560879.88</v>
      </c>
    </row>
    <row r="1195" spans="1:26" hidden="1">
      <c r="A1195" s="18" t="s">
        <v>220</v>
      </c>
      <c r="B1195" s="18" t="s">
        <v>238</v>
      </c>
      <c r="C1195" s="18" t="s">
        <v>227</v>
      </c>
      <c r="D1195" s="18" t="s">
        <v>58</v>
      </c>
      <c r="E1195" s="18" t="s">
        <v>142</v>
      </c>
      <c r="F1195" s="18" t="s">
        <v>143</v>
      </c>
      <c r="G1195" s="18">
        <v>6465.5870000000004</v>
      </c>
      <c r="H1195" s="18">
        <v>6858.4391999999998</v>
      </c>
      <c r="I1195" s="18">
        <v>7248.0137000000004</v>
      </c>
      <c r="J1195" s="18">
        <v>7637.5883000000003</v>
      </c>
      <c r="K1195" s="18">
        <v>7978.3739999999998</v>
      </c>
      <c r="L1195" s="18">
        <v>8287.5740000000005</v>
      </c>
      <c r="M1195" s="18">
        <v>8565.3940000000002</v>
      </c>
      <c r="N1195" s="18">
        <v>8809.9670000000006</v>
      </c>
      <c r="O1195" s="18">
        <v>9018.4259999999995</v>
      </c>
      <c r="P1195" s="18">
        <v>9186.5609999999997</v>
      </c>
      <c r="Q1195" s="18">
        <v>9311.6740000000009</v>
      </c>
      <c r="R1195" s="18">
        <v>9395.1229999999996</v>
      </c>
      <c r="S1195" s="18" t="s">
        <v>164</v>
      </c>
      <c r="T1195" s="18">
        <v>9457.9449999999997</v>
      </c>
      <c r="U1195" s="18" t="s">
        <v>164</v>
      </c>
      <c r="V1195" s="18">
        <v>9399.8700000000008</v>
      </c>
      <c r="W1195" s="18" t="s">
        <v>164</v>
      </c>
      <c r="X1195" s="18">
        <v>9239.5290000000005</v>
      </c>
      <c r="Y1195" s="18" t="s">
        <v>164</v>
      </c>
      <c r="Z1195" s="18">
        <v>9012.2119999999995</v>
      </c>
    </row>
    <row r="1196" spans="1:26" hidden="1">
      <c r="A1196" s="18" t="s">
        <v>220</v>
      </c>
      <c r="B1196" s="18" t="s">
        <v>238</v>
      </c>
      <c r="C1196" s="18" t="s">
        <v>227</v>
      </c>
      <c r="D1196" s="18" t="s">
        <v>58</v>
      </c>
      <c r="E1196" s="18" t="s">
        <v>63</v>
      </c>
      <c r="F1196" s="18" t="s">
        <v>60</v>
      </c>
      <c r="G1196" s="18">
        <v>445.9341</v>
      </c>
      <c r="H1196" s="18">
        <v>488.67509999999999</v>
      </c>
      <c r="I1196" s="18">
        <v>557.49289999999996</v>
      </c>
      <c r="J1196" s="18">
        <v>616.10720000000003</v>
      </c>
      <c r="K1196" s="18">
        <v>605.89490000000001</v>
      </c>
      <c r="L1196" s="18">
        <v>594.08789999999999</v>
      </c>
      <c r="M1196" s="18">
        <v>600.67750000000001</v>
      </c>
      <c r="N1196" s="18">
        <v>631.46230000000003</v>
      </c>
      <c r="O1196" s="18">
        <v>682.23069999999996</v>
      </c>
      <c r="P1196" s="18">
        <v>730.38840000000005</v>
      </c>
      <c r="Q1196" s="18">
        <v>777.26189999999997</v>
      </c>
      <c r="R1196" s="18">
        <v>827.99440000000004</v>
      </c>
      <c r="S1196" s="18" t="s">
        <v>164</v>
      </c>
      <c r="T1196" s="18">
        <v>931.64959999999996</v>
      </c>
      <c r="U1196" s="18" t="s">
        <v>164</v>
      </c>
      <c r="V1196" s="18">
        <v>1042.9739999999999</v>
      </c>
      <c r="W1196" s="18" t="s">
        <v>164</v>
      </c>
      <c r="X1196" s="18">
        <v>1129.684</v>
      </c>
      <c r="Y1196" s="18" t="s">
        <v>164</v>
      </c>
      <c r="Z1196" s="18">
        <v>1202.078</v>
      </c>
    </row>
    <row r="1197" spans="1:26" hidden="1">
      <c r="A1197" s="18" t="s">
        <v>220</v>
      </c>
      <c r="B1197" s="18" t="s">
        <v>239</v>
      </c>
      <c r="C1197" s="18" t="s">
        <v>227</v>
      </c>
      <c r="D1197" s="18" t="s">
        <v>58</v>
      </c>
      <c r="E1197" s="18" t="s">
        <v>140</v>
      </c>
      <c r="F1197" s="18" t="s">
        <v>141</v>
      </c>
      <c r="G1197" s="18">
        <v>33365.227899999998</v>
      </c>
      <c r="H1197" s="18">
        <v>35889.4</v>
      </c>
      <c r="I1197" s="18">
        <v>40382.954700000002</v>
      </c>
      <c r="J1197" s="18">
        <v>44072.018100000001</v>
      </c>
      <c r="K1197" s="18">
        <v>40953.348599999998</v>
      </c>
      <c r="L1197" s="18">
        <v>34818.275999999998</v>
      </c>
      <c r="M1197" s="18">
        <v>29770.8544</v>
      </c>
      <c r="N1197" s="18">
        <v>25919.886900000001</v>
      </c>
      <c r="O1197" s="18">
        <v>22655.162400000001</v>
      </c>
      <c r="P1197" s="18">
        <v>17701.032800000001</v>
      </c>
      <c r="Q1197" s="18">
        <v>11500.506799999999</v>
      </c>
      <c r="R1197" s="18">
        <v>6314.6</v>
      </c>
      <c r="S1197" s="18" t="s">
        <v>164</v>
      </c>
      <c r="T1197" s="18">
        <v>-781.06939999999997</v>
      </c>
      <c r="U1197" s="18" t="s">
        <v>164</v>
      </c>
      <c r="V1197" s="18">
        <v>-6980.8563000000004</v>
      </c>
      <c r="W1197" s="18" t="s">
        <v>164</v>
      </c>
      <c r="X1197" s="18">
        <v>-11821.263499999999</v>
      </c>
      <c r="Y1197" s="18" t="s">
        <v>164</v>
      </c>
      <c r="Z1197" s="18">
        <v>-14600.1196</v>
      </c>
    </row>
    <row r="1198" spans="1:26" hidden="1">
      <c r="A1198" s="18" t="s">
        <v>220</v>
      </c>
      <c r="B1198" s="18" t="s">
        <v>239</v>
      </c>
      <c r="C1198" s="18" t="s">
        <v>227</v>
      </c>
      <c r="D1198" s="18" t="s">
        <v>58</v>
      </c>
      <c r="E1198" s="18" t="s">
        <v>59</v>
      </c>
      <c r="F1198" s="18" t="s">
        <v>60</v>
      </c>
      <c r="G1198" s="18">
        <v>331.26229999999998</v>
      </c>
      <c r="H1198" s="18">
        <v>361.87049999999999</v>
      </c>
      <c r="I1198" s="18">
        <v>413.94049999999999</v>
      </c>
      <c r="J1198" s="18">
        <v>458.04809999999998</v>
      </c>
      <c r="K1198" s="18">
        <v>466.9187</v>
      </c>
      <c r="L1198" s="18">
        <v>483.92110000000002</v>
      </c>
      <c r="M1198" s="18">
        <v>510.50409999999999</v>
      </c>
      <c r="N1198" s="18">
        <v>543.24149999999997</v>
      </c>
      <c r="O1198" s="18">
        <v>576.18889999999999</v>
      </c>
      <c r="P1198" s="18">
        <v>600.5403</v>
      </c>
      <c r="Q1198" s="18">
        <v>615.30799999999999</v>
      </c>
      <c r="R1198" s="18">
        <v>629.30859999999996</v>
      </c>
      <c r="S1198" s="18" t="s">
        <v>164</v>
      </c>
      <c r="T1198" s="18">
        <v>665.78390000000002</v>
      </c>
      <c r="U1198" s="18" t="s">
        <v>164</v>
      </c>
      <c r="V1198" s="18">
        <v>717.08849999999995</v>
      </c>
      <c r="W1198" s="18" t="s">
        <v>164</v>
      </c>
      <c r="X1198" s="18">
        <v>753.96529999999996</v>
      </c>
      <c r="Y1198" s="18" t="s">
        <v>164</v>
      </c>
      <c r="Z1198" s="18">
        <v>797.47149999999999</v>
      </c>
    </row>
    <row r="1199" spans="1:26" hidden="1">
      <c r="A1199" s="18" t="s">
        <v>220</v>
      </c>
      <c r="B1199" s="18" t="s">
        <v>239</v>
      </c>
      <c r="C1199" s="18" t="s">
        <v>227</v>
      </c>
      <c r="D1199" s="18" t="s">
        <v>58</v>
      </c>
      <c r="E1199" s="18" t="s">
        <v>61</v>
      </c>
      <c r="F1199" s="18" t="s">
        <v>62</v>
      </c>
      <c r="G1199" s="18">
        <v>62912.324860000001</v>
      </c>
      <c r="H1199" s="18">
        <v>73641.585049999994</v>
      </c>
      <c r="I1199" s="18">
        <v>92970.306110000005</v>
      </c>
      <c r="J1199" s="18">
        <v>111553.35920000001</v>
      </c>
      <c r="K1199" s="18">
        <v>132405.79</v>
      </c>
      <c r="L1199" s="18">
        <v>153960.51</v>
      </c>
      <c r="M1199" s="18">
        <v>176658.24</v>
      </c>
      <c r="N1199" s="18">
        <v>200808.3</v>
      </c>
      <c r="O1199" s="18">
        <v>226268.13</v>
      </c>
      <c r="P1199" s="18">
        <v>251327.23</v>
      </c>
      <c r="Q1199" s="18">
        <v>275032.67</v>
      </c>
      <c r="R1199" s="18">
        <v>299245.09999999998</v>
      </c>
      <c r="S1199" s="18" t="s">
        <v>164</v>
      </c>
      <c r="T1199" s="18">
        <v>359486.16</v>
      </c>
      <c r="U1199" s="18" t="s">
        <v>164</v>
      </c>
      <c r="V1199" s="18">
        <v>425989.41</v>
      </c>
      <c r="W1199" s="18" t="s">
        <v>164</v>
      </c>
      <c r="X1199" s="18">
        <v>489099.38</v>
      </c>
      <c r="Y1199" s="18" t="s">
        <v>164</v>
      </c>
      <c r="Z1199" s="18">
        <v>564164.15</v>
      </c>
    </row>
    <row r="1200" spans="1:26" hidden="1">
      <c r="A1200" s="18" t="s">
        <v>220</v>
      </c>
      <c r="B1200" s="18" t="s">
        <v>239</v>
      </c>
      <c r="C1200" s="18" t="s">
        <v>227</v>
      </c>
      <c r="D1200" s="18" t="s">
        <v>58</v>
      </c>
      <c r="E1200" s="18" t="s">
        <v>142</v>
      </c>
      <c r="F1200" s="18" t="s">
        <v>143</v>
      </c>
      <c r="G1200" s="18">
        <v>6465.5870000000004</v>
      </c>
      <c r="H1200" s="18">
        <v>6858.4391999999998</v>
      </c>
      <c r="I1200" s="18">
        <v>7248.0137000000004</v>
      </c>
      <c r="J1200" s="18">
        <v>7637.5883000000003</v>
      </c>
      <c r="K1200" s="18">
        <v>7978.3739999999998</v>
      </c>
      <c r="L1200" s="18">
        <v>8287.5740000000005</v>
      </c>
      <c r="M1200" s="18">
        <v>8565.3940000000002</v>
      </c>
      <c r="N1200" s="18">
        <v>8809.9670000000006</v>
      </c>
      <c r="O1200" s="18">
        <v>9018.4259999999995</v>
      </c>
      <c r="P1200" s="18">
        <v>9186.5609999999997</v>
      </c>
      <c r="Q1200" s="18">
        <v>9311.6740000000009</v>
      </c>
      <c r="R1200" s="18">
        <v>9395.1229999999996</v>
      </c>
      <c r="S1200" s="18" t="s">
        <v>164</v>
      </c>
      <c r="T1200" s="18">
        <v>9457.9449999999997</v>
      </c>
      <c r="U1200" s="18" t="s">
        <v>164</v>
      </c>
      <c r="V1200" s="18">
        <v>9399.8700000000008</v>
      </c>
      <c r="W1200" s="18" t="s">
        <v>164</v>
      </c>
      <c r="X1200" s="18">
        <v>9239.5290000000005</v>
      </c>
      <c r="Y1200" s="18" t="s">
        <v>164</v>
      </c>
      <c r="Z1200" s="18">
        <v>9012.2119999999995</v>
      </c>
    </row>
    <row r="1201" spans="1:26" hidden="1">
      <c r="A1201" s="18" t="s">
        <v>220</v>
      </c>
      <c r="B1201" s="18" t="s">
        <v>239</v>
      </c>
      <c r="C1201" s="18" t="s">
        <v>227</v>
      </c>
      <c r="D1201" s="18" t="s">
        <v>58</v>
      </c>
      <c r="E1201" s="18" t="s">
        <v>63</v>
      </c>
      <c r="F1201" s="18" t="s">
        <v>60</v>
      </c>
      <c r="G1201" s="18">
        <v>445.9341</v>
      </c>
      <c r="H1201" s="18">
        <v>488.67509999999999</v>
      </c>
      <c r="I1201" s="18">
        <v>557.49289999999996</v>
      </c>
      <c r="J1201" s="18">
        <v>616.10720000000003</v>
      </c>
      <c r="K1201" s="18">
        <v>614.53470000000004</v>
      </c>
      <c r="L1201" s="18">
        <v>606.67930000000001</v>
      </c>
      <c r="M1201" s="18">
        <v>616.6037</v>
      </c>
      <c r="N1201" s="18">
        <v>649.89940000000001</v>
      </c>
      <c r="O1201" s="18">
        <v>707.36609999999996</v>
      </c>
      <c r="P1201" s="18">
        <v>766.06910000000005</v>
      </c>
      <c r="Q1201" s="18">
        <v>817.04240000000004</v>
      </c>
      <c r="R1201" s="18">
        <v>861.3297</v>
      </c>
      <c r="S1201" s="18" t="s">
        <v>164</v>
      </c>
      <c r="T1201" s="18">
        <v>947.41309999999999</v>
      </c>
      <c r="U1201" s="18" t="s">
        <v>164</v>
      </c>
      <c r="V1201" s="18">
        <v>1053.1769999999999</v>
      </c>
      <c r="W1201" s="18" t="s">
        <v>164</v>
      </c>
      <c r="X1201" s="18">
        <v>1140.175</v>
      </c>
      <c r="Y1201" s="18" t="s">
        <v>164</v>
      </c>
      <c r="Z1201" s="18">
        <v>1219.3</v>
      </c>
    </row>
    <row r="1202" spans="1:26" hidden="1">
      <c r="A1202" s="18" t="s">
        <v>220</v>
      </c>
      <c r="B1202" s="18" t="s">
        <v>188</v>
      </c>
      <c r="C1202" s="18" t="s">
        <v>227</v>
      </c>
      <c r="D1202" s="18" t="s">
        <v>58</v>
      </c>
      <c r="E1202" s="18" t="s">
        <v>140</v>
      </c>
      <c r="F1202" s="18" t="s">
        <v>141</v>
      </c>
      <c r="G1202" s="18">
        <v>33348.063199999997</v>
      </c>
      <c r="H1202" s="18">
        <v>35699.333899999998</v>
      </c>
      <c r="I1202" s="18">
        <v>40469.061699999998</v>
      </c>
      <c r="J1202" s="18">
        <v>45654.912199999999</v>
      </c>
      <c r="K1202" s="18">
        <v>43233.566599999998</v>
      </c>
      <c r="L1202" s="18">
        <v>37303.752699999997</v>
      </c>
      <c r="M1202" s="18">
        <v>31603.524000000001</v>
      </c>
      <c r="N1202" s="18">
        <v>26933.258000000002</v>
      </c>
      <c r="O1202" s="18">
        <v>23101.556199999999</v>
      </c>
      <c r="P1202" s="18">
        <v>18369.802500000002</v>
      </c>
      <c r="Q1202" s="18">
        <v>12590.449699999999</v>
      </c>
      <c r="R1202" s="18">
        <v>7426.9651000000003</v>
      </c>
      <c r="S1202" s="18" t="s">
        <v>164</v>
      </c>
      <c r="T1202" s="18">
        <v>-940.60299999999995</v>
      </c>
      <c r="U1202" s="18" t="s">
        <v>164</v>
      </c>
      <c r="V1202" s="18">
        <v>-7357.9961999999996</v>
      </c>
      <c r="W1202" s="18" t="s">
        <v>164</v>
      </c>
      <c r="X1202" s="18">
        <v>-12154.5823</v>
      </c>
      <c r="Y1202" s="18" t="s">
        <v>164</v>
      </c>
      <c r="Z1202" s="18">
        <v>-14903.7487</v>
      </c>
    </row>
    <row r="1203" spans="1:26" hidden="1">
      <c r="A1203" s="18" t="s">
        <v>220</v>
      </c>
      <c r="B1203" s="18" t="s">
        <v>188</v>
      </c>
      <c r="C1203" s="18" t="s">
        <v>227</v>
      </c>
      <c r="D1203" s="18" t="s">
        <v>58</v>
      </c>
      <c r="E1203" s="18" t="s">
        <v>59</v>
      </c>
      <c r="F1203" s="18" t="s">
        <v>60</v>
      </c>
      <c r="G1203" s="18">
        <v>331.26229999999998</v>
      </c>
      <c r="H1203" s="18">
        <v>361.87049999999999</v>
      </c>
      <c r="I1203" s="18">
        <v>411.36880000000002</v>
      </c>
      <c r="J1203" s="18">
        <v>457.96980000000002</v>
      </c>
      <c r="K1203" s="18">
        <v>471.30250000000001</v>
      </c>
      <c r="L1203" s="18">
        <v>486.73509999999999</v>
      </c>
      <c r="M1203" s="18">
        <v>511.0222</v>
      </c>
      <c r="N1203" s="18">
        <v>543.66780000000006</v>
      </c>
      <c r="O1203" s="18">
        <v>577.68690000000004</v>
      </c>
      <c r="P1203" s="18">
        <v>604.18389999999999</v>
      </c>
      <c r="Q1203" s="18">
        <v>622.86389999999994</v>
      </c>
      <c r="R1203" s="18">
        <v>639.70230000000004</v>
      </c>
      <c r="S1203" s="18" t="s">
        <v>164</v>
      </c>
      <c r="T1203" s="18">
        <v>666.8279</v>
      </c>
      <c r="U1203" s="18" t="s">
        <v>164</v>
      </c>
      <c r="V1203" s="18">
        <v>715.48230000000001</v>
      </c>
      <c r="W1203" s="18" t="s">
        <v>164</v>
      </c>
      <c r="X1203" s="18">
        <v>754.35239999999999</v>
      </c>
      <c r="Y1203" s="18" t="s">
        <v>164</v>
      </c>
      <c r="Z1203" s="18">
        <v>802.93140000000005</v>
      </c>
    </row>
    <row r="1204" spans="1:26" hidden="1">
      <c r="A1204" s="18" t="s">
        <v>220</v>
      </c>
      <c r="B1204" s="18" t="s">
        <v>188</v>
      </c>
      <c r="C1204" s="18" t="s">
        <v>227</v>
      </c>
      <c r="D1204" s="18" t="s">
        <v>58</v>
      </c>
      <c r="E1204" s="18" t="s">
        <v>61</v>
      </c>
      <c r="F1204" s="18" t="s">
        <v>62</v>
      </c>
      <c r="G1204" s="18">
        <v>62912.324860000001</v>
      </c>
      <c r="H1204" s="18">
        <v>73641.585049999994</v>
      </c>
      <c r="I1204" s="18">
        <v>92867.686560000002</v>
      </c>
      <c r="J1204" s="18">
        <v>111511.8918</v>
      </c>
      <c r="K1204" s="18">
        <v>132510.18</v>
      </c>
      <c r="L1204" s="18">
        <v>154062.15</v>
      </c>
      <c r="M1204" s="18">
        <v>176637.34</v>
      </c>
      <c r="N1204" s="18">
        <v>200698.08</v>
      </c>
      <c r="O1204" s="18">
        <v>226181.78</v>
      </c>
      <c r="P1204" s="18">
        <v>251426.12</v>
      </c>
      <c r="Q1204" s="18">
        <v>275544.06</v>
      </c>
      <c r="R1204" s="18">
        <v>300134.01</v>
      </c>
      <c r="S1204" s="18" t="s">
        <v>164</v>
      </c>
      <c r="T1204" s="18">
        <v>359538.52</v>
      </c>
      <c r="U1204" s="18" t="s">
        <v>164</v>
      </c>
      <c r="V1204" s="18">
        <v>425597.04</v>
      </c>
      <c r="W1204" s="18" t="s">
        <v>164</v>
      </c>
      <c r="X1204" s="18">
        <v>488929.98</v>
      </c>
      <c r="Y1204" s="18" t="s">
        <v>164</v>
      </c>
      <c r="Z1204" s="18">
        <v>564256.99</v>
      </c>
    </row>
    <row r="1205" spans="1:26" hidden="1">
      <c r="A1205" s="18" t="s">
        <v>220</v>
      </c>
      <c r="B1205" s="18" t="s">
        <v>188</v>
      </c>
      <c r="C1205" s="18" t="s">
        <v>227</v>
      </c>
      <c r="D1205" s="18" t="s">
        <v>58</v>
      </c>
      <c r="E1205" s="18" t="s">
        <v>142</v>
      </c>
      <c r="F1205" s="18" t="s">
        <v>143</v>
      </c>
      <c r="G1205" s="18">
        <v>6465.5870000000004</v>
      </c>
      <c r="H1205" s="18">
        <v>6858.4391999999998</v>
      </c>
      <c r="I1205" s="18">
        <v>7248.0137000000004</v>
      </c>
      <c r="J1205" s="18">
        <v>7637.5883000000003</v>
      </c>
      <c r="K1205" s="18">
        <v>7978.3739999999998</v>
      </c>
      <c r="L1205" s="18">
        <v>8287.5740000000005</v>
      </c>
      <c r="M1205" s="18">
        <v>8565.3940000000002</v>
      </c>
      <c r="N1205" s="18">
        <v>8809.9670000000006</v>
      </c>
      <c r="O1205" s="18">
        <v>9018.4259999999995</v>
      </c>
      <c r="P1205" s="18">
        <v>9186.5609999999997</v>
      </c>
      <c r="Q1205" s="18">
        <v>9311.6740000000009</v>
      </c>
      <c r="R1205" s="18">
        <v>9395.1229999999996</v>
      </c>
      <c r="S1205" s="18" t="s">
        <v>164</v>
      </c>
      <c r="T1205" s="18">
        <v>9457.9449999999997</v>
      </c>
      <c r="U1205" s="18" t="s">
        <v>164</v>
      </c>
      <c r="V1205" s="18">
        <v>9399.8700000000008</v>
      </c>
      <c r="W1205" s="18" t="s">
        <v>164</v>
      </c>
      <c r="X1205" s="18">
        <v>9239.5290000000005</v>
      </c>
      <c r="Y1205" s="18" t="s">
        <v>164</v>
      </c>
      <c r="Z1205" s="18">
        <v>9012.2119999999995</v>
      </c>
    </row>
    <row r="1206" spans="1:26" hidden="1">
      <c r="A1206" s="18" t="s">
        <v>220</v>
      </c>
      <c r="B1206" s="18" t="s">
        <v>188</v>
      </c>
      <c r="C1206" s="18" t="s">
        <v>227</v>
      </c>
      <c r="D1206" s="18" t="s">
        <v>58</v>
      </c>
      <c r="E1206" s="18" t="s">
        <v>63</v>
      </c>
      <c r="F1206" s="18" t="s">
        <v>60</v>
      </c>
      <c r="G1206" s="18">
        <v>445.9341</v>
      </c>
      <c r="H1206" s="18">
        <v>488.67509999999999</v>
      </c>
      <c r="I1206" s="18">
        <v>557.26030000000003</v>
      </c>
      <c r="J1206" s="18">
        <v>625.6576</v>
      </c>
      <c r="K1206" s="18">
        <v>630.69910000000004</v>
      </c>
      <c r="L1206" s="18">
        <v>621.85590000000002</v>
      </c>
      <c r="M1206" s="18">
        <v>622.93759999999997</v>
      </c>
      <c r="N1206" s="18">
        <v>649.67430000000002</v>
      </c>
      <c r="O1206" s="18">
        <v>703.06640000000004</v>
      </c>
      <c r="P1206" s="18">
        <v>762.67169999999999</v>
      </c>
      <c r="Q1206" s="18">
        <v>817.88969999999995</v>
      </c>
      <c r="R1206" s="18">
        <v>866.88229999999999</v>
      </c>
      <c r="S1206" s="18" t="s">
        <v>164</v>
      </c>
      <c r="T1206" s="18">
        <v>947.45370000000003</v>
      </c>
      <c r="U1206" s="18" t="s">
        <v>164</v>
      </c>
      <c r="V1206" s="18">
        <v>1053.616</v>
      </c>
      <c r="W1206" s="18" t="s">
        <v>164</v>
      </c>
      <c r="X1206" s="18">
        <v>1145.646</v>
      </c>
      <c r="Y1206" s="18" t="s">
        <v>164</v>
      </c>
      <c r="Z1206" s="18">
        <v>1227.8610000000001</v>
      </c>
    </row>
    <row r="1207" spans="1:26" hidden="1">
      <c r="A1207" s="18" t="s">
        <v>220</v>
      </c>
      <c r="B1207" s="18" t="s">
        <v>253</v>
      </c>
      <c r="C1207" s="18" t="s">
        <v>227</v>
      </c>
      <c r="D1207" s="18" t="s">
        <v>58</v>
      </c>
      <c r="E1207" s="18" t="s">
        <v>140</v>
      </c>
      <c r="F1207" s="18" t="s">
        <v>141</v>
      </c>
      <c r="G1207" s="18">
        <v>33796.640099999997</v>
      </c>
      <c r="H1207" s="18">
        <v>37410.507899999997</v>
      </c>
      <c r="I1207" s="18">
        <v>42089.332300000002</v>
      </c>
      <c r="J1207" s="18">
        <v>44855.7889</v>
      </c>
      <c r="K1207" s="18">
        <v>44494.332300000002</v>
      </c>
      <c r="L1207" s="18">
        <v>43333.076200000003</v>
      </c>
      <c r="M1207" s="18">
        <v>36030.022100000002</v>
      </c>
      <c r="N1207" s="18">
        <v>26276.8357</v>
      </c>
      <c r="O1207" s="18">
        <v>16435.524799999999</v>
      </c>
      <c r="P1207" s="18">
        <v>8640.8791999999994</v>
      </c>
      <c r="Q1207" s="18">
        <v>2236.2764000000002</v>
      </c>
      <c r="R1207" s="18">
        <v>-2765.4729000000002</v>
      </c>
      <c r="S1207" s="18" t="s">
        <v>164</v>
      </c>
      <c r="T1207" s="18">
        <v>-8445.6329000000005</v>
      </c>
      <c r="U1207" s="18" t="s">
        <v>164</v>
      </c>
      <c r="V1207" s="18">
        <v>-10995.3685</v>
      </c>
      <c r="W1207" s="18" t="s">
        <v>164</v>
      </c>
      <c r="X1207" s="18">
        <v>-12326.468699999999</v>
      </c>
      <c r="Y1207" s="18" t="s">
        <v>164</v>
      </c>
      <c r="Z1207" s="18">
        <v>-12895.259400000001</v>
      </c>
    </row>
    <row r="1208" spans="1:26" hidden="1">
      <c r="A1208" s="18" t="s">
        <v>220</v>
      </c>
      <c r="B1208" s="18" t="s">
        <v>253</v>
      </c>
      <c r="C1208" s="18" t="s">
        <v>227</v>
      </c>
      <c r="D1208" s="18" t="s">
        <v>58</v>
      </c>
      <c r="E1208" s="18" t="s">
        <v>59</v>
      </c>
      <c r="F1208" s="18" t="s">
        <v>60</v>
      </c>
      <c r="G1208" s="18">
        <v>331.26330000000002</v>
      </c>
      <c r="H1208" s="18">
        <v>362.45060000000001</v>
      </c>
      <c r="I1208" s="18">
        <v>411.94490000000002</v>
      </c>
      <c r="J1208" s="18">
        <v>451.30810000000002</v>
      </c>
      <c r="K1208" s="18">
        <v>475.66419999999999</v>
      </c>
      <c r="L1208" s="18">
        <v>505.52980000000002</v>
      </c>
      <c r="M1208" s="18">
        <v>515.37379999999996</v>
      </c>
      <c r="N1208" s="18">
        <v>519.72770000000003</v>
      </c>
      <c r="O1208" s="18">
        <v>527.53959999999995</v>
      </c>
      <c r="P1208" s="18">
        <v>551.24429999999995</v>
      </c>
      <c r="Q1208" s="18">
        <v>579.79790000000003</v>
      </c>
      <c r="R1208" s="18">
        <v>599.86239999999998</v>
      </c>
      <c r="S1208" s="18" t="s">
        <v>164</v>
      </c>
      <c r="T1208" s="18">
        <v>636.68349999999998</v>
      </c>
      <c r="U1208" s="18" t="s">
        <v>164</v>
      </c>
      <c r="V1208" s="18">
        <v>694.41759999999999</v>
      </c>
      <c r="W1208" s="18" t="s">
        <v>164</v>
      </c>
      <c r="X1208" s="18">
        <v>751.34059999999999</v>
      </c>
      <c r="Y1208" s="18" t="s">
        <v>164</v>
      </c>
      <c r="Z1208" s="18">
        <v>802.88969999999995</v>
      </c>
    </row>
    <row r="1209" spans="1:26" hidden="1">
      <c r="A1209" s="18" t="s">
        <v>220</v>
      </c>
      <c r="B1209" s="18" t="s">
        <v>253</v>
      </c>
      <c r="C1209" s="18" t="s">
        <v>227</v>
      </c>
      <c r="D1209" s="18" t="s">
        <v>58</v>
      </c>
      <c r="E1209" s="18" t="s">
        <v>61</v>
      </c>
      <c r="F1209" s="18" t="s">
        <v>62</v>
      </c>
      <c r="G1209" s="18">
        <v>63354.998899999999</v>
      </c>
      <c r="H1209" s="18">
        <v>74253.884900000005</v>
      </c>
      <c r="I1209" s="18">
        <v>93719.046799999996</v>
      </c>
      <c r="J1209" s="18">
        <v>112173.4231</v>
      </c>
      <c r="K1209" s="18">
        <v>133817.5398</v>
      </c>
      <c r="L1209" s="18">
        <v>156612.7243</v>
      </c>
      <c r="M1209" s="18">
        <v>179079.79620000001</v>
      </c>
      <c r="N1209" s="18">
        <v>201808.62710000001</v>
      </c>
      <c r="O1209" s="18">
        <v>225488.45269999999</v>
      </c>
      <c r="P1209" s="18">
        <v>250217.7513</v>
      </c>
      <c r="Q1209" s="18">
        <v>274186.58630000002</v>
      </c>
      <c r="R1209" s="18">
        <v>297895.54550000001</v>
      </c>
      <c r="S1209" s="18" t="s">
        <v>164</v>
      </c>
      <c r="T1209" s="18">
        <v>357210.37</v>
      </c>
      <c r="U1209" s="18" t="s">
        <v>164</v>
      </c>
      <c r="V1209" s="18">
        <v>425128.23570000002</v>
      </c>
      <c r="W1209" s="18" t="s">
        <v>164</v>
      </c>
      <c r="X1209" s="18">
        <v>492109.50709999999</v>
      </c>
      <c r="Y1209" s="18" t="s">
        <v>164</v>
      </c>
      <c r="Z1209" s="18">
        <v>572745.88959999999</v>
      </c>
    </row>
    <row r="1210" spans="1:26" hidden="1">
      <c r="A1210" s="18" t="s">
        <v>220</v>
      </c>
      <c r="B1210" s="18" t="s">
        <v>253</v>
      </c>
      <c r="C1210" s="18" t="s">
        <v>227</v>
      </c>
      <c r="D1210" s="18" t="s">
        <v>58</v>
      </c>
      <c r="E1210" s="18" t="s">
        <v>142</v>
      </c>
      <c r="F1210" s="18" t="s">
        <v>143</v>
      </c>
      <c r="G1210" s="18">
        <v>6465.5870000000004</v>
      </c>
      <c r="H1210" s="18">
        <v>6858.4391999999998</v>
      </c>
      <c r="I1210" s="18">
        <v>7248.0137000000004</v>
      </c>
      <c r="J1210" s="18">
        <v>7637.5883000000003</v>
      </c>
      <c r="K1210" s="18">
        <v>7978.3739999999998</v>
      </c>
      <c r="L1210" s="18">
        <v>8287.5740000000005</v>
      </c>
      <c r="M1210" s="18">
        <v>8565.3940000000002</v>
      </c>
      <c r="N1210" s="18">
        <v>8809.9670000000006</v>
      </c>
      <c r="O1210" s="18">
        <v>9018.4259999999995</v>
      </c>
      <c r="P1210" s="18">
        <v>9186.5609999999997</v>
      </c>
      <c r="Q1210" s="18">
        <v>9311.6740000000009</v>
      </c>
      <c r="R1210" s="18">
        <v>9395.1229999999996</v>
      </c>
      <c r="S1210" s="18" t="s">
        <v>164</v>
      </c>
      <c r="T1210" s="18">
        <v>9457.9449999999997</v>
      </c>
      <c r="U1210" s="18" t="s">
        <v>164</v>
      </c>
      <c r="V1210" s="18">
        <v>9399.8700000000008</v>
      </c>
      <c r="W1210" s="18" t="s">
        <v>164</v>
      </c>
      <c r="X1210" s="18">
        <v>9239.5290000000005</v>
      </c>
      <c r="Y1210" s="18" t="s">
        <v>164</v>
      </c>
      <c r="Z1210" s="18">
        <v>9012.2119999999995</v>
      </c>
    </row>
    <row r="1211" spans="1:26" hidden="1">
      <c r="A1211" s="18" t="s">
        <v>220</v>
      </c>
      <c r="B1211" s="18" t="s">
        <v>253</v>
      </c>
      <c r="C1211" s="18" t="s">
        <v>227</v>
      </c>
      <c r="D1211" s="18" t="s">
        <v>58</v>
      </c>
      <c r="E1211" s="18" t="s">
        <v>63</v>
      </c>
      <c r="F1211" s="18" t="s">
        <v>60</v>
      </c>
      <c r="G1211" s="18">
        <v>445.9341</v>
      </c>
      <c r="H1211" s="18">
        <v>487.0437</v>
      </c>
      <c r="I1211" s="18">
        <v>548.56190000000004</v>
      </c>
      <c r="J1211" s="18">
        <v>599.23699999999997</v>
      </c>
      <c r="K1211" s="18">
        <v>626.87350000000004</v>
      </c>
      <c r="L1211" s="18">
        <v>658.96969999999999</v>
      </c>
      <c r="M1211" s="18">
        <v>647.52419999999995</v>
      </c>
      <c r="N1211" s="18">
        <v>633.8297</v>
      </c>
      <c r="O1211" s="18">
        <v>639.54470000000003</v>
      </c>
      <c r="P1211" s="18">
        <v>683.25049999999999</v>
      </c>
      <c r="Q1211" s="18">
        <v>743.19370000000004</v>
      </c>
      <c r="R1211" s="18">
        <v>792.40819999999997</v>
      </c>
      <c r="S1211" s="18" t="s">
        <v>164</v>
      </c>
      <c r="T1211" s="18">
        <v>879.21199999999999</v>
      </c>
      <c r="U1211" s="18" t="s">
        <v>164</v>
      </c>
      <c r="V1211" s="18">
        <v>980.29480000000001</v>
      </c>
      <c r="W1211" s="18" t="s">
        <v>164</v>
      </c>
      <c r="X1211" s="18">
        <v>1067.2170000000001</v>
      </c>
      <c r="Y1211" s="18" t="s">
        <v>164</v>
      </c>
      <c r="Z1211" s="18">
        <v>1134.2529999999999</v>
      </c>
    </row>
    <row r="1212" spans="1:26" hidden="1">
      <c r="A1212" s="18" t="s">
        <v>220</v>
      </c>
      <c r="B1212" s="18" t="s">
        <v>254</v>
      </c>
      <c r="C1212" s="18" t="s">
        <v>227</v>
      </c>
      <c r="D1212" s="18" t="s">
        <v>58</v>
      </c>
      <c r="E1212" s="18" t="s">
        <v>140</v>
      </c>
      <c r="F1212" s="18" t="s">
        <v>141</v>
      </c>
      <c r="G1212" s="18">
        <v>33794.283900000002</v>
      </c>
      <c r="H1212" s="18">
        <v>37077.811199999996</v>
      </c>
      <c r="I1212" s="18">
        <v>41165.644</v>
      </c>
      <c r="J1212" s="18">
        <v>43038.621099999997</v>
      </c>
      <c r="K1212" s="18">
        <v>41044.8024</v>
      </c>
      <c r="L1212" s="18">
        <v>37891.785000000003</v>
      </c>
      <c r="M1212" s="18">
        <v>31331.839599999999</v>
      </c>
      <c r="N1212" s="18">
        <v>23378.430199999999</v>
      </c>
      <c r="O1212" s="18">
        <v>15740.779200000001</v>
      </c>
      <c r="P1212" s="18">
        <v>9495.0350999999991</v>
      </c>
      <c r="Q1212" s="18">
        <v>4027.3863999999999</v>
      </c>
      <c r="R1212" s="18">
        <v>-625.59249999999997</v>
      </c>
      <c r="S1212" s="18" t="s">
        <v>164</v>
      </c>
      <c r="T1212" s="18">
        <v>-6237.8490000000002</v>
      </c>
      <c r="U1212" s="18" t="s">
        <v>164</v>
      </c>
      <c r="V1212" s="18">
        <v>-8989.9832000000006</v>
      </c>
      <c r="W1212" s="18" t="s">
        <v>164</v>
      </c>
      <c r="X1212" s="18">
        <v>-10728.365</v>
      </c>
      <c r="Y1212" s="18" t="s">
        <v>164</v>
      </c>
      <c r="Z1212" s="18">
        <v>-11574.3464</v>
      </c>
    </row>
    <row r="1213" spans="1:26" hidden="1">
      <c r="A1213" s="18" t="s">
        <v>220</v>
      </c>
      <c r="B1213" s="18" t="s">
        <v>254</v>
      </c>
      <c r="C1213" s="18" t="s">
        <v>227</v>
      </c>
      <c r="D1213" s="18" t="s">
        <v>58</v>
      </c>
      <c r="E1213" s="18" t="s">
        <v>59</v>
      </c>
      <c r="F1213" s="18" t="s">
        <v>60</v>
      </c>
      <c r="G1213" s="18">
        <v>331.26330000000002</v>
      </c>
      <c r="H1213" s="18">
        <v>362.45060000000001</v>
      </c>
      <c r="I1213" s="18">
        <v>411.94490000000002</v>
      </c>
      <c r="J1213" s="18">
        <v>448.4144</v>
      </c>
      <c r="K1213" s="18">
        <v>461.24160000000001</v>
      </c>
      <c r="L1213" s="18">
        <v>475.18209999999999</v>
      </c>
      <c r="M1213" s="18">
        <v>490.41699999999997</v>
      </c>
      <c r="N1213" s="18">
        <v>508.25749999999999</v>
      </c>
      <c r="O1213" s="18">
        <v>525.03110000000004</v>
      </c>
      <c r="P1213" s="18">
        <v>549.09479999999996</v>
      </c>
      <c r="Q1213" s="18">
        <v>576.7011</v>
      </c>
      <c r="R1213" s="18">
        <v>596.65530000000001</v>
      </c>
      <c r="S1213" s="18" t="s">
        <v>164</v>
      </c>
      <c r="T1213" s="18">
        <v>632.80259999999998</v>
      </c>
      <c r="U1213" s="18" t="s">
        <v>164</v>
      </c>
      <c r="V1213" s="18">
        <v>688.47829999999999</v>
      </c>
      <c r="W1213" s="18" t="s">
        <v>164</v>
      </c>
      <c r="X1213" s="18">
        <v>737.11720000000003</v>
      </c>
      <c r="Y1213" s="18" t="s">
        <v>164</v>
      </c>
      <c r="Z1213" s="18">
        <v>784.15599999999995</v>
      </c>
    </row>
    <row r="1214" spans="1:26" hidden="1">
      <c r="A1214" s="18" t="s">
        <v>220</v>
      </c>
      <c r="B1214" s="18" t="s">
        <v>254</v>
      </c>
      <c r="C1214" s="18" t="s">
        <v>227</v>
      </c>
      <c r="D1214" s="18" t="s">
        <v>58</v>
      </c>
      <c r="E1214" s="18" t="s">
        <v>61</v>
      </c>
      <c r="F1214" s="18" t="s">
        <v>62</v>
      </c>
      <c r="G1214" s="18">
        <v>63354.998899999999</v>
      </c>
      <c r="H1214" s="18">
        <v>74253.884900000005</v>
      </c>
      <c r="I1214" s="18">
        <v>93719.046799999996</v>
      </c>
      <c r="J1214" s="18">
        <v>111979.4427</v>
      </c>
      <c r="K1214" s="18">
        <v>132626.05470000001</v>
      </c>
      <c r="L1214" s="18">
        <v>154281.5962</v>
      </c>
      <c r="M1214" s="18">
        <v>177007.10389999999</v>
      </c>
      <c r="N1214" s="18">
        <v>200709.52739999999</v>
      </c>
      <c r="O1214" s="18">
        <v>225070.05929999999</v>
      </c>
      <c r="P1214" s="18">
        <v>249783.18489999999</v>
      </c>
      <c r="Q1214" s="18">
        <v>273725.98800000001</v>
      </c>
      <c r="R1214" s="18">
        <v>297666.79719999997</v>
      </c>
      <c r="S1214" s="18" t="s">
        <v>164</v>
      </c>
      <c r="T1214" s="18">
        <v>357267.64020000002</v>
      </c>
      <c r="U1214" s="18" t="s">
        <v>164</v>
      </c>
      <c r="V1214" s="18">
        <v>425184.06569999998</v>
      </c>
      <c r="W1214" s="18" t="s">
        <v>164</v>
      </c>
      <c r="X1214" s="18">
        <v>491945.22930000001</v>
      </c>
      <c r="Y1214" s="18" t="s">
        <v>164</v>
      </c>
      <c r="Z1214" s="18">
        <v>572753.53300000005</v>
      </c>
    </row>
    <row r="1215" spans="1:26" hidden="1">
      <c r="A1215" s="18" t="s">
        <v>220</v>
      </c>
      <c r="B1215" s="18" t="s">
        <v>254</v>
      </c>
      <c r="C1215" s="18" t="s">
        <v>227</v>
      </c>
      <c r="D1215" s="18" t="s">
        <v>58</v>
      </c>
      <c r="E1215" s="18" t="s">
        <v>142</v>
      </c>
      <c r="F1215" s="18" t="s">
        <v>143</v>
      </c>
      <c r="G1215" s="18">
        <v>6465.5870000000004</v>
      </c>
      <c r="H1215" s="18">
        <v>6858.4391999999998</v>
      </c>
      <c r="I1215" s="18">
        <v>7248.0137000000004</v>
      </c>
      <c r="J1215" s="18">
        <v>7637.5879999999997</v>
      </c>
      <c r="K1215" s="18">
        <v>7978.3739999999998</v>
      </c>
      <c r="L1215" s="18">
        <v>8287.5740000000005</v>
      </c>
      <c r="M1215" s="18">
        <v>8565.3940000000002</v>
      </c>
      <c r="N1215" s="18">
        <v>8809.9670000000006</v>
      </c>
      <c r="O1215" s="18">
        <v>9018.4259999999995</v>
      </c>
      <c r="P1215" s="18">
        <v>9186.5609999999997</v>
      </c>
      <c r="Q1215" s="18">
        <v>9311.6740000000009</v>
      </c>
      <c r="R1215" s="18">
        <v>9395.1229999999996</v>
      </c>
      <c r="S1215" s="18" t="s">
        <v>164</v>
      </c>
      <c r="T1215" s="18">
        <v>9457.9449999999997</v>
      </c>
      <c r="U1215" s="18" t="s">
        <v>164</v>
      </c>
      <c r="V1215" s="18">
        <v>9399.8700000000008</v>
      </c>
      <c r="W1215" s="18" t="s">
        <v>164</v>
      </c>
      <c r="X1215" s="18">
        <v>9239.5290000000005</v>
      </c>
      <c r="Y1215" s="18" t="s">
        <v>164</v>
      </c>
      <c r="Z1215" s="18">
        <v>9012.2119999999995</v>
      </c>
    </row>
    <row r="1216" spans="1:26" hidden="1">
      <c r="A1216" s="18" t="s">
        <v>220</v>
      </c>
      <c r="B1216" s="18" t="s">
        <v>254</v>
      </c>
      <c r="C1216" s="18" t="s">
        <v>227</v>
      </c>
      <c r="D1216" s="18" t="s">
        <v>58</v>
      </c>
      <c r="E1216" s="18" t="s">
        <v>63</v>
      </c>
      <c r="F1216" s="18" t="s">
        <v>60</v>
      </c>
      <c r="G1216" s="18">
        <v>445.9341</v>
      </c>
      <c r="H1216" s="18">
        <v>487.0437</v>
      </c>
      <c r="I1216" s="18">
        <v>548.56190000000004</v>
      </c>
      <c r="J1216" s="18">
        <v>593.35979999999995</v>
      </c>
      <c r="K1216" s="18">
        <v>602.05309999999997</v>
      </c>
      <c r="L1216" s="18">
        <v>608.94659999999999</v>
      </c>
      <c r="M1216" s="18">
        <v>606.44929999999999</v>
      </c>
      <c r="N1216" s="18">
        <v>613.89369999999997</v>
      </c>
      <c r="O1216" s="18">
        <v>634.73940000000005</v>
      </c>
      <c r="P1216" s="18">
        <v>679.72799999999995</v>
      </c>
      <c r="Q1216" s="18">
        <v>736.56029999999998</v>
      </c>
      <c r="R1216" s="18">
        <v>784.37990000000002</v>
      </c>
      <c r="S1216" s="18" t="s">
        <v>164</v>
      </c>
      <c r="T1216" s="18">
        <v>867.45270000000005</v>
      </c>
      <c r="U1216" s="18" t="s">
        <v>164</v>
      </c>
      <c r="V1216" s="18">
        <v>963.86270000000002</v>
      </c>
      <c r="W1216" s="18" t="s">
        <v>164</v>
      </c>
      <c r="X1216" s="18">
        <v>1041.6880000000001</v>
      </c>
      <c r="Y1216" s="18" t="s">
        <v>164</v>
      </c>
      <c r="Z1216" s="18">
        <v>1104.789</v>
      </c>
    </row>
    <row r="1217" spans="1:26" hidden="1">
      <c r="A1217" s="18" t="s">
        <v>224</v>
      </c>
      <c r="B1217" s="18" t="s">
        <v>226</v>
      </c>
      <c r="C1217" s="18" t="s">
        <v>227</v>
      </c>
      <c r="D1217" s="18" t="s">
        <v>58</v>
      </c>
      <c r="E1217" s="18" t="s">
        <v>140</v>
      </c>
      <c r="F1217" s="18" t="s">
        <v>141</v>
      </c>
      <c r="G1217" s="18">
        <v>31743.82847</v>
      </c>
      <c r="H1217" s="18">
        <v>34057.088920000002</v>
      </c>
      <c r="I1217" s="18">
        <v>35659.768499999998</v>
      </c>
      <c r="J1217" s="18">
        <v>37303.329319999997</v>
      </c>
      <c r="K1217" s="18">
        <v>29651.897799999999</v>
      </c>
      <c r="L1217" s="18">
        <v>27207.273499999999</v>
      </c>
      <c r="M1217" s="18">
        <v>24967.391500000002</v>
      </c>
      <c r="N1217" s="18">
        <v>23354.060160000001</v>
      </c>
      <c r="O1217" s="18">
        <v>22241.70449</v>
      </c>
      <c r="P1217" s="18">
        <v>20797.71225</v>
      </c>
      <c r="Q1217" s="18">
        <v>18867.496879999999</v>
      </c>
      <c r="R1217" s="18">
        <v>16839.501359999998</v>
      </c>
      <c r="S1217" s="18">
        <v>14732.81366</v>
      </c>
      <c r="T1217" s="18">
        <v>12230.342199999999</v>
      </c>
      <c r="U1217" s="18">
        <v>9566.7740900000008</v>
      </c>
      <c r="V1217" s="18">
        <v>7557.3773170000004</v>
      </c>
      <c r="W1217" s="18">
        <v>5411.3712159999995</v>
      </c>
      <c r="X1217" s="18">
        <v>2409.6290279999998</v>
      </c>
      <c r="Y1217" s="18">
        <v>-345.52405060000001</v>
      </c>
      <c r="Z1217" s="18">
        <v>-3383.4095440000001</v>
      </c>
    </row>
    <row r="1218" spans="1:26" hidden="1">
      <c r="A1218" s="18" t="s">
        <v>224</v>
      </c>
      <c r="B1218" s="18" t="s">
        <v>226</v>
      </c>
      <c r="C1218" s="18" t="s">
        <v>227</v>
      </c>
      <c r="D1218" s="18" t="s">
        <v>58</v>
      </c>
      <c r="E1218" s="18" t="s">
        <v>59</v>
      </c>
      <c r="F1218" s="18" t="s">
        <v>60</v>
      </c>
      <c r="G1218" s="18">
        <v>300.29403400000001</v>
      </c>
      <c r="H1218" s="18">
        <v>342.73401339999998</v>
      </c>
      <c r="I1218" s="18">
        <v>375.07363229999999</v>
      </c>
      <c r="J1218" s="18">
        <v>414.82025449999998</v>
      </c>
      <c r="K1218" s="18">
        <v>396.28620660000001</v>
      </c>
      <c r="L1218" s="18">
        <v>414.99584479999999</v>
      </c>
      <c r="M1218" s="18">
        <v>436.64195669999998</v>
      </c>
      <c r="N1218" s="18">
        <v>462.91625879999998</v>
      </c>
      <c r="O1218" s="18">
        <v>491.34928830000001</v>
      </c>
      <c r="P1218" s="18">
        <v>521.38246189999995</v>
      </c>
      <c r="Q1218" s="18">
        <v>548.8651615</v>
      </c>
      <c r="R1218" s="18">
        <v>578.14093419999995</v>
      </c>
      <c r="S1218" s="18">
        <v>603.65037359999997</v>
      </c>
      <c r="T1218" s="18">
        <v>630.16687830000001</v>
      </c>
      <c r="U1218" s="18">
        <v>657.96804569999995</v>
      </c>
      <c r="V1218" s="18">
        <v>680.07253690000005</v>
      </c>
      <c r="W1218" s="18">
        <v>700.96645169999999</v>
      </c>
      <c r="X1218" s="18">
        <v>718.47063060000005</v>
      </c>
      <c r="Y1218" s="18">
        <v>726.43149089999997</v>
      </c>
      <c r="Z1218" s="18">
        <v>726.96465909999995</v>
      </c>
    </row>
    <row r="1219" spans="1:26" hidden="1">
      <c r="A1219" s="18" t="s">
        <v>224</v>
      </c>
      <c r="B1219" s="18" t="s">
        <v>226</v>
      </c>
      <c r="C1219" s="18" t="s">
        <v>227</v>
      </c>
      <c r="D1219" s="18" t="s">
        <v>58</v>
      </c>
      <c r="E1219" s="18" t="s">
        <v>61</v>
      </c>
      <c r="F1219" s="18" t="s">
        <v>62</v>
      </c>
      <c r="G1219" s="18">
        <v>64130.098910000001</v>
      </c>
      <c r="H1219" s="18">
        <v>75409.561969999995</v>
      </c>
      <c r="I1219" s="18">
        <v>89535.226089999996</v>
      </c>
      <c r="J1219" s="18">
        <v>107511.43060000001</v>
      </c>
      <c r="K1219" s="18">
        <v>128348.34759999999</v>
      </c>
      <c r="L1219" s="18">
        <v>149110.83799999999</v>
      </c>
      <c r="M1219" s="18">
        <v>169810.46890000001</v>
      </c>
      <c r="N1219" s="18">
        <v>191776.16269999999</v>
      </c>
      <c r="O1219" s="18">
        <v>214679.22169999999</v>
      </c>
      <c r="P1219" s="18">
        <v>238044.94339999999</v>
      </c>
      <c r="Q1219" s="18">
        <v>262187.397</v>
      </c>
      <c r="R1219" s="18">
        <v>288215.07490000001</v>
      </c>
      <c r="S1219" s="18">
        <v>316398.30949999997</v>
      </c>
      <c r="T1219" s="18">
        <v>346169.2501</v>
      </c>
      <c r="U1219" s="18">
        <v>376706.03830000001</v>
      </c>
      <c r="V1219" s="18">
        <v>409413.473</v>
      </c>
      <c r="W1219" s="18">
        <v>444153.16149999999</v>
      </c>
      <c r="X1219" s="18">
        <v>479901.12359999999</v>
      </c>
      <c r="Y1219" s="18">
        <v>518051.77889999998</v>
      </c>
      <c r="Z1219" s="18">
        <v>557427.8125</v>
      </c>
    </row>
    <row r="1220" spans="1:26" hidden="1">
      <c r="A1220" s="18" t="s">
        <v>224</v>
      </c>
      <c r="B1220" s="18" t="s">
        <v>226</v>
      </c>
      <c r="C1220" s="18" t="s">
        <v>227</v>
      </c>
      <c r="D1220" s="18" t="s">
        <v>58</v>
      </c>
      <c r="E1220" s="18" t="s">
        <v>142</v>
      </c>
      <c r="F1220" s="18" t="s">
        <v>143</v>
      </c>
      <c r="G1220" s="18">
        <v>6396.0469999999996</v>
      </c>
      <c r="H1220" s="18">
        <v>6796.6040000000003</v>
      </c>
      <c r="I1220" s="18">
        <v>7174.6980000000003</v>
      </c>
      <c r="J1220" s="18">
        <v>7534.9006220000001</v>
      </c>
      <c r="K1220" s="18">
        <v>7869.9209950000004</v>
      </c>
      <c r="L1220" s="18">
        <v>8173.8159450000003</v>
      </c>
      <c r="M1220" s="18">
        <v>8446.9911240000001</v>
      </c>
      <c r="N1220" s="18">
        <v>8687.9155069999997</v>
      </c>
      <c r="O1220" s="18">
        <v>8893.7771560000001</v>
      </c>
      <c r="P1220" s="18">
        <v>9060.3195130000004</v>
      </c>
      <c r="Q1220" s="18">
        <v>9184.7552190000006</v>
      </c>
      <c r="R1220" s="18">
        <v>9268.6524000000009</v>
      </c>
      <c r="S1220" s="18">
        <v>9317.7997599999999</v>
      </c>
      <c r="T1220" s="18">
        <v>9336.0641230000001</v>
      </c>
      <c r="U1220" s="18">
        <v>9324.369068</v>
      </c>
      <c r="V1220" s="18">
        <v>9283.8707790000008</v>
      </c>
      <c r="W1220" s="18">
        <v>9217.3385249999992</v>
      </c>
      <c r="X1220" s="18">
        <v>9129.9934269999994</v>
      </c>
      <c r="Y1220" s="18">
        <v>9026.3115629999993</v>
      </c>
      <c r="Z1220" s="18">
        <v>8909.4291020000001</v>
      </c>
    </row>
    <row r="1221" spans="1:26" hidden="1">
      <c r="A1221" s="18" t="s">
        <v>224</v>
      </c>
      <c r="B1221" s="18" t="s">
        <v>226</v>
      </c>
      <c r="C1221" s="18" t="s">
        <v>227</v>
      </c>
      <c r="D1221" s="18" t="s">
        <v>58</v>
      </c>
      <c r="E1221" s="18" t="s">
        <v>63</v>
      </c>
      <c r="F1221" s="18" t="s">
        <v>60</v>
      </c>
      <c r="G1221" s="18">
        <v>442.5062911</v>
      </c>
      <c r="H1221" s="18">
        <v>501.8899351</v>
      </c>
      <c r="I1221" s="18">
        <v>536.94865619999996</v>
      </c>
      <c r="J1221" s="18">
        <v>580.41631389999998</v>
      </c>
      <c r="K1221" s="18">
        <v>525.77405299999998</v>
      </c>
      <c r="L1221" s="18">
        <v>540.32338579999998</v>
      </c>
      <c r="M1221" s="18">
        <v>561.21185300000002</v>
      </c>
      <c r="N1221" s="18">
        <v>588.76205930000003</v>
      </c>
      <c r="O1221" s="18">
        <v>619.42246769999997</v>
      </c>
      <c r="P1221" s="18">
        <v>659.12065610000002</v>
      </c>
      <c r="Q1221" s="18">
        <v>696.2639021</v>
      </c>
      <c r="R1221" s="18">
        <v>745.40629909999996</v>
      </c>
      <c r="S1221" s="18">
        <v>787.81487519999996</v>
      </c>
      <c r="T1221" s="18">
        <v>836.74299770000005</v>
      </c>
      <c r="U1221" s="18">
        <v>888.88181429999997</v>
      </c>
      <c r="V1221" s="18">
        <v>914.57617270000003</v>
      </c>
      <c r="W1221" s="18">
        <v>942.7800062</v>
      </c>
      <c r="X1221" s="18">
        <v>968.16239159999998</v>
      </c>
      <c r="Y1221" s="18">
        <v>970.47974380000005</v>
      </c>
      <c r="Z1221" s="18">
        <v>965.59508779999999</v>
      </c>
    </row>
    <row r="1222" spans="1:26" hidden="1">
      <c r="A1222" s="18" t="s">
        <v>224</v>
      </c>
      <c r="B1222" s="18" t="s">
        <v>138</v>
      </c>
      <c r="C1222" s="18" t="s">
        <v>227</v>
      </c>
      <c r="D1222" s="18" t="s">
        <v>58</v>
      </c>
      <c r="E1222" s="18" t="s">
        <v>140</v>
      </c>
      <c r="F1222" s="18" t="s">
        <v>141</v>
      </c>
      <c r="G1222" s="18">
        <v>31743.82847</v>
      </c>
      <c r="H1222" s="18">
        <v>34057.088920000002</v>
      </c>
      <c r="I1222" s="18">
        <v>35659.768499999998</v>
      </c>
      <c r="J1222" s="18">
        <v>37303.329319999997</v>
      </c>
      <c r="K1222" s="18">
        <v>36660.59996</v>
      </c>
      <c r="L1222" s="18">
        <v>36310.016510000001</v>
      </c>
      <c r="M1222" s="18">
        <v>26165.154330000001</v>
      </c>
      <c r="N1222" s="18">
        <v>22510.608029999999</v>
      </c>
      <c r="O1222" s="18">
        <v>20998.620029999998</v>
      </c>
      <c r="P1222" s="18">
        <v>18797.003100000002</v>
      </c>
      <c r="Q1222" s="18">
        <v>16734.668580000001</v>
      </c>
      <c r="R1222" s="18">
        <v>14786.590260000001</v>
      </c>
      <c r="S1222" s="18">
        <v>12671.16907</v>
      </c>
      <c r="T1222" s="18">
        <v>10405.54333</v>
      </c>
      <c r="U1222" s="18">
        <v>7880.6953240000003</v>
      </c>
      <c r="V1222" s="18">
        <v>6038.3286520000001</v>
      </c>
      <c r="W1222" s="18">
        <v>3958.712403</v>
      </c>
      <c r="X1222" s="18">
        <v>1870.6575829999999</v>
      </c>
      <c r="Y1222" s="18">
        <v>-394.41042420000002</v>
      </c>
      <c r="Z1222" s="18">
        <v>-3154.8604679999999</v>
      </c>
    </row>
    <row r="1223" spans="1:26" hidden="1">
      <c r="A1223" s="18" t="s">
        <v>224</v>
      </c>
      <c r="B1223" s="18" t="s">
        <v>138</v>
      </c>
      <c r="C1223" s="18" t="s">
        <v>227</v>
      </c>
      <c r="D1223" s="18" t="s">
        <v>58</v>
      </c>
      <c r="E1223" s="18" t="s">
        <v>59</v>
      </c>
      <c r="F1223" s="18" t="s">
        <v>60</v>
      </c>
      <c r="G1223" s="18">
        <v>300.29403400000001</v>
      </c>
      <c r="H1223" s="18">
        <v>342.73401339999998</v>
      </c>
      <c r="I1223" s="18">
        <v>375.07363229999999</v>
      </c>
      <c r="J1223" s="18">
        <v>414.82025449999998</v>
      </c>
      <c r="K1223" s="18">
        <v>438.03840050000002</v>
      </c>
      <c r="L1223" s="18">
        <v>471.13504399999999</v>
      </c>
      <c r="M1223" s="18">
        <v>449.00570240000002</v>
      </c>
      <c r="N1223" s="18">
        <v>448.8333485</v>
      </c>
      <c r="O1223" s="18">
        <v>475.53581370000001</v>
      </c>
      <c r="P1223" s="18">
        <v>503.97367170000001</v>
      </c>
      <c r="Q1223" s="18">
        <v>533.98191459999998</v>
      </c>
      <c r="R1223" s="18">
        <v>562.05017399999997</v>
      </c>
      <c r="S1223" s="18">
        <v>587.63490330000002</v>
      </c>
      <c r="T1223" s="18">
        <v>614.24808659999997</v>
      </c>
      <c r="U1223" s="18">
        <v>642.75736789999996</v>
      </c>
      <c r="V1223" s="18">
        <v>665.74671000000001</v>
      </c>
      <c r="W1223" s="18">
        <v>689.3757918</v>
      </c>
      <c r="X1223" s="18">
        <v>711.3097123</v>
      </c>
      <c r="Y1223" s="18">
        <v>721.67259469999999</v>
      </c>
      <c r="Z1223" s="18">
        <v>723.07545030000006</v>
      </c>
    </row>
    <row r="1224" spans="1:26" hidden="1">
      <c r="A1224" s="18" t="s">
        <v>224</v>
      </c>
      <c r="B1224" s="18" t="s">
        <v>138</v>
      </c>
      <c r="C1224" s="18" t="s">
        <v>227</v>
      </c>
      <c r="D1224" s="18" t="s">
        <v>58</v>
      </c>
      <c r="E1224" s="18" t="s">
        <v>61</v>
      </c>
      <c r="F1224" s="18" t="s">
        <v>62</v>
      </c>
      <c r="G1224" s="18">
        <v>64130.098910000001</v>
      </c>
      <c r="H1224" s="18">
        <v>75409.561969999995</v>
      </c>
      <c r="I1224" s="18">
        <v>89535.226089999996</v>
      </c>
      <c r="J1224" s="18">
        <v>107511.43060000001</v>
      </c>
      <c r="K1224" s="18">
        <v>129457.85920000001</v>
      </c>
      <c r="L1224" s="18">
        <v>150887.75080000001</v>
      </c>
      <c r="M1224" s="18">
        <v>170803.0814</v>
      </c>
      <c r="N1224" s="18">
        <v>191401.48850000001</v>
      </c>
      <c r="O1224" s="18">
        <v>213613.34460000001</v>
      </c>
      <c r="P1224" s="18">
        <v>236167.72089999999</v>
      </c>
      <c r="Q1224" s="18">
        <v>259768.37359999999</v>
      </c>
      <c r="R1224" s="18">
        <v>285364.06550000003</v>
      </c>
      <c r="S1224" s="18">
        <v>312971.15830000001</v>
      </c>
      <c r="T1224" s="18">
        <v>342173.07079999999</v>
      </c>
      <c r="U1224" s="18">
        <v>372223.31790000002</v>
      </c>
      <c r="V1224" s="18">
        <v>404380.70360000001</v>
      </c>
      <c r="W1224" s="18">
        <v>438283.04570000002</v>
      </c>
      <c r="X1224" s="18">
        <v>474318.72759999998</v>
      </c>
      <c r="Y1224" s="18">
        <v>512229.9742</v>
      </c>
      <c r="Z1224" s="18">
        <v>551005.28590000002</v>
      </c>
    </row>
    <row r="1225" spans="1:26" hidden="1">
      <c r="A1225" s="18" t="s">
        <v>224</v>
      </c>
      <c r="B1225" s="18" t="s">
        <v>138</v>
      </c>
      <c r="C1225" s="18" t="s">
        <v>227</v>
      </c>
      <c r="D1225" s="18" t="s">
        <v>58</v>
      </c>
      <c r="E1225" s="18" t="s">
        <v>142</v>
      </c>
      <c r="F1225" s="18" t="s">
        <v>143</v>
      </c>
      <c r="G1225" s="18">
        <v>6396.0469999999996</v>
      </c>
      <c r="H1225" s="18">
        <v>6796.6040000000003</v>
      </c>
      <c r="I1225" s="18">
        <v>7174.6980000000003</v>
      </c>
      <c r="J1225" s="18">
        <v>7534.9006220000001</v>
      </c>
      <c r="K1225" s="18">
        <v>7869.9209950000004</v>
      </c>
      <c r="L1225" s="18">
        <v>8173.8159450000003</v>
      </c>
      <c r="M1225" s="18">
        <v>8446.9911240000001</v>
      </c>
      <c r="N1225" s="18">
        <v>8687.9155069999997</v>
      </c>
      <c r="O1225" s="18">
        <v>8893.7771560000001</v>
      </c>
      <c r="P1225" s="18">
        <v>9060.3195130000004</v>
      </c>
      <c r="Q1225" s="18">
        <v>9184.7552190000006</v>
      </c>
      <c r="R1225" s="18">
        <v>9268.6524000000009</v>
      </c>
      <c r="S1225" s="18">
        <v>9317.7997599999999</v>
      </c>
      <c r="T1225" s="18">
        <v>9336.0641230000001</v>
      </c>
      <c r="U1225" s="18">
        <v>9324.369068</v>
      </c>
      <c r="V1225" s="18">
        <v>9283.8707790000008</v>
      </c>
      <c r="W1225" s="18">
        <v>9217.3385249999992</v>
      </c>
      <c r="X1225" s="18">
        <v>9129.9934269999994</v>
      </c>
      <c r="Y1225" s="18">
        <v>9026.3115629999993</v>
      </c>
      <c r="Z1225" s="18">
        <v>8909.4291020000001</v>
      </c>
    </row>
    <row r="1226" spans="1:26" hidden="1">
      <c r="A1226" s="18" t="s">
        <v>224</v>
      </c>
      <c r="B1226" s="18" t="s">
        <v>138</v>
      </c>
      <c r="C1226" s="18" t="s">
        <v>227</v>
      </c>
      <c r="D1226" s="18" t="s">
        <v>58</v>
      </c>
      <c r="E1226" s="18" t="s">
        <v>63</v>
      </c>
      <c r="F1226" s="18" t="s">
        <v>60</v>
      </c>
      <c r="G1226" s="18">
        <v>442.5062911</v>
      </c>
      <c r="H1226" s="18">
        <v>501.8899351</v>
      </c>
      <c r="I1226" s="18">
        <v>536.94865619999996</v>
      </c>
      <c r="J1226" s="18">
        <v>580.41631389999998</v>
      </c>
      <c r="K1226" s="18">
        <v>595.32524100000001</v>
      </c>
      <c r="L1226" s="18">
        <v>636.54807689999996</v>
      </c>
      <c r="M1226" s="18">
        <v>584.94130580000001</v>
      </c>
      <c r="N1226" s="18">
        <v>571.61521349999998</v>
      </c>
      <c r="O1226" s="18">
        <v>600.73660419999999</v>
      </c>
      <c r="P1226" s="18">
        <v>639.22090179999998</v>
      </c>
      <c r="Q1226" s="18">
        <v>683.57498910000004</v>
      </c>
      <c r="R1226" s="18">
        <v>727.91489439999998</v>
      </c>
      <c r="S1226" s="18">
        <v>771.88844080000001</v>
      </c>
      <c r="T1226" s="18">
        <v>814.08442209999998</v>
      </c>
      <c r="U1226" s="18">
        <v>864.47598159999995</v>
      </c>
      <c r="V1226" s="18">
        <v>899.46696050000003</v>
      </c>
      <c r="W1226" s="18">
        <v>936.6930069</v>
      </c>
      <c r="X1226" s="18">
        <v>956.27758689999996</v>
      </c>
      <c r="Y1226" s="18">
        <v>961.58312539999997</v>
      </c>
      <c r="Z1226" s="18">
        <v>956.84959749999996</v>
      </c>
    </row>
    <row r="1227" spans="1:26" hidden="1">
      <c r="A1227" s="18" t="s">
        <v>56</v>
      </c>
      <c r="B1227" s="18" t="s">
        <v>255</v>
      </c>
      <c r="C1227" s="18" t="s">
        <v>256</v>
      </c>
      <c r="D1227" s="18" t="s">
        <v>58</v>
      </c>
      <c r="E1227" s="18" t="s">
        <v>140</v>
      </c>
      <c r="F1227" s="18" t="s">
        <v>141</v>
      </c>
      <c r="G1227" s="18">
        <v>34018.884700000002</v>
      </c>
      <c r="H1227" s="18">
        <v>38148.946499999998</v>
      </c>
      <c r="I1227" s="18">
        <v>41259.151899999997</v>
      </c>
      <c r="J1227" s="18">
        <v>43943.276700000002</v>
      </c>
      <c r="K1227" s="18">
        <v>31731.553100000001</v>
      </c>
      <c r="L1227" s="18">
        <v>23879.870299999999</v>
      </c>
      <c r="M1227" s="18">
        <v>15256.4864</v>
      </c>
      <c r="N1227" s="18">
        <v>12899.0741</v>
      </c>
      <c r="O1227" s="18">
        <v>10055.6276</v>
      </c>
      <c r="P1227" s="18">
        <v>8213.4431000000004</v>
      </c>
      <c r="Q1227" s="18">
        <v>3847.7898</v>
      </c>
      <c r="R1227" s="18">
        <v>858.71879999999999</v>
      </c>
      <c r="S1227" s="18">
        <v>1753.1506999999999</v>
      </c>
      <c r="T1227" s="18">
        <v>919.00670000000002</v>
      </c>
      <c r="U1227" s="18">
        <v>1217.7906</v>
      </c>
      <c r="V1227" s="18">
        <v>1595.5126</v>
      </c>
      <c r="W1227" s="18">
        <v>989.06290000000001</v>
      </c>
      <c r="X1227" s="18">
        <v>-915.76610000000005</v>
      </c>
      <c r="Y1227" s="18">
        <v>-1491.7578000000001</v>
      </c>
      <c r="Z1227" s="18">
        <v>-2459.8946000000001</v>
      </c>
    </row>
    <row r="1228" spans="1:26" hidden="1">
      <c r="A1228" s="18" t="s">
        <v>56</v>
      </c>
      <c r="B1228" s="18" t="s">
        <v>255</v>
      </c>
      <c r="C1228" s="18" t="s">
        <v>256</v>
      </c>
      <c r="D1228" s="18" t="s">
        <v>58</v>
      </c>
      <c r="E1228" s="18" t="s">
        <v>59</v>
      </c>
      <c r="F1228" s="18" t="s">
        <v>60</v>
      </c>
      <c r="G1228" s="18">
        <v>334.16079999999999</v>
      </c>
      <c r="H1228" s="18">
        <v>363.26659999999998</v>
      </c>
      <c r="I1228" s="18">
        <v>395.16730000000001</v>
      </c>
      <c r="J1228" s="18">
        <v>429.20760000000001</v>
      </c>
      <c r="K1228" s="18">
        <v>392.09609999999998</v>
      </c>
      <c r="L1228" s="18">
        <v>371.94900000000001</v>
      </c>
      <c r="M1228" s="18">
        <v>369.91969999999998</v>
      </c>
      <c r="N1228" s="18">
        <v>391.24459999999999</v>
      </c>
      <c r="O1228" s="18">
        <v>412.30029999999999</v>
      </c>
      <c r="P1228" s="18">
        <v>430.72770000000003</v>
      </c>
      <c r="Q1228" s="18">
        <v>442.1318</v>
      </c>
      <c r="R1228" s="18">
        <v>444.39229999999998</v>
      </c>
      <c r="S1228" s="18">
        <v>446.113</v>
      </c>
      <c r="T1228" s="18">
        <v>463.22829999999999</v>
      </c>
      <c r="U1228" s="18">
        <v>478.66809999999998</v>
      </c>
      <c r="V1228" s="18">
        <v>493.88670000000002</v>
      </c>
      <c r="W1228" s="18">
        <v>507.3304</v>
      </c>
      <c r="X1228" s="18">
        <v>516.95439999999996</v>
      </c>
      <c r="Y1228" s="18">
        <v>523.07910000000004</v>
      </c>
      <c r="Z1228" s="18">
        <v>526.08320000000003</v>
      </c>
    </row>
    <row r="1229" spans="1:26" hidden="1">
      <c r="A1229" s="18" t="s">
        <v>56</v>
      </c>
      <c r="B1229" s="18" t="s">
        <v>255</v>
      </c>
      <c r="C1229" s="18" t="s">
        <v>256</v>
      </c>
      <c r="D1229" s="18" t="s">
        <v>58</v>
      </c>
      <c r="E1229" s="18" t="s">
        <v>61</v>
      </c>
      <c r="F1229" s="18" t="s">
        <v>62</v>
      </c>
      <c r="G1229" s="18">
        <v>60200.956859999998</v>
      </c>
      <c r="H1229" s="18">
        <v>71262.535520000005</v>
      </c>
      <c r="I1229" s="18">
        <v>87133.276010000001</v>
      </c>
      <c r="J1229" s="18">
        <v>107923.3979</v>
      </c>
      <c r="K1229" s="18">
        <v>128443.7</v>
      </c>
      <c r="L1229" s="18">
        <v>148717.79999999999</v>
      </c>
      <c r="M1229" s="18">
        <v>168975.4</v>
      </c>
      <c r="N1229" s="18">
        <v>191926.9</v>
      </c>
      <c r="O1229" s="18">
        <v>215949.8</v>
      </c>
      <c r="P1229" s="18">
        <v>240469.9</v>
      </c>
      <c r="Q1229" s="18">
        <v>265574.09999999998</v>
      </c>
      <c r="R1229" s="18">
        <v>291940</v>
      </c>
      <c r="S1229" s="18">
        <v>319750.2</v>
      </c>
      <c r="T1229" s="18">
        <v>350659.1</v>
      </c>
      <c r="U1229" s="18">
        <v>382881.4</v>
      </c>
      <c r="V1229" s="18">
        <v>417136.5</v>
      </c>
      <c r="W1229" s="18">
        <v>452928.3</v>
      </c>
      <c r="X1229" s="18">
        <v>489909.2</v>
      </c>
      <c r="Y1229" s="18">
        <v>528289.30000000005</v>
      </c>
      <c r="Z1229" s="18">
        <v>567845.30000000005</v>
      </c>
    </row>
    <row r="1230" spans="1:26" hidden="1">
      <c r="A1230" s="18" t="s">
        <v>56</v>
      </c>
      <c r="B1230" s="18" t="s">
        <v>255</v>
      </c>
      <c r="C1230" s="18" t="s">
        <v>256</v>
      </c>
      <c r="D1230" s="18" t="s">
        <v>58</v>
      </c>
      <c r="E1230" s="18" t="s">
        <v>142</v>
      </c>
      <c r="F1230" s="18" t="s">
        <v>143</v>
      </c>
      <c r="G1230" s="18">
        <v>6490.9879000000001</v>
      </c>
      <c r="H1230" s="18">
        <v>6879.5896000000002</v>
      </c>
      <c r="I1230" s="18">
        <v>7257.2329</v>
      </c>
      <c r="J1230" s="18">
        <v>7623.6571999999996</v>
      </c>
      <c r="K1230" s="18">
        <v>7964.4282000000003</v>
      </c>
      <c r="L1230" s="18">
        <v>8273.4010999999991</v>
      </c>
      <c r="M1230" s="18">
        <v>8551.0051000000003</v>
      </c>
      <c r="N1230" s="18">
        <v>8795.5200999999997</v>
      </c>
      <c r="O1230" s="18">
        <v>9004.0542000000005</v>
      </c>
      <c r="P1230" s="18">
        <v>9172.3104000000003</v>
      </c>
      <c r="Q1230" s="18">
        <v>9297.5</v>
      </c>
      <c r="R1230" s="18">
        <v>9380.9207999999999</v>
      </c>
      <c r="S1230" s="18">
        <v>9427.6491999999998</v>
      </c>
      <c r="T1230" s="18">
        <v>9442.8467000000001</v>
      </c>
      <c r="U1230" s="18">
        <v>9427.5655999999999</v>
      </c>
      <c r="V1230" s="18">
        <v>9383.0054999999993</v>
      </c>
      <c r="W1230" s="18">
        <v>9312.1394</v>
      </c>
      <c r="X1230" s="18">
        <v>9220.2795000000006</v>
      </c>
      <c r="Y1230" s="18">
        <v>9112.0365000000002</v>
      </c>
      <c r="Z1230" s="18">
        <v>8990.6330999999991</v>
      </c>
    </row>
    <row r="1231" spans="1:26" hidden="1">
      <c r="A1231" s="18" t="s">
        <v>56</v>
      </c>
      <c r="B1231" s="18" t="s">
        <v>255</v>
      </c>
      <c r="C1231" s="18" t="s">
        <v>256</v>
      </c>
      <c r="D1231" s="18" t="s">
        <v>58</v>
      </c>
      <c r="E1231" s="18" t="s">
        <v>63</v>
      </c>
      <c r="F1231" s="18" t="s">
        <v>60</v>
      </c>
      <c r="G1231" s="18">
        <v>451.1345</v>
      </c>
      <c r="H1231" s="18">
        <v>495.4092</v>
      </c>
      <c r="I1231" s="18">
        <v>541.7817</v>
      </c>
      <c r="J1231" s="18">
        <v>590.95709999999997</v>
      </c>
      <c r="K1231" s="18">
        <v>530.24969999999996</v>
      </c>
      <c r="L1231" s="18">
        <v>494.92160000000001</v>
      </c>
      <c r="M1231" s="18">
        <v>504.91680000000002</v>
      </c>
      <c r="N1231" s="18">
        <v>565.13030000000003</v>
      </c>
      <c r="O1231" s="18">
        <v>622.42449999999997</v>
      </c>
      <c r="P1231" s="18">
        <v>674.66409999999996</v>
      </c>
      <c r="Q1231" s="18">
        <v>720.38890000000004</v>
      </c>
      <c r="R1231" s="18">
        <v>741.40840000000003</v>
      </c>
      <c r="S1231" s="18">
        <v>756.57420000000002</v>
      </c>
      <c r="T1231" s="18">
        <v>795.41949999999997</v>
      </c>
      <c r="U1231" s="18">
        <v>828.40409999999997</v>
      </c>
      <c r="V1231" s="18">
        <v>861.24570000000006</v>
      </c>
      <c r="W1231" s="18">
        <v>891.97429999999997</v>
      </c>
      <c r="X1231" s="18">
        <v>913.66859999999997</v>
      </c>
      <c r="Y1231" s="18">
        <v>926.75559999999996</v>
      </c>
      <c r="Z1231" s="18">
        <v>931.04579999999999</v>
      </c>
    </row>
    <row r="1232" spans="1:26" hidden="1">
      <c r="A1232" s="18" t="s">
        <v>56</v>
      </c>
      <c r="B1232" s="18" t="s">
        <v>257</v>
      </c>
      <c r="C1232" s="18" t="s">
        <v>256</v>
      </c>
      <c r="D1232" s="18" t="s">
        <v>58</v>
      </c>
      <c r="E1232" s="18" t="s">
        <v>140</v>
      </c>
      <c r="F1232" s="18" t="s">
        <v>141</v>
      </c>
      <c r="G1232" s="18">
        <v>34018.884700000002</v>
      </c>
      <c r="H1232" s="18">
        <v>38102.442999999999</v>
      </c>
      <c r="I1232" s="18">
        <v>41724.868300000002</v>
      </c>
      <c r="J1232" s="18">
        <v>44557.478000000003</v>
      </c>
      <c r="K1232" s="18">
        <v>44251.897299999997</v>
      </c>
      <c r="L1232" s="18">
        <v>41746.248500000002</v>
      </c>
      <c r="M1232" s="18">
        <v>16329.2816</v>
      </c>
      <c r="N1232" s="18">
        <v>8994.4760000000006</v>
      </c>
      <c r="O1232" s="18">
        <v>2853.2939999999999</v>
      </c>
      <c r="P1232" s="18">
        <v>87.153700000000001</v>
      </c>
      <c r="Q1232" s="18">
        <v>-3433.2103999999999</v>
      </c>
      <c r="R1232" s="18">
        <v>-4686.0843999999997</v>
      </c>
      <c r="S1232" s="18">
        <v>-4963.4265999999998</v>
      </c>
      <c r="T1232" s="18">
        <v>-6589.1980999999996</v>
      </c>
      <c r="U1232" s="18">
        <v>-5979.0873000000001</v>
      </c>
      <c r="V1232" s="18">
        <v>-6495.7646999999997</v>
      </c>
      <c r="W1232" s="18">
        <v>-6556.1959999999999</v>
      </c>
      <c r="X1232" s="18">
        <v>-7435.7385999999997</v>
      </c>
      <c r="Y1232" s="18">
        <v>-5373.7012000000004</v>
      </c>
      <c r="Z1232" s="18">
        <v>-5746.4393</v>
      </c>
    </row>
    <row r="1233" spans="1:26" hidden="1">
      <c r="A1233" s="18" t="s">
        <v>56</v>
      </c>
      <c r="B1233" s="18" t="s">
        <v>257</v>
      </c>
      <c r="C1233" s="18" t="s">
        <v>256</v>
      </c>
      <c r="D1233" s="18" t="s">
        <v>58</v>
      </c>
      <c r="E1233" s="18" t="s">
        <v>59</v>
      </c>
      <c r="F1233" s="18" t="s">
        <v>60</v>
      </c>
      <c r="G1233" s="18">
        <v>334.16079999999999</v>
      </c>
      <c r="H1233" s="18">
        <v>363.33370000000002</v>
      </c>
      <c r="I1233" s="18">
        <v>396.51659999999998</v>
      </c>
      <c r="J1233" s="18">
        <v>429.84870000000001</v>
      </c>
      <c r="K1233" s="18">
        <v>445.79199999999997</v>
      </c>
      <c r="L1233" s="18">
        <v>458.24979999999999</v>
      </c>
      <c r="M1233" s="18">
        <v>355.63569999999999</v>
      </c>
      <c r="N1233" s="18">
        <v>366.65589999999997</v>
      </c>
      <c r="O1233" s="18">
        <v>377.88159999999999</v>
      </c>
      <c r="P1233" s="18">
        <v>393.11540000000002</v>
      </c>
      <c r="Q1233" s="18">
        <v>405.13389999999998</v>
      </c>
      <c r="R1233" s="18">
        <v>419.34460000000001</v>
      </c>
      <c r="S1233" s="18">
        <v>434.13249999999999</v>
      </c>
      <c r="T1233" s="18">
        <v>445.01089999999999</v>
      </c>
      <c r="U1233" s="18">
        <v>455.26170000000002</v>
      </c>
      <c r="V1233" s="18">
        <v>467.50389999999999</v>
      </c>
      <c r="W1233" s="18">
        <v>477.79790000000003</v>
      </c>
      <c r="X1233" s="18">
        <v>486.23750000000001</v>
      </c>
      <c r="Y1233" s="18">
        <v>503.75760000000002</v>
      </c>
      <c r="Z1233" s="18">
        <v>510.2482</v>
      </c>
    </row>
    <row r="1234" spans="1:26" hidden="1">
      <c r="A1234" s="18" t="s">
        <v>56</v>
      </c>
      <c r="B1234" s="18" t="s">
        <v>257</v>
      </c>
      <c r="C1234" s="18" t="s">
        <v>256</v>
      </c>
      <c r="D1234" s="18" t="s">
        <v>58</v>
      </c>
      <c r="E1234" s="18" t="s">
        <v>61</v>
      </c>
      <c r="F1234" s="18" t="s">
        <v>62</v>
      </c>
      <c r="G1234" s="18">
        <v>60200.956859999998</v>
      </c>
      <c r="H1234" s="18">
        <v>71260.046109999996</v>
      </c>
      <c r="I1234" s="18">
        <v>87121.376650000006</v>
      </c>
      <c r="J1234" s="18">
        <v>107862.6247</v>
      </c>
      <c r="K1234" s="18">
        <v>129814.3</v>
      </c>
      <c r="L1234" s="18">
        <v>152529.29999999999</v>
      </c>
      <c r="M1234" s="18">
        <v>166542.20000000001</v>
      </c>
      <c r="N1234" s="18">
        <v>188535.6</v>
      </c>
      <c r="O1234" s="18">
        <v>211442</v>
      </c>
      <c r="P1234" s="18">
        <v>235755.3</v>
      </c>
      <c r="Q1234" s="18">
        <v>260918.9</v>
      </c>
      <c r="R1234" s="18">
        <v>288228.59999999998</v>
      </c>
      <c r="S1234" s="18">
        <v>317565.59999999998</v>
      </c>
      <c r="T1234" s="18">
        <v>347627.5</v>
      </c>
      <c r="U1234" s="18">
        <v>379047.9</v>
      </c>
      <c r="V1234" s="18">
        <v>412903.7</v>
      </c>
      <c r="W1234" s="18">
        <v>448244.5</v>
      </c>
      <c r="X1234" s="18">
        <v>484742.5</v>
      </c>
      <c r="Y1234" s="18">
        <v>525237.9</v>
      </c>
      <c r="Z1234" s="18">
        <v>565305.4</v>
      </c>
    </row>
    <row r="1235" spans="1:26" hidden="1">
      <c r="A1235" s="18" t="s">
        <v>56</v>
      </c>
      <c r="B1235" s="18" t="s">
        <v>257</v>
      </c>
      <c r="C1235" s="18" t="s">
        <v>256</v>
      </c>
      <c r="D1235" s="18" t="s">
        <v>58</v>
      </c>
      <c r="E1235" s="18" t="s">
        <v>142</v>
      </c>
      <c r="F1235" s="18" t="s">
        <v>143</v>
      </c>
      <c r="G1235" s="18">
        <v>6490.9879000000001</v>
      </c>
      <c r="H1235" s="18">
        <v>6879.5896000000002</v>
      </c>
      <c r="I1235" s="18">
        <v>7257.2329</v>
      </c>
      <c r="J1235" s="18">
        <v>7623.6571999999996</v>
      </c>
      <c r="K1235" s="18">
        <v>7964.4282000000003</v>
      </c>
      <c r="L1235" s="18">
        <v>8273.4010999999991</v>
      </c>
      <c r="M1235" s="18">
        <v>8551.0051000000003</v>
      </c>
      <c r="N1235" s="18">
        <v>8795.5200999999997</v>
      </c>
      <c r="O1235" s="18">
        <v>9004.0542000000005</v>
      </c>
      <c r="P1235" s="18">
        <v>9172.3104000000003</v>
      </c>
      <c r="Q1235" s="18">
        <v>9297.5</v>
      </c>
      <c r="R1235" s="18">
        <v>9380.9207999999999</v>
      </c>
      <c r="S1235" s="18">
        <v>9427.6491999999998</v>
      </c>
      <c r="T1235" s="18">
        <v>9442.8467000000001</v>
      </c>
      <c r="U1235" s="18">
        <v>9427.5655999999999</v>
      </c>
      <c r="V1235" s="18">
        <v>9383.0054999999993</v>
      </c>
      <c r="W1235" s="18">
        <v>9312.1394</v>
      </c>
      <c r="X1235" s="18">
        <v>9220.2795000000006</v>
      </c>
      <c r="Y1235" s="18">
        <v>9112.0365000000002</v>
      </c>
      <c r="Z1235" s="18">
        <v>8990.6330999999991</v>
      </c>
    </row>
    <row r="1236" spans="1:26" hidden="1">
      <c r="A1236" s="18" t="s">
        <v>56</v>
      </c>
      <c r="B1236" s="18" t="s">
        <v>257</v>
      </c>
      <c r="C1236" s="18" t="s">
        <v>256</v>
      </c>
      <c r="D1236" s="18" t="s">
        <v>58</v>
      </c>
      <c r="E1236" s="18" t="s">
        <v>63</v>
      </c>
      <c r="F1236" s="18" t="s">
        <v>60</v>
      </c>
      <c r="G1236" s="18">
        <v>451.1345</v>
      </c>
      <c r="H1236" s="18">
        <v>495.76350000000002</v>
      </c>
      <c r="I1236" s="18">
        <v>544.20150000000001</v>
      </c>
      <c r="J1236" s="18">
        <v>593.66499999999996</v>
      </c>
      <c r="K1236" s="18">
        <v>614.92499999999995</v>
      </c>
      <c r="L1236" s="18">
        <v>633.91129999999998</v>
      </c>
      <c r="M1236" s="18">
        <v>479.34129999999999</v>
      </c>
      <c r="N1236" s="18">
        <v>531.68740000000003</v>
      </c>
      <c r="O1236" s="18">
        <v>588.6848</v>
      </c>
      <c r="P1236" s="18">
        <v>631.82349999999997</v>
      </c>
      <c r="Q1236" s="18">
        <v>666.11760000000004</v>
      </c>
      <c r="R1236" s="18">
        <v>710.08609999999999</v>
      </c>
      <c r="S1236" s="18">
        <v>743.35709999999995</v>
      </c>
      <c r="T1236" s="18">
        <v>765.67150000000004</v>
      </c>
      <c r="U1236" s="18">
        <v>780.98950000000002</v>
      </c>
      <c r="V1236" s="18">
        <v>803.31299999999999</v>
      </c>
      <c r="W1236" s="18">
        <v>819.97119999999995</v>
      </c>
      <c r="X1236" s="18">
        <v>829.84140000000002</v>
      </c>
      <c r="Y1236" s="18">
        <v>886.94090000000006</v>
      </c>
      <c r="Z1236" s="18">
        <v>900.68380000000002</v>
      </c>
    </row>
    <row r="1237" spans="1:26" hidden="1">
      <c r="A1237" s="18" t="s">
        <v>56</v>
      </c>
      <c r="B1237" s="18" t="s">
        <v>251</v>
      </c>
      <c r="C1237" s="18" t="s">
        <v>256</v>
      </c>
      <c r="D1237" s="18" t="s">
        <v>58</v>
      </c>
      <c r="E1237" s="18" t="s">
        <v>140</v>
      </c>
      <c r="F1237" s="18" t="s">
        <v>141</v>
      </c>
      <c r="G1237" s="18">
        <v>34018.884700000002</v>
      </c>
      <c r="H1237" s="18">
        <v>38149.300900000002</v>
      </c>
      <c r="I1237" s="18">
        <v>41259.128400000001</v>
      </c>
      <c r="J1237" s="18">
        <v>43970.3298</v>
      </c>
      <c r="K1237" s="18">
        <v>43521.059399999998</v>
      </c>
      <c r="L1237" s="18">
        <v>41558.229899999998</v>
      </c>
      <c r="M1237" s="18">
        <v>27777.085299999999</v>
      </c>
      <c r="N1237" s="18">
        <v>17560.280900000002</v>
      </c>
      <c r="O1237" s="18">
        <v>5990.6791999999996</v>
      </c>
      <c r="P1237" s="18">
        <v>2782.6880000000001</v>
      </c>
      <c r="Q1237" s="18">
        <v>-838.33609999999999</v>
      </c>
      <c r="R1237" s="18">
        <v>-4621.8108000000002</v>
      </c>
      <c r="S1237" s="18">
        <v>-5853.6224000000002</v>
      </c>
      <c r="T1237" s="18">
        <v>-6761.6450000000004</v>
      </c>
      <c r="U1237" s="18">
        <v>-5101.9256999999998</v>
      </c>
      <c r="V1237" s="18">
        <v>-4718.4834000000001</v>
      </c>
      <c r="W1237" s="18">
        <v>-5134.2860000000001</v>
      </c>
      <c r="X1237" s="18">
        <v>-6346.5591000000004</v>
      </c>
      <c r="Y1237" s="18">
        <v>-6594.7268000000004</v>
      </c>
      <c r="Z1237" s="18">
        <v>-7142.0106999999998</v>
      </c>
    </row>
    <row r="1238" spans="1:26" hidden="1">
      <c r="A1238" s="18" t="s">
        <v>56</v>
      </c>
      <c r="B1238" s="18" t="s">
        <v>251</v>
      </c>
      <c r="C1238" s="18" t="s">
        <v>256</v>
      </c>
      <c r="D1238" s="18" t="s">
        <v>58</v>
      </c>
      <c r="E1238" s="18" t="s">
        <v>59</v>
      </c>
      <c r="F1238" s="18" t="s">
        <v>60</v>
      </c>
      <c r="G1238" s="18">
        <v>334.16079999999999</v>
      </c>
      <c r="H1238" s="18">
        <v>363.26580000000001</v>
      </c>
      <c r="I1238" s="18">
        <v>395.16660000000002</v>
      </c>
      <c r="J1238" s="18">
        <v>427.40820000000002</v>
      </c>
      <c r="K1238" s="18">
        <v>445.4273</v>
      </c>
      <c r="L1238" s="18">
        <v>458.56319999999999</v>
      </c>
      <c r="M1238" s="18">
        <v>416.04109999999997</v>
      </c>
      <c r="N1238" s="18">
        <v>403.649</v>
      </c>
      <c r="O1238" s="18">
        <v>389.56259999999997</v>
      </c>
      <c r="P1238" s="18">
        <v>406.12470000000002</v>
      </c>
      <c r="Q1238" s="18">
        <v>416.77249999999998</v>
      </c>
      <c r="R1238" s="18">
        <v>424.2715</v>
      </c>
      <c r="S1238" s="18">
        <v>427.6223</v>
      </c>
      <c r="T1238" s="18">
        <v>440.89569999999998</v>
      </c>
      <c r="U1238" s="18">
        <v>455.5634</v>
      </c>
      <c r="V1238" s="18">
        <v>469.88569999999999</v>
      </c>
      <c r="W1238" s="18">
        <v>482.76069999999999</v>
      </c>
      <c r="X1238" s="18">
        <v>492.8544</v>
      </c>
      <c r="Y1238" s="18">
        <v>500.02050000000003</v>
      </c>
      <c r="Z1238" s="18">
        <v>504.79309999999998</v>
      </c>
    </row>
    <row r="1239" spans="1:26" hidden="1">
      <c r="A1239" s="18" t="s">
        <v>56</v>
      </c>
      <c r="B1239" s="18" t="s">
        <v>251</v>
      </c>
      <c r="C1239" s="18" t="s">
        <v>256</v>
      </c>
      <c r="D1239" s="18" t="s">
        <v>58</v>
      </c>
      <c r="E1239" s="18" t="s">
        <v>61</v>
      </c>
      <c r="F1239" s="18" t="s">
        <v>62</v>
      </c>
      <c r="G1239" s="18">
        <v>60200.956859999998</v>
      </c>
      <c r="H1239" s="18">
        <v>71262.535080000001</v>
      </c>
      <c r="I1239" s="18">
        <v>87133.275460000004</v>
      </c>
      <c r="J1239" s="18">
        <v>107891.9039</v>
      </c>
      <c r="K1239" s="18">
        <v>130150.9</v>
      </c>
      <c r="L1239" s="18">
        <v>152783.4</v>
      </c>
      <c r="M1239" s="18">
        <v>172384.3</v>
      </c>
      <c r="N1239" s="18">
        <v>193323.9</v>
      </c>
      <c r="O1239" s="18">
        <v>214178.8</v>
      </c>
      <c r="P1239" s="18">
        <v>238706.6</v>
      </c>
      <c r="Q1239" s="18">
        <v>263571</v>
      </c>
      <c r="R1239" s="18">
        <v>289836.79999999999</v>
      </c>
      <c r="S1239" s="18">
        <v>316541.5</v>
      </c>
      <c r="T1239" s="18">
        <v>347202.9</v>
      </c>
      <c r="U1239" s="18">
        <v>379491.2</v>
      </c>
      <c r="V1239" s="18">
        <v>413689.1</v>
      </c>
      <c r="W1239" s="18">
        <v>449545.8</v>
      </c>
      <c r="X1239" s="18">
        <v>486522.3</v>
      </c>
      <c r="Y1239" s="18">
        <v>524825.4</v>
      </c>
      <c r="Z1239" s="18">
        <v>564397.9</v>
      </c>
    </row>
    <row r="1240" spans="1:26" hidden="1">
      <c r="A1240" s="18" t="s">
        <v>56</v>
      </c>
      <c r="B1240" s="18" t="s">
        <v>251</v>
      </c>
      <c r="C1240" s="18" t="s">
        <v>256</v>
      </c>
      <c r="D1240" s="18" t="s">
        <v>58</v>
      </c>
      <c r="E1240" s="18" t="s">
        <v>142</v>
      </c>
      <c r="F1240" s="18" t="s">
        <v>143</v>
      </c>
      <c r="G1240" s="18">
        <v>6490.9879000000001</v>
      </c>
      <c r="H1240" s="18">
        <v>6879.5896000000002</v>
      </c>
      <c r="I1240" s="18">
        <v>7257.2329</v>
      </c>
      <c r="J1240" s="18">
        <v>7623.6571999999996</v>
      </c>
      <c r="K1240" s="18">
        <v>7964.4282000000003</v>
      </c>
      <c r="L1240" s="18">
        <v>8273.4010999999991</v>
      </c>
      <c r="M1240" s="18">
        <v>8551.0051000000003</v>
      </c>
      <c r="N1240" s="18">
        <v>8795.5200999999997</v>
      </c>
      <c r="O1240" s="18">
        <v>9004.0542000000005</v>
      </c>
      <c r="P1240" s="18">
        <v>9172.3104000000003</v>
      </c>
      <c r="Q1240" s="18">
        <v>9297.5</v>
      </c>
      <c r="R1240" s="18">
        <v>9380.9207999999999</v>
      </c>
      <c r="S1240" s="18">
        <v>9427.6491999999998</v>
      </c>
      <c r="T1240" s="18">
        <v>9442.8467000000001</v>
      </c>
      <c r="U1240" s="18">
        <v>9427.5655999999999</v>
      </c>
      <c r="V1240" s="18">
        <v>9383.0054999999993</v>
      </c>
      <c r="W1240" s="18">
        <v>9312.1394</v>
      </c>
      <c r="X1240" s="18">
        <v>9220.2795000000006</v>
      </c>
      <c r="Y1240" s="18">
        <v>9112.0365000000002</v>
      </c>
      <c r="Z1240" s="18">
        <v>8990.6330999999991</v>
      </c>
    </row>
    <row r="1241" spans="1:26" hidden="1">
      <c r="A1241" s="18" t="s">
        <v>56</v>
      </c>
      <c r="B1241" s="18" t="s">
        <v>251</v>
      </c>
      <c r="C1241" s="18" t="s">
        <v>256</v>
      </c>
      <c r="D1241" s="18" t="s">
        <v>58</v>
      </c>
      <c r="E1241" s="18" t="s">
        <v>63</v>
      </c>
      <c r="F1241" s="18" t="s">
        <v>60</v>
      </c>
      <c r="G1241" s="18">
        <v>451.1345</v>
      </c>
      <c r="H1241" s="18">
        <v>495.4085</v>
      </c>
      <c r="I1241" s="18">
        <v>541.78099999999995</v>
      </c>
      <c r="J1241" s="18">
        <v>589.12429999999995</v>
      </c>
      <c r="K1241" s="18">
        <v>613.06600000000003</v>
      </c>
      <c r="L1241" s="18">
        <v>633.11580000000004</v>
      </c>
      <c r="M1241" s="18">
        <v>559.44349999999997</v>
      </c>
      <c r="N1241" s="18">
        <v>565.03639999999996</v>
      </c>
      <c r="O1241" s="18">
        <v>589.86289999999997</v>
      </c>
      <c r="P1241" s="18">
        <v>630.2586</v>
      </c>
      <c r="Q1241" s="18">
        <v>662.70100000000002</v>
      </c>
      <c r="R1241" s="18">
        <v>693.73400000000004</v>
      </c>
      <c r="S1241" s="18">
        <v>698.40740000000005</v>
      </c>
      <c r="T1241" s="18">
        <v>721.78160000000003</v>
      </c>
      <c r="U1241" s="18">
        <v>755.69240000000002</v>
      </c>
      <c r="V1241" s="18">
        <v>786.37580000000003</v>
      </c>
      <c r="W1241" s="18">
        <v>813.53189999999995</v>
      </c>
      <c r="X1241" s="18">
        <v>830.45100000000002</v>
      </c>
      <c r="Y1241" s="18">
        <v>837.30809999999997</v>
      </c>
      <c r="Z1241" s="18">
        <v>833.27049999999997</v>
      </c>
    </row>
    <row r="1242" spans="1:26" hidden="1">
      <c r="A1242" s="18" t="s">
        <v>56</v>
      </c>
      <c r="B1242" s="18" t="s">
        <v>258</v>
      </c>
      <c r="C1242" s="18" t="s">
        <v>256</v>
      </c>
      <c r="D1242" s="18" t="s">
        <v>58</v>
      </c>
      <c r="E1242" s="18" t="s">
        <v>140</v>
      </c>
      <c r="F1242" s="18" t="s">
        <v>141</v>
      </c>
      <c r="G1242" s="18">
        <v>34690.406000000003</v>
      </c>
      <c r="H1242" s="18">
        <v>38547.438499999997</v>
      </c>
      <c r="I1242" s="18">
        <v>38685.892699999997</v>
      </c>
      <c r="J1242" s="18">
        <v>39045.725400000003</v>
      </c>
      <c r="K1242" s="18">
        <v>29177.1512</v>
      </c>
      <c r="L1242" s="18">
        <v>19323.664000000001</v>
      </c>
      <c r="M1242" s="18">
        <v>15726.340099999999</v>
      </c>
      <c r="N1242" s="18">
        <v>13389.342500000001</v>
      </c>
      <c r="O1242" s="18">
        <v>11518.533799999999</v>
      </c>
      <c r="P1242" s="18">
        <v>8512.1092000000008</v>
      </c>
      <c r="Q1242" s="18">
        <v>7551.6682000000001</v>
      </c>
      <c r="R1242" s="18">
        <v>7066.8024999999998</v>
      </c>
      <c r="S1242" s="18">
        <v>7169.7795999999998</v>
      </c>
      <c r="T1242" s="18">
        <v>6452.1427999999996</v>
      </c>
      <c r="U1242" s="18">
        <v>6902.4156999999996</v>
      </c>
      <c r="V1242" s="18">
        <v>7402.8100999999997</v>
      </c>
      <c r="W1242" s="18">
        <v>7711.6803</v>
      </c>
      <c r="X1242" s="18">
        <v>8013.6626999999999</v>
      </c>
      <c r="Y1242" s="18">
        <v>8500.7199000000001</v>
      </c>
      <c r="Z1242" s="18">
        <v>8987.1214999999993</v>
      </c>
    </row>
    <row r="1243" spans="1:26" hidden="1">
      <c r="A1243" s="18" t="s">
        <v>56</v>
      </c>
      <c r="B1243" s="18" t="s">
        <v>258</v>
      </c>
      <c r="C1243" s="18" t="s">
        <v>256</v>
      </c>
      <c r="D1243" s="18" t="s">
        <v>58</v>
      </c>
      <c r="E1243" s="18" t="s">
        <v>59</v>
      </c>
      <c r="F1243" s="18" t="s">
        <v>60</v>
      </c>
      <c r="G1243" s="18">
        <v>334.16079999999999</v>
      </c>
      <c r="H1243" s="18">
        <v>356.46620000000001</v>
      </c>
      <c r="I1243" s="18">
        <v>379.11130000000003</v>
      </c>
      <c r="J1243" s="18">
        <v>401.9117</v>
      </c>
      <c r="K1243" s="18">
        <v>371.17579999999998</v>
      </c>
      <c r="L1243" s="18">
        <v>344.84679999999997</v>
      </c>
      <c r="M1243" s="18">
        <v>359.21510000000001</v>
      </c>
      <c r="N1243" s="18">
        <v>372.1096</v>
      </c>
      <c r="O1243" s="18">
        <v>385.95580000000001</v>
      </c>
      <c r="P1243" s="18">
        <v>398.58699999999999</v>
      </c>
      <c r="Q1243" s="18">
        <v>406.3974</v>
      </c>
      <c r="R1243" s="18">
        <v>413.86070000000001</v>
      </c>
      <c r="S1243" s="18">
        <v>422.38060000000002</v>
      </c>
      <c r="T1243" s="18">
        <v>430.38580000000002</v>
      </c>
      <c r="U1243" s="18">
        <v>439.97789999999998</v>
      </c>
      <c r="V1243" s="18">
        <v>449.44229999999999</v>
      </c>
      <c r="W1243" s="18">
        <v>458.28449999999998</v>
      </c>
      <c r="X1243" s="18">
        <v>466.46539999999999</v>
      </c>
      <c r="Y1243" s="18">
        <v>474.5575</v>
      </c>
      <c r="Z1243" s="18">
        <v>482.00959999999998</v>
      </c>
    </row>
    <row r="1244" spans="1:26" hidden="1">
      <c r="A1244" s="18" t="s">
        <v>56</v>
      </c>
      <c r="B1244" s="18" t="s">
        <v>258</v>
      </c>
      <c r="C1244" s="18" t="s">
        <v>256</v>
      </c>
      <c r="D1244" s="18" t="s">
        <v>58</v>
      </c>
      <c r="E1244" s="18" t="s">
        <v>61</v>
      </c>
      <c r="F1244" s="18" t="s">
        <v>62</v>
      </c>
      <c r="G1244" s="18">
        <v>54728.115599999997</v>
      </c>
      <c r="H1244" s="18">
        <v>64541.433100000002</v>
      </c>
      <c r="I1244" s="18">
        <v>78778.775399999999</v>
      </c>
      <c r="J1244" s="18">
        <v>97091.82</v>
      </c>
      <c r="K1244" s="18">
        <v>115239</v>
      </c>
      <c r="L1244" s="18">
        <v>132302</v>
      </c>
      <c r="M1244" s="18">
        <v>151219</v>
      </c>
      <c r="N1244" s="18">
        <v>170748</v>
      </c>
      <c r="O1244" s="18">
        <v>191009</v>
      </c>
      <c r="P1244" s="18">
        <v>211631</v>
      </c>
      <c r="Q1244" s="18">
        <v>232939</v>
      </c>
      <c r="R1244" s="18">
        <v>255793</v>
      </c>
      <c r="S1244" s="18">
        <v>280210</v>
      </c>
      <c r="T1244" s="18">
        <v>305802</v>
      </c>
      <c r="U1244" s="18">
        <v>332657</v>
      </c>
      <c r="V1244" s="18">
        <v>360780</v>
      </c>
      <c r="W1244" s="18">
        <v>389798</v>
      </c>
      <c r="X1244" s="18">
        <v>420304</v>
      </c>
      <c r="Y1244" s="18">
        <v>452031</v>
      </c>
      <c r="Z1244" s="18">
        <v>484796</v>
      </c>
    </row>
    <row r="1245" spans="1:26" hidden="1">
      <c r="A1245" s="18" t="s">
        <v>56</v>
      </c>
      <c r="B1245" s="18" t="s">
        <v>258</v>
      </c>
      <c r="C1245" s="18" t="s">
        <v>256</v>
      </c>
      <c r="D1245" s="18" t="s">
        <v>58</v>
      </c>
      <c r="E1245" s="18" t="s">
        <v>142</v>
      </c>
      <c r="F1245" s="18" t="s">
        <v>143</v>
      </c>
      <c r="G1245" s="18">
        <v>6490.9879000000001</v>
      </c>
      <c r="H1245" s="18">
        <v>6879.5896000000002</v>
      </c>
      <c r="I1245" s="18">
        <v>7257.2329</v>
      </c>
      <c r="J1245" s="18">
        <v>7623.6571999999996</v>
      </c>
      <c r="K1245" s="18">
        <v>7964.4282000000003</v>
      </c>
      <c r="L1245" s="18">
        <v>8273.4010999999991</v>
      </c>
      <c r="M1245" s="18">
        <v>8551.0051000000003</v>
      </c>
      <c r="N1245" s="18">
        <v>8795.5200999999997</v>
      </c>
      <c r="O1245" s="18">
        <v>9004.0542000000005</v>
      </c>
      <c r="P1245" s="18">
        <v>9172.3104000000003</v>
      </c>
      <c r="Q1245" s="18">
        <v>9297.5</v>
      </c>
      <c r="R1245" s="18">
        <v>9380.9207999999999</v>
      </c>
      <c r="S1245" s="18">
        <v>9427.6491999999998</v>
      </c>
      <c r="T1245" s="18">
        <v>9442.8467000000001</v>
      </c>
      <c r="U1245" s="18">
        <v>9427.5655999999999</v>
      </c>
      <c r="V1245" s="18">
        <v>9383.0054999999993</v>
      </c>
      <c r="W1245" s="18">
        <v>9312.1394</v>
      </c>
      <c r="X1245" s="18">
        <v>9220.2795000000006</v>
      </c>
      <c r="Y1245" s="18">
        <v>9112.0365000000002</v>
      </c>
      <c r="Z1245" s="18">
        <v>8990.6330999999991</v>
      </c>
    </row>
    <row r="1246" spans="1:26" hidden="1">
      <c r="A1246" s="18" t="s">
        <v>56</v>
      </c>
      <c r="B1246" s="18" t="s">
        <v>258</v>
      </c>
      <c r="C1246" s="18" t="s">
        <v>256</v>
      </c>
      <c r="D1246" s="18" t="s">
        <v>58</v>
      </c>
      <c r="E1246" s="18" t="s">
        <v>63</v>
      </c>
      <c r="F1246" s="18" t="s">
        <v>60</v>
      </c>
      <c r="G1246" s="18">
        <v>448.28609999999998</v>
      </c>
      <c r="H1246" s="18">
        <v>486.45859999999999</v>
      </c>
      <c r="I1246" s="18">
        <v>521.97349999999994</v>
      </c>
      <c r="J1246" s="18">
        <v>554.23090000000002</v>
      </c>
      <c r="K1246" s="18">
        <v>494.76409999999998</v>
      </c>
      <c r="L1246" s="18">
        <v>442.49020000000002</v>
      </c>
      <c r="M1246" s="18">
        <v>459.66570000000002</v>
      </c>
      <c r="N1246" s="18">
        <v>486.06889999999999</v>
      </c>
      <c r="O1246" s="18">
        <v>517.5915</v>
      </c>
      <c r="P1246" s="18">
        <v>563.40499999999997</v>
      </c>
      <c r="Q1246" s="18">
        <v>579.71860000000004</v>
      </c>
      <c r="R1246" s="18">
        <v>590.98630000000003</v>
      </c>
      <c r="S1246" s="18">
        <v>604.5675</v>
      </c>
      <c r="T1246" s="18">
        <v>611.18140000000005</v>
      </c>
      <c r="U1246" s="18">
        <v>623.68719999999996</v>
      </c>
      <c r="V1246" s="18">
        <v>639.41210000000001</v>
      </c>
      <c r="W1246" s="18">
        <v>655.70079999999996</v>
      </c>
      <c r="X1246" s="18">
        <v>671.13459999999998</v>
      </c>
      <c r="Y1246" s="18">
        <v>686.47640000000001</v>
      </c>
      <c r="Z1246" s="18">
        <v>701.66200000000003</v>
      </c>
    </row>
    <row r="1247" spans="1:26" hidden="1">
      <c r="A1247" s="18" t="s">
        <v>56</v>
      </c>
      <c r="B1247" s="18" t="s">
        <v>259</v>
      </c>
      <c r="C1247" s="18" t="s">
        <v>256</v>
      </c>
      <c r="D1247" s="18" t="s">
        <v>58</v>
      </c>
      <c r="E1247" s="18" t="s">
        <v>140</v>
      </c>
      <c r="F1247" s="18" t="s">
        <v>141</v>
      </c>
      <c r="G1247" s="18">
        <v>34690.406000000003</v>
      </c>
      <c r="H1247" s="18">
        <v>37796.264199999998</v>
      </c>
      <c r="I1247" s="18">
        <v>37627.609400000001</v>
      </c>
      <c r="J1247" s="18">
        <v>37821.364800000003</v>
      </c>
      <c r="K1247" s="18">
        <v>28338.564299999998</v>
      </c>
      <c r="L1247" s="18">
        <v>18467.692999999999</v>
      </c>
      <c r="M1247" s="18">
        <v>14454.061299999999</v>
      </c>
      <c r="N1247" s="18">
        <v>11297.644399999999</v>
      </c>
      <c r="O1247" s="18">
        <v>9115.9629000000004</v>
      </c>
      <c r="P1247" s="18">
        <v>6443.8420999999998</v>
      </c>
      <c r="Q1247" s="18">
        <v>5152.0920999999998</v>
      </c>
      <c r="R1247" s="18">
        <v>4294.3037999999997</v>
      </c>
      <c r="S1247" s="18">
        <v>3928.1786999999999</v>
      </c>
      <c r="T1247" s="18">
        <v>3015.5875999999998</v>
      </c>
      <c r="U1247" s="18">
        <v>3135.9866999999999</v>
      </c>
      <c r="V1247" s="18">
        <v>3291.3389999999999</v>
      </c>
      <c r="W1247" s="18">
        <v>3226.7350000000001</v>
      </c>
      <c r="X1247" s="18">
        <v>3203.0104999999999</v>
      </c>
      <c r="Y1247" s="18">
        <v>3381.4436000000001</v>
      </c>
      <c r="Z1247" s="18">
        <v>3530.7739999999999</v>
      </c>
    </row>
    <row r="1248" spans="1:26" hidden="1">
      <c r="A1248" s="18" t="s">
        <v>56</v>
      </c>
      <c r="B1248" s="18" t="s">
        <v>259</v>
      </c>
      <c r="C1248" s="18" t="s">
        <v>256</v>
      </c>
      <c r="D1248" s="18" t="s">
        <v>58</v>
      </c>
      <c r="E1248" s="18" t="s">
        <v>59</v>
      </c>
      <c r="F1248" s="18" t="s">
        <v>60</v>
      </c>
      <c r="G1248" s="18">
        <v>334.16079999999999</v>
      </c>
      <c r="H1248" s="18">
        <v>349.64089999999999</v>
      </c>
      <c r="I1248" s="18">
        <v>365.75380000000001</v>
      </c>
      <c r="J1248" s="18">
        <v>383.33640000000003</v>
      </c>
      <c r="K1248" s="18">
        <v>355.21969999999999</v>
      </c>
      <c r="L1248" s="18">
        <v>323.4486</v>
      </c>
      <c r="M1248" s="18">
        <v>329.85930000000002</v>
      </c>
      <c r="N1248" s="18">
        <v>334.11770000000001</v>
      </c>
      <c r="O1248" s="18">
        <v>339.58679999999998</v>
      </c>
      <c r="P1248" s="18">
        <v>340.79230000000001</v>
      </c>
      <c r="Q1248" s="18">
        <v>342.30250000000001</v>
      </c>
      <c r="R1248" s="18">
        <v>342.59210000000002</v>
      </c>
      <c r="S1248" s="18">
        <v>345.2912</v>
      </c>
      <c r="T1248" s="18">
        <v>345.88459999999998</v>
      </c>
      <c r="U1248" s="18">
        <v>349.46929999999998</v>
      </c>
      <c r="V1248" s="18">
        <v>352.8723</v>
      </c>
      <c r="W1248" s="18">
        <v>355.42309999999998</v>
      </c>
      <c r="X1248" s="18">
        <v>356.8938</v>
      </c>
      <c r="Y1248" s="18">
        <v>357.54640000000001</v>
      </c>
      <c r="Z1248" s="18">
        <v>357.68419999999998</v>
      </c>
    </row>
    <row r="1249" spans="1:26" hidden="1">
      <c r="A1249" s="18" t="s">
        <v>56</v>
      </c>
      <c r="B1249" s="18" t="s">
        <v>259</v>
      </c>
      <c r="C1249" s="18" t="s">
        <v>256</v>
      </c>
      <c r="D1249" s="18" t="s">
        <v>58</v>
      </c>
      <c r="E1249" s="18" t="s">
        <v>61</v>
      </c>
      <c r="F1249" s="18" t="s">
        <v>62</v>
      </c>
      <c r="G1249" s="18">
        <v>54728.115599999997</v>
      </c>
      <c r="H1249" s="18">
        <v>64546.507400000002</v>
      </c>
      <c r="I1249" s="18">
        <v>78810.127900000007</v>
      </c>
      <c r="J1249" s="18">
        <v>97203.919399999999</v>
      </c>
      <c r="K1249" s="18">
        <v>115655</v>
      </c>
      <c r="L1249" s="18">
        <v>132915</v>
      </c>
      <c r="M1249" s="18">
        <v>151898</v>
      </c>
      <c r="N1249" s="18">
        <v>171405</v>
      </c>
      <c r="O1249" s="18">
        <v>191823</v>
      </c>
      <c r="P1249" s="18">
        <v>212231</v>
      </c>
      <c r="Q1249" s="18">
        <v>233504</v>
      </c>
      <c r="R1249" s="18">
        <v>256167</v>
      </c>
      <c r="S1249" s="18">
        <v>280751</v>
      </c>
      <c r="T1249" s="18">
        <v>306044</v>
      </c>
      <c r="U1249" s="18">
        <v>333080</v>
      </c>
      <c r="V1249" s="18">
        <v>361440</v>
      </c>
      <c r="W1249" s="18">
        <v>390849</v>
      </c>
      <c r="X1249" s="18">
        <v>421317</v>
      </c>
      <c r="Y1249" s="18">
        <v>452840</v>
      </c>
      <c r="Z1249" s="18">
        <v>485256</v>
      </c>
    </row>
    <row r="1250" spans="1:26" hidden="1">
      <c r="A1250" s="18" t="s">
        <v>56</v>
      </c>
      <c r="B1250" s="18" t="s">
        <v>259</v>
      </c>
      <c r="C1250" s="18" t="s">
        <v>256</v>
      </c>
      <c r="D1250" s="18" t="s">
        <v>58</v>
      </c>
      <c r="E1250" s="18" t="s">
        <v>142</v>
      </c>
      <c r="F1250" s="18" t="s">
        <v>143</v>
      </c>
      <c r="G1250" s="18">
        <v>6490.9879000000001</v>
      </c>
      <c r="H1250" s="18">
        <v>6879.5896000000002</v>
      </c>
      <c r="I1250" s="18">
        <v>7257.2329</v>
      </c>
      <c r="J1250" s="18">
        <v>7623.6571999999996</v>
      </c>
      <c r="K1250" s="18">
        <v>7964.4282000000003</v>
      </c>
      <c r="L1250" s="18">
        <v>8273.4010999999991</v>
      </c>
      <c r="M1250" s="18">
        <v>8551.0051000000003</v>
      </c>
      <c r="N1250" s="18">
        <v>8795.5200999999997</v>
      </c>
      <c r="O1250" s="18">
        <v>9004.0542000000005</v>
      </c>
      <c r="P1250" s="18">
        <v>9172.3104000000003</v>
      </c>
      <c r="Q1250" s="18">
        <v>9297.5</v>
      </c>
      <c r="R1250" s="18">
        <v>9380.9207999999999</v>
      </c>
      <c r="S1250" s="18">
        <v>9427.6491999999998</v>
      </c>
      <c r="T1250" s="18">
        <v>9442.8467000000001</v>
      </c>
      <c r="U1250" s="18">
        <v>9427.5655999999999</v>
      </c>
      <c r="V1250" s="18">
        <v>9383.0054999999993</v>
      </c>
      <c r="W1250" s="18">
        <v>9312.1394</v>
      </c>
      <c r="X1250" s="18">
        <v>9220.2795000000006</v>
      </c>
      <c r="Y1250" s="18">
        <v>9112.0365000000002</v>
      </c>
      <c r="Z1250" s="18">
        <v>8990.6330999999991</v>
      </c>
    </row>
    <row r="1251" spans="1:26" hidden="1">
      <c r="A1251" s="18" t="s">
        <v>56</v>
      </c>
      <c r="B1251" s="18" t="s">
        <v>259</v>
      </c>
      <c r="C1251" s="18" t="s">
        <v>256</v>
      </c>
      <c r="D1251" s="18" t="s">
        <v>58</v>
      </c>
      <c r="E1251" s="18" t="s">
        <v>63</v>
      </c>
      <c r="F1251" s="18" t="s">
        <v>60</v>
      </c>
      <c r="G1251" s="18">
        <v>448.28609999999998</v>
      </c>
      <c r="H1251" s="18">
        <v>475.78890000000001</v>
      </c>
      <c r="I1251" s="18">
        <v>500.28930000000003</v>
      </c>
      <c r="J1251" s="18">
        <v>524.10130000000004</v>
      </c>
      <c r="K1251" s="18">
        <v>471.09449999999998</v>
      </c>
      <c r="L1251" s="18">
        <v>410.6456</v>
      </c>
      <c r="M1251" s="18">
        <v>415.93599999999998</v>
      </c>
      <c r="N1251" s="18">
        <v>426.56529999999998</v>
      </c>
      <c r="O1251" s="18">
        <v>441.07510000000002</v>
      </c>
      <c r="P1251" s="18">
        <v>457.22129999999999</v>
      </c>
      <c r="Q1251" s="18">
        <v>470.6182</v>
      </c>
      <c r="R1251" s="18">
        <v>468.46899999999999</v>
      </c>
      <c r="S1251" s="18">
        <v>472.03579999999999</v>
      </c>
      <c r="T1251" s="18">
        <v>461.78269999999998</v>
      </c>
      <c r="U1251" s="18">
        <v>464.90100000000001</v>
      </c>
      <c r="V1251" s="18">
        <v>469.834</v>
      </c>
      <c r="W1251" s="18">
        <v>473.73</v>
      </c>
      <c r="X1251" s="18">
        <v>476.46249999999998</v>
      </c>
      <c r="Y1251" s="18">
        <v>478.15129999999999</v>
      </c>
      <c r="Z1251" s="18">
        <v>478.13029999999998</v>
      </c>
    </row>
    <row r="1252" spans="1:26" hidden="1">
      <c r="A1252" s="18" t="s">
        <v>56</v>
      </c>
      <c r="B1252" s="18" t="s">
        <v>260</v>
      </c>
      <c r="C1252" s="18" t="s">
        <v>256</v>
      </c>
      <c r="D1252" s="18" t="s">
        <v>58</v>
      </c>
      <c r="E1252" s="18" t="s">
        <v>140</v>
      </c>
      <c r="F1252" s="18" t="s">
        <v>141</v>
      </c>
      <c r="G1252" s="18">
        <v>34690.406000000003</v>
      </c>
      <c r="H1252" s="18">
        <v>37767.799500000001</v>
      </c>
      <c r="I1252" s="18">
        <v>37775.594700000001</v>
      </c>
      <c r="J1252" s="18">
        <v>38104.481899999999</v>
      </c>
      <c r="K1252" s="18">
        <v>28576.218199999999</v>
      </c>
      <c r="L1252" s="18">
        <v>18704.082399999999</v>
      </c>
      <c r="M1252" s="18">
        <v>14781.0159</v>
      </c>
      <c r="N1252" s="18">
        <v>11839.3889</v>
      </c>
      <c r="O1252" s="18">
        <v>9764.4642000000003</v>
      </c>
      <c r="P1252" s="18">
        <v>6943.3771999999999</v>
      </c>
      <c r="Q1252" s="18">
        <v>5805.5639000000001</v>
      </c>
      <c r="R1252" s="18">
        <v>5131.0515999999998</v>
      </c>
      <c r="S1252" s="18">
        <v>5020.5774000000001</v>
      </c>
      <c r="T1252" s="18">
        <v>4329.7312000000002</v>
      </c>
      <c r="U1252" s="18">
        <v>4693.2909</v>
      </c>
      <c r="V1252" s="18">
        <v>5088.2664000000004</v>
      </c>
      <c r="W1252" s="18">
        <v>5268.3797999999997</v>
      </c>
      <c r="X1252" s="18">
        <v>5446.2591000000002</v>
      </c>
      <c r="Y1252" s="18">
        <v>5808.0250999999998</v>
      </c>
      <c r="Z1252" s="18">
        <v>6167.4432999999999</v>
      </c>
    </row>
    <row r="1253" spans="1:26" hidden="1">
      <c r="A1253" s="18" t="s">
        <v>56</v>
      </c>
      <c r="B1253" s="18" t="s">
        <v>260</v>
      </c>
      <c r="C1253" s="18" t="s">
        <v>256</v>
      </c>
      <c r="D1253" s="18" t="s">
        <v>58</v>
      </c>
      <c r="E1253" s="18" t="s">
        <v>59</v>
      </c>
      <c r="F1253" s="18" t="s">
        <v>60</v>
      </c>
      <c r="G1253" s="18">
        <v>334.16079999999999</v>
      </c>
      <c r="H1253" s="18">
        <v>351.47359999999998</v>
      </c>
      <c r="I1253" s="18">
        <v>369.5591</v>
      </c>
      <c r="J1253" s="18">
        <v>388.95370000000003</v>
      </c>
      <c r="K1253" s="18">
        <v>360.56420000000003</v>
      </c>
      <c r="L1253" s="18">
        <v>333.82080000000002</v>
      </c>
      <c r="M1253" s="18">
        <v>345.42899999999997</v>
      </c>
      <c r="N1253" s="18">
        <v>355.15660000000003</v>
      </c>
      <c r="O1253" s="18">
        <v>365.97890000000001</v>
      </c>
      <c r="P1253" s="18">
        <v>374.46929999999998</v>
      </c>
      <c r="Q1253" s="18">
        <v>380.74939999999998</v>
      </c>
      <c r="R1253" s="18">
        <v>385.79169999999999</v>
      </c>
      <c r="S1253" s="18">
        <v>392.21530000000001</v>
      </c>
      <c r="T1253" s="18">
        <v>397.74990000000003</v>
      </c>
      <c r="U1253" s="18">
        <v>404.6884</v>
      </c>
      <c r="V1253" s="18">
        <v>410.94690000000003</v>
      </c>
      <c r="W1253" s="18">
        <v>416.79739999999998</v>
      </c>
      <c r="X1253" s="18">
        <v>422.02210000000002</v>
      </c>
      <c r="Y1253" s="18">
        <v>426.9665</v>
      </c>
      <c r="Z1253" s="18">
        <v>431.26429999999999</v>
      </c>
    </row>
    <row r="1254" spans="1:26" hidden="1">
      <c r="A1254" s="18" t="s">
        <v>56</v>
      </c>
      <c r="B1254" s="18" t="s">
        <v>260</v>
      </c>
      <c r="C1254" s="18" t="s">
        <v>256</v>
      </c>
      <c r="D1254" s="18" t="s">
        <v>58</v>
      </c>
      <c r="E1254" s="18" t="s">
        <v>61</v>
      </c>
      <c r="F1254" s="18" t="s">
        <v>62</v>
      </c>
      <c r="G1254" s="18">
        <v>54728.115599999997</v>
      </c>
      <c r="H1254" s="18">
        <v>64543.126799999998</v>
      </c>
      <c r="I1254" s="18">
        <v>78800.943199999994</v>
      </c>
      <c r="J1254" s="18">
        <v>97178.290800000002</v>
      </c>
      <c r="K1254" s="18">
        <v>115603</v>
      </c>
      <c r="L1254" s="18">
        <v>132932</v>
      </c>
      <c r="M1254" s="18">
        <v>151909</v>
      </c>
      <c r="N1254" s="18">
        <v>171397</v>
      </c>
      <c r="O1254" s="18">
        <v>191773</v>
      </c>
      <c r="P1254" s="18">
        <v>212358</v>
      </c>
      <c r="Q1254" s="18">
        <v>233716</v>
      </c>
      <c r="R1254" s="18">
        <v>256574</v>
      </c>
      <c r="S1254" s="18">
        <v>281057</v>
      </c>
      <c r="T1254" s="18">
        <v>306578</v>
      </c>
      <c r="U1254" s="18">
        <v>333468</v>
      </c>
      <c r="V1254" s="18">
        <v>361624</v>
      </c>
      <c r="W1254" s="18">
        <v>390740</v>
      </c>
      <c r="X1254" s="18">
        <v>421088</v>
      </c>
      <c r="Y1254" s="18">
        <v>452755</v>
      </c>
      <c r="Z1254" s="18">
        <v>485463</v>
      </c>
    </row>
    <row r="1255" spans="1:26" hidden="1">
      <c r="A1255" s="18" t="s">
        <v>56</v>
      </c>
      <c r="B1255" s="18" t="s">
        <v>260</v>
      </c>
      <c r="C1255" s="18" t="s">
        <v>256</v>
      </c>
      <c r="D1255" s="18" t="s">
        <v>58</v>
      </c>
      <c r="E1255" s="18" t="s">
        <v>142</v>
      </c>
      <c r="F1255" s="18" t="s">
        <v>143</v>
      </c>
      <c r="G1255" s="18">
        <v>6490.9879000000001</v>
      </c>
      <c r="H1255" s="18">
        <v>6879.5896000000002</v>
      </c>
      <c r="I1255" s="18">
        <v>7257.2329</v>
      </c>
      <c r="J1255" s="18">
        <v>7623.6571999999996</v>
      </c>
      <c r="K1255" s="18">
        <v>7964.4282000000003</v>
      </c>
      <c r="L1255" s="18">
        <v>8273.4010999999991</v>
      </c>
      <c r="M1255" s="18">
        <v>8551.0051000000003</v>
      </c>
      <c r="N1255" s="18">
        <v>8795.5200999999997</v>
      </c>
      <c r="O1255" s="18">
        <v>9004.0542000000005</v>
      </c>
      <c r="P1255" s="18">
        <v>9172.3104000000003</v>
      </c>
      <c r="Q1255" s="18">
        <v>9297.5</v>
      </c>
      <c r="R1255" s="18">
        <v>9380.9207999999999</v>
      </c>
      <c r="S1255" s="18">
        <v>9427.6491999999998</v>
      </c>
      <c r="T1255" s="18">
        <v>9442.8467000000001</v>
      </c>
      <c r="U1255" s="18">
        <v>9427.5655999999999</v>
      </c>
      <c r="V1255" s="18">
        <v>9383.0054999999993</v>
      </c>
      <c r="W1255" s="18">
        <v>9312.1394</v>
      </c>
      <c r="X1255" s="18">
        <v>9220.2795000000006</v>
      </c>
      <c r="Y1255" s="18">
        <v>9112.0365000000002</v>
      </c>
      <c r="Z1255" s="18">
        <v>8990.6330999999991</v>
      </c>
    </row>
    <row r="1256" spans="1:26" hidden="1">
      <c r="A1256" s="18" t="s">
        <v>56</v>
      </c>
      <c r="B1256" s="18" t="s">
        <v>260</v>
      </c>
      <c r="C1256" s="18" t="s">
        <v>256</v>
      </c>
      <c r="D1256" s="18" t="s">
        <v>58</v>
      </c>
      <c r="E1256" s="18" t="s">
        <v>63</v>
      </c>
      <c r="F1256" s="18" t="s">
        <v>60</v>
      </c>
      <c r="G1256" s="18">
        <v>448.28609999999998</v>
      </c>
      <c r="H1256" s="18">
        <v>479.77949999999998</v>
      </c>
      <c r="I1256" s="18">
        <v>509.18279999999999</v>
      </c>
      <c r="J1256" s="18">
        <v>537.57370000000003</v>
      </c>
      <c r="K1256" s="18">
        <v>481.98140000000001</v>
      </c>
      <c r="L1256" s="18">
        <v>427.15010000000001</v>
      </c>
      <c r="M1256" s="18">
        <v>439.18369999999999</v>
      </c>
      <c r="N1256" s="18">
        <v>457.57580000000002</v>
      </c>
      <c r="O1256" s="18">
        <v>481.44240000000002</v>
      </c>
      <c r="P1256" s="18">
        <v>513.6413</v>
      </c>
      <c r="Q1256" s="18">
        <v>531.70079999999996</v>
      </c>
      <c r="R1256" s="18">
        <v>537.61540000000002</v>
      </c>
      <c r="S1256" s="18">
        <v>547.3184</v>
      </c>
      <c r="T1256" s="18">
        <v>548.69060000000002</v>
      </c>
      <c r="U1256" s="18">
        <v>557.41340000000002</v>
      </c>
      <c r="V1256" s="18">
        <v>568.56140000000005</v>
      </c>
      <c r="W1256" s="18">
        <v>579.9665</v>
      </c>
      <c r="X1256" s="18">
        <v>590.74019999999996</v>
      </c>
      <c r="Y1256" s="18">
        <v>601.27350000000001</v>
      </c>
      <c r="Z1256" s="18">
        <v>611.32000000000005</v>
      </c>
    </row>
    <row r="1257" spans="1:26" hidden="1">
      <c r="A1257" s="18" t="s">
        <v>56</v>
      </c>
      <c r="B1257" s="18" t="s">
        <v>261</v>
      </c>
      <c r="C1257" s="18" t="s">
        <v>256</v>
      </c>
      <c r="D1257" s="18" t="s">
        <v>58</v>
      </c>
      <c r="E1257" s="18" t="s">
        <v>140</v>
      </c>
      <c r="F1257" s="18" t="s">
        <v>141</v>
      </c>
      <c r="G1257" s="18">
        <v>34690.406000000003</v>
      </c>
      <c r="H1257" s="18">
        <v>38558.781799999997</v>
      </c>
      <c r="I1257" s="18">
        <v>38693.743399999999</v>
      </c>
      <c r="J1257" s="18">
        <v>39050.739200000004</v>
      </c>
      <c r="K1257" s="18">
        <v>29159.371299999999</v>
      </c>
      <c r="L1257" s="18">
        <v>19148.789100000002</v>
      </c>
      <c r="M1257" s="18">
        <v>15254.1922</v>
      </c>
      <c r="N1257" s="18">
        <v>12326.2166</v>
      </c>
      <c r="O1257" s="18">
        <v>10257.622100000001</v>
      </c>
      <c r="P1257" s="18">
        <v>7444.7336999999998</v>
      </c>
      <c r="Q1257" s="18">
        <v>6340.9647999999997</v>
      </c>
      <c r="R1257" s="18">
        <v>5668.5495000000001</v>
      </c>
      <c r="S1257" s="18">
        <v>5569.5196999999998</v>
      </c>
      <c r="T1257" s="18">
        <v>4868.6395000000002</v>
      </c>
      <c r="U1257" s="18">
        <v>5264.4364999999998</v>
      </c>
      <c r="V1257" s="18">
        <v>5664.4769999999999</v>
      </c>
      <c r="W1257" s="18">
        <v>5865.2025999999996</v>
      </c>
      <c r="X1257" s="18">
        <v>6059.9335000000001</v>
      </c>
      <c r="Y1257" s="18">
        <v>6461.5227000000004</v>
      </c>
      <c r="Z1257" s="18">
        <v>6847.6617999999999</v>
      </c>
    </row>
    <row r="1258" spans="1:26" hidden="1">
      <c r="A1258" s="18" t="s">
        <v>56</v>
      </c>
      <c r="B1258" s="18" t="s">
        <v>261</v>
      </c>
      <c r="C1258" s="18" t="s">
        <v>256</v>
      </c>
      <c r="D1258" s="18" t="s">
        <v>58</v>
      </c>
      <c r="E1258" s="18" t="s">
        <v>59</v>
      </c>
      <c r="F1258" s="18" t="s">
        <v>60</v>
      </c>
      <c r="G1258" s="18">
        <v>334.16079999999999</v>
      </c>
      <c r="H1258" s="18">
        <v>356.47480000000002</v>
      </c>
      <c r="I1258" s="18">
        <v>379.13900000000001</v>
      </c>
      <c r="J1258" s="18">
        <v>401.95729999999998</v>
      </c>
      <c r="K1258" s="18">
        <v>371.51609999999999</v>
      </c>
      <c r="L1258" s="18">
        <v>345.41759999999999</v>
      </c>
      <c r="M1258" s="18">
        <v>359.38909999999998</v>
      </c>
      <c r="N1258" s="18">
        <v>370.98820000000001</v>
      </c>
      <c r="O1258" s="18">
        <v>383.83179999999999</v>
      </c>
      <c r="P1258" s="18">
        <v>393.54</v>
      </c>
      <c r="Q1258" s="18">
        <v>401.48200000000003</v>
      </c>
      <c r="R1258" s="18">
        <v>408.6277</v>
      </c>
      <c r="S1258" s="18">
        <v>417.62419999999997</v>
      </c>
      <c r="T1258" s="18">
        <v>423.8664</v>
      </c>
      <c r="U1258" s="18">
        <v>432.39089999999999</v>
      </c>
      <c r="V1258" s="18">
        <v>441.43</v>
      </c>
      <c r="W1258" s="18">
        <v>450.36099999999999</v>
      </c>
      <c r="X1258" s="18">
        <v>458.5831</v>
      </c>
      <c r="Y1258" s="18">
        <v>466.49990000000003</v>
      </c>
      <c r="Z1258" s="18">
        <v>473.7097</v>
      </c>
    </row>
    <row r="1259" spans="1:26" hidden="1">
      <c r="A1259" s="18" t="s">
        <v>56</v>
      </c>
      <c r="B1259" s="18" t="s">
        <v>261</v>
      </c>
      <c r="C1259" s="18" t="s">
        <v>256</v>
      </c>
      <c r="D1259" s="18" t="s">
        <v>58</v>
      </c>
      <c r="E1259" s="18" t="s">
        <v>61</v>
      </c>
      <c r="F1259" s="18" t="s">
        <v>62</v>
      </c>
      <c r="G1259" s="18">
        <v>54728.115599999997</v>
      </c>
      <c r="H1259" s="18">
        <v>64820.667699999998</v>
      </c>
      <c r="I1259" s="18">
        <v>79219.257100000003</v>
      </c>
      <c r="J1259" s="18">
        <v>97974.187099999996</v>
      </c>
      <c r="K1259" s="18">
        <v>116674</v>
      </c>
      <c r="L1259" s="18">
        <v>134334</v>
      </c>
      <c r="M1259" s="18">
        <v>153912</v>
      </c>
      <c r="N1259" s="18">
        <v>174106</v>
      </c>
      <c r="O1259" s="18">
        <v>195299</v>
      </c>
      <c r="P1259" s="18">
        <v>216831</v>
      </c>
      <c r="Q1259" s="18">
        <v>239416</v>
      </c>
      <c r="R1259" s="18">
        <v>263588</v>
      </c>
      <c r="S1259" s="18">
        <v>289644</v>
      </c>
      <c r="T1259" s="18">
        <v>316692</v>
      </c>
      <c r="U1259" s="18">
        <v>345555</v>
      </c>
      <c r="V1259" s="18">
        <v>376107</v>
      </c>
      <c r="W1259" s="18">
        <v>407906</v>
      </c>
      <c r="X1259" s="18">
        <v>441491</v>
      </c>
      <c r="Y1259" s="18">
        <v>476567</v>
      </c>
      <c r="Z1259" s="18">
        <v>513003</v>
      </c>
    </row>
    <row r="1260" spans="1:26" hidden="1">
      <c r="A1260" s="18" t="s">
        <v>56</v>
      </c>
      <c r="B1260" s="18" t="s">
        <v>261</v>
      </c>
      <c r="C1260" s="18" t="s">
        <v>256</v>
      </c>
      <c r="D1260" s="18" t="s">
        <v>58</v>
      </c>
      <c r="E1260" s="18" t="s">
        <v>142</v>
      </c>
      <c r="F1260" s="18" t="s">
        <v>143</v>
      </c>
      <c r="G1260" s="18">
        <v>6490.9879000000001</v>
      </c>
      <c r="H1260" s="18">
        <v>6879.5896000000002</v>
      </c>
      <c r="I1260" s="18">
        <v>7257.2329</v>
      </c>
      <c r="J1260" s="18">
        <v>7623.6571999999996</v>
      </c>
      <c r="K1260" s="18">
        <v>7964.4282000000003</v>
      </c>
      <c r="L1260" s="18">
        <v>8273.4010999999991</v>
      </c>
      <c r="M1260" s="18">
        <v>8551.0051000000003</v>
      </c>
      <c r="N1260" s="18">
        <v>8795.5200999999997</v>
      </c>
      <c r="O1260" s="18">
        <v>9004.0542000000005</v>
      </c>
      <c r="P1260" s="18">
        <v>9172.3104000000003</v>
      </c>
      <c r="Q1260" s="18">
        <v>9297.5</v>
      </c>
      <c r="R1260" s="18">
        <v>9380.9207999999999</v>
      </c>
      <c r="S1260" s="18">
        <v>9427.6491999999998</v>
      </c>
      <c r="T1260" s="18">
        <v>9442.8467000000001</v>
      </c>
      <c r="U1260" s="18">
        <v>9427.5655999999999</v>
      </c>
      <c r="V1260" s="18">
        <v>9383.0054999999993</v>
      </c>
      <c r="W1260" s="18">
        <v>9312.1394</v>
      </c>
      <c r="X1260" s="18">
        <v>9220.2795000000006</v>
      </c>
      <c r="Y1260" s="18">
        <v>9112.0365000000002</v>
      </c>
      <c r="Z1260" s="18">
        <v>8990.6330999999991</v>
      </c>
    </row>
    <row r="1261" spans="1:26" hidden="1">
      <c r="A1261" s="18" t="s">
        <v>56</v>
      </c>
      <c r="B1261" s="18" t="s">
        <v>261</v>
      </c>
      <c r="C1261" s="18" t="s">
        <v>256</v>
      </c>
      <c r="D1261" s="18" t="s">
        <v>58</v>
      </c>
      <c r="E1261" s="18" t="s">
        <v>63</v>
      </c>
      <c r="F1261" s="18" t="s">
        <v>60</v>
      </c>
      <c r="G1261" s="18">
        <v>448.28609999999998</v>
      </c>
      <c r="H1261" s="18">
        <v>486.45350000000002</v>
      </c>
      <c r="I1261" s="18">
        <v>521.95510000000002</v>
      </c>
      <c r="J1261" s="18">
        <v>554.23419999999999</v>
      </c>
      <c r="K1261" s="18">
        <v>494.79880000000003</v>
      </c>
      <c r="L1261" s="18">
        <v>441.38330000000002</v>
      </c>
      <c r="M1261" s="18">
        <v>456.08280000000002</v>
      </c>
      <c r="N1261" s="18">
        <v>477.19029999999998</v>
      </c>
      <c r="O1261" s="18">
        <v>504.63839999999999</v>
      </c>
      <c r="P1261" s="18">
        <v>542.8759</v>
      </c>
      <c r="Q1261" s="18">
        <v>557.92430000000002</v>
      </c>
      <c r="R1261" s="18">
        <v>565.80219999999997</v>
      </c>
      <c r="S1261" s="18">
        <v>578.6825</v>
      </c>
      <c r="T1261" s="18">
        <v>579.4597</v>
      </c>
      <c r="U1261" s="18">
        <v>590.77610000000004</v>
      </c>
      <c r="V1261" s="18">
        <v>604.71939999999995</v>
      </c>
      <c r="W1261" s="18">
        <v>619.26890000000003</v>
      </c>
      <c r="X1261" s="18">
        <v>632.69200000000001</v>
      </c>
      <c r="Y1261" s="18">
        <v>646.03700000000003</v>
      </c>
      <c r="Z1261" s="18">
        <v>658.63490000000002</v>
      </c>
    </row>
    <row r="1262" spans="1:26" hidden="1">
      <c r="A1262" s="18" t="s">
        <v>56</v>
      </c>
      <c r="B1262" s="18" t="s">
        <v>262</v>
      </c>
      <c r="C1262" s="18" t="s">
        <v>256</v>
      </c>
      <c r="D1262" s="18" t="s">
        <v>58</v>
      </c>
      <c r="E1262" s="18" t="s">
        <v>140</v>
      </c>
      <c r="F1262" s="18" t="s">
        <v>141</v>
      </c>
      <c r="G1262" s="18">
        <v>34690.406000000003</v>
      </c>
      <c r="H1262" s="18">
        <v>38558.781799999997</v>
      </c>
      <c r="I1262" s="18">
        <v>38693.743399999999</v>
      </c>
      <c r="J1262" s="18">
        <v>39050.739200000004</v>
      </c>
      <c r="K1262" s="18">
        <v>29157.5792</v>
      </c>
      <c r="L1262" s="18">
        <v>19166.752400000001</v>
      </c>
      <c r="M1262" s="18">
        <v>15396.5828</v>
      </c>
      <c r="N1262" s="18">
        <v>12667.5915</v>
      </c>
      <c r="O1262" s="18">
        <v>10748.7858</v>
      </c>
      <c r="P1262" s="18">
        <v>7839.7839999999997</v>
      </c>
      <c r="Q1262" s="18">
        <v>7106.8976000000002</v>
      </c>
      <c r="R1262" s="18">
        <v>6532.5433999999996</v>
      </c>
      <c r="S1262" s="18">
        <v>6514.2533000000003</v>
      </c>
      <c r="T1262" s="18">
        <v>5759.5482000000002</v>
      </c>
      <c r="U1262" s="18">
        <v>6186.5811000000003</v>
      </c>
      <c r="V1262" s="18">
        <v>6646.7175999999999</v>
      </c>
      <c r="W1262" s="18">
        <v>6909.8226999999997</v>
      </c>
      <c r="X1262" s="18">
        <v>7173.1705000000002</v>
      </c>
      <c r="Y1262" s="18">
        <v>7651.7287999999999</v>
      </c>
      <c r="Z1262" s="18">
        <v>8119.4802</v>
      </c>
    </row>
    <row r="1263" spans="1:26" hidden="1">
      <c r="A1263" s="18" t="s">
        <v>56</v>
      </c>
      <c r="B1263" s="18" t="s">
        <v>262</v>
      </c>
      <c r="C1263" s="18" t="s">
        <v>256</v>
      </c>
      <c r="D1263" s="18" t="s">
        <v>58</v>
      </c>
      <c r="E1263" s="18" t="s">
        <v>59</v>
      </c>
      <c r="F1263" s="18" t="s">
        <v>60</v>
      </c>
      <c r="G1263" s="18">
        <v>334.16079999999999</v>
      </c>
      <c r="H1263" s="18">
        <v>356.47480000000002</v>
      </c>
      <c r="I1263" s="18">
        <v>379.13900000000001</v>
      </c>
      <c r="J1263" s="18">
        <v>401.95729999999998</v>
      </c>
      <c r="K1263" s="18">
        <v>372.12819999999999</v>
      </c>
      <c r="L1263" s="18">
        <v>346.2466</v>
      </c>
      <c r="M1263" s="18">
        <v>360.25940000000003</v>
      </c>
      <c r="N1263" s="18">
        <v>372.34809999999999</v>
      </c>
      <c r="O1263" s="18">
        <v>385.84890000000001</v>
      </c>
      <c r="P1263" s="18">
        <v>398.67919999999998</v>
      </c>
      <c r="Q1263" s="18">
        <v>405.65230000000003</v>
      </c>
      <c r="R1263" s="18">
        <v>412.89800000000002</v>
      </c>
      <c r="S1263" s="18">
        <v>421.84519999999998</v>
      </c>
      <c r="T1263" s="18">
        <v>428.92869999999999</v>
      </c>
      <c r="U1263" s="18">
        <v>437.86619999999999</v>
      </c>
      <c r="V1263" s="18">
        <v>447.21300000000002</v>
      </c>
      <c r="W1263" s="18">
        <v>456.39980000000003</v>
      </c>
      <c r="X1263" s="18">
        <v>464.7029</v>
      </c>
      <c r="Y1263" s="18">
        <v>472.7627</v>
      </c>
      <c r="Z1263" s="18">
        <v>480.322</v>
      </c>
    </row>
    <row r="1264" spans="1:26" hidden="1">
      <c r="A1264" s="18" t="s">
        <v>56</v>
      </c>
      <c r="B1264" s="18" t="s">
        <v>262</v>
      </c>
      <c r="C1264" s="18" t="s">
        <v>256</v>
      </c>
      <c r="D1264" s="18" t="s">
        <v>58</v>
      </c>
      <c r="E1264" s="18" t="s">
        <v>61</v>
      </c>
      <c r="F1264" s="18" t="s">
        <v>62</v>
      </c>
      <c r="G1264" s="18">
        <v>54728.115599999997</v>
      </c>
      <c r="H1264" s="18">
        <v>64541.028299999998</v>
      </c>
      <c r="I1264" s="18">
        <v>78778.080499999996</v>
      </c>
      <c r="J1264" s="18">
        <v>97090.251799999998</v>
      </c>
      <c r="K1264" s="18">
        <v>115248</v>
      </c>
      <c r="L1264" s="18">
        <v>132340</v>
      </c>
      <c r="M1264" s="18">
        <v>151240</v>
      </c>
      <c r="N1264" s="18">
        <v>170708</v>
      </c>
      <c r="O1264" s="18">
        <v>191013</v>
      </c>
      <c r="P1264" s="18">
        <v>211783</v>
      </c>
      <c r="Q1264" s="18">
        <v>233014</v>
      </c>
      <c r="R1264" s="18">
        <v>255756</v>
      </c>
      <c r="S1264" s="18">
        <v>280149</v>
      </c>
      <c r="T1264" s="18">
        <v>305523</v>
      </c>
      <c r="U1264" s="18">
        <v>332279</v>
      </c>
      <c r="V1264" s="18">
        <v>360400</v>
      </c>
      <c r="W1264" s="18">
        <v>389473</v>
      </c>
      <c r="X1264" s="18">
        <v>420007</v>
      </c>
      <c r="Y1264" s="18">
        <v>451738</v>
      </c>
      <c r="Z1264" s="18">
        <v>484576</v>
      </c>
    </row>
    <row r="1265" spans="1:26" hidden="1">
      <c r="A1265" s="18" t="s">
        <v>56</v>
      </c>
      <c r="B1265" s="18" t="s">
        <v>262</v>
      </c>
      <c r="C1265" s="18" t="s">
        <v>256</v>
      </c>
      <c r="D1265" s="18" t="s">
        <v>58</v>
      </c>
      <c r="E1265" s="18" t="s">
        <v>142</v>
      </c>
      <c r="F1265" s="18" t="s">
        <v>143</v>
      </c>
      <c r="G1265" s="18">
        <v>6490.9879000000001</v>
      </c>
      <c r="H1265" s="18">
        <v>6879.5896000000002</v>
      </c>
      <c r="I1265" s="18">
        <v>7257.2329</v>
      </c>
      <c r="J1265" s="18">
        <v>7623.6571999999996</v>
      </c>
      <c r="K1265" s="18">
        <v>7964.4282000000003</v>
      </c>
      <c r="L1265" s="18">
        <v>8273.4010999999991</v>
      </c>
      <c r="M1265" s="18">
        <v>8551.0051000000003</v>
      </c>
      <c r="N1265" s="18">
        <v>8795.5200999999997</v>
      </c>
      <c r="O1265" s="18">
        <v>9004.0542000000005</v>
      </c>
      <c r="P1265" s="18">
        <v>9172.3104000000003</v>
      </c>
      <c r="Q1265" s="18">
        <v>9297.5</v>
      </c>
      <c r="R1265" s="18">
        <v>9380.9207999999999</v>
      </c>
      <c r="S1265" s="18">
        <v>9427.6491999999998</v>
      </c>
      <c r="T1265" s="18">
        <v>9442.8467000000001</v>
      </c>
      <c r="U1265" s="18">
        <v>9427.5655999999999</v>
      </c>
      <c r="V1265" s="18">
        <v>9383.0054999999993</v>
      </c>
      <c r="W1265" s="18">
        <v>9312.1394</v>
      </c>
      <c r="X1265" s="18">
        <v>9220.2795000000006</v>
      </c>
      <c r="Y1265" s="18">
        <v>9112.0365000000002</v>
      </c>
      <c r="Z1265" s="18">
        <v>8990.6330999999991</v>
      </c>
    </row>
    <row r="1266" spans="1:26" hidden="1">
      <c r="A1266" s="18" t="s">
        <v>56</v>
      </c>
      <c r="B1266" s="18" t="s">
        <v>262</v>
      </c>
      <c r="C1266" s="18" t="s">
        <v>256</v>
      </c>
      <c r="D1266" s="18" t="s">
        <v>58</v>
      </c>
      <c r="E1266" s="18" t="s">
        <v>63</v>
      </c>
      <c r="F1266" s="18" t="s">
        <v>60</v>
      </c>
      <c r="G1266" s="18">
        <v>448.28609999999998</v>
      </c>
      <c r="H1266" s="18">
        <v>486.45350000000002</v>
      </c>
      <c r="I1266" s="18">
        <v>521.95510000000002</v>
      </c>
      <c r="J1266" s="18">
        <v>554.23419999999999</v>
      </c>
      <c r="K1266" s="18">
        <v>496.55500000000001</v>
      </c>
      <c r="L1266" s="18">
        <v>445.13659999999999</v>
      </c>
      <c r="M1266" s="18">
        <v>461.18490000000003</v>
      </c>
      <c r="N1266" s="18">
        <v>485.0797</v>
      </c>
      <c r="O1266" s="18">
        <v>518.52509999999995</v>
      </c>
      <c r="P1266" s="18">
        <v>571.01779999999997</v>
      </c>
      <c r="Q1266" s="18">
        <v>577.63909999999998</v>
      </c>
      <c r="R1266" s="18">
        <v>586.35699999999997</v>
      </c>
      <c r="S1266" s="18">
        <v>599.09990000000005</v>
      </c>
      <c r="T1266" s="18">
        <v>600.58489999999995</v>
      </c>
      <c r="U1266" s="18">
        <v>612.39189999999996</v>
      </c>
      <c r="V1266" s="18">
        <v>627.67100000000005</v>
      </c>
      <c r="W1266" s="18">
        <v>643.73209999999995</v>
      </c>
      <c r="X1266" s="18">
        <v>658.84649999999999</v>
      </c>
      <c r="Y1266" s="18">
        <v>673.89459999999997</v>
      </c>
      <c r="Z1266" s="18">
        <v>688.82590000000005</v>
      </c>
    </row>
    <row r="1267" spans="1:26" hidden="1">
      <c r="A1267" s="18" t="s">
        <v>56</v>
      </c>
      <c r="B1267" s="18" t="s">
        <v>263</v>
      </c>
      <c r="C1267" s="18" t="s">
        <v>256</v>
      </c>
      <c r="D1267" s="18" t="s">
        <v>58</v>
      </c>
      <c r="E1267" s="18" t="s">
        <v>140</v>
      </c>
      <c r="F1267" s="18" t="s">
        <v>141</v>
      </c>
      <c r="G1267" s="18">
        <v>34690.406000000003</v>
      </c>
      <c r="H1267" s="18">
        <v>38545.428399999997</v>
      </c>
      <c r="I1267" s="18">
        <v>38682.5147</v>
      </c>
      <c r="J1267" s="18">
        <v>39042.5533</v>
      </c>
      <c r="K1267" s="18">
        <v>29164.389299999999</v>
      </c>
      <c r="L1267" s="18">
        <v>19232.2104</v>
      </c>
      <c r="M1267" s="18">
        <v>15488.609700000001</v>
      </c>
      <c r="N1267" s="18">
        <v>12860.5064</v>
      </c>
      <c r="O1267" s="18">
        <v>10896.918900000001</v>
      </c>
      <c r="P1267" s="18">
        <v>7973.7155000000002</v>
      </c>
      <c r="Q1267" s="18">
        <v>6934.4912000000004</v>
      </c>
      <c r="R1267" s="18">
        <v>6347.4049000000005</v>
      </c>
      <c r="S1267" s="18">
        <v>6300.9232000000002</v>
      </c>
      <c r="T1267" s="18">
        <v>5565.7566999999999</v>
      </c>
      <c r="U1267" s="18">
        <v>6021.2074000000002</v>
      </c>
      <c r="V1267" s="18">
        <v>6486.2974999999997</v>
      </c>
      <c r="W1267" s="18">
        <v>6739.0533999999998</v>
      </c>
      <c r="X1267" s="18">
        <v>6987.7156000000004</v>
      </c>
      <c r="Y1267" s="18">
        <v>7436.2335999999996</v>
      </c>
      <c r="Z1267" s="18">
        <v>7885.3001999999997</v>
      </c>
    </row>
    <row r="1268" spans="1:26" hidden="1">
      <c r="A1268" s="18" t="s">
        <v>56</v>
      </c>
      <c r="B1268" s="18" t="s">
        <v>263</v>
      </c>
      <c r="C1268" s="18" t="s">
        <v>256</v>
      </c>
      <c r="D1268" s="18" t="s">
        <v>58</v>
      </c>
      <c r="E1268" s="18" t="s">
        <v>59</v>
      </c>
      <c r="F1268" s="18" t="s">
        <v>60</v>
      </c>
      <c r="G1268" s="18">
        <v>334.16079999999999</v>
      </c>
      <c r="H1268" s="18">
        <v>356.46640000000002</v>
      </c>
      <c r="I1268" s="18">
        <v>379.11829999999998</v>
      </c>
      <c r="J1268" s="18">
        <v>401.90519999999998</v>
      </c>
      <c r="K1268" s="18">
        <v>371.488</v>
      </c>
      <c r="L1268" s="18">
        <v>345.69970000000001</v>
      </c>
      <c r="M1268" s="18">
        <v>360.06610000000001</v>
      </c>
      <c r="N1268" s="18">
        <v>372.70850000000002</v>
      </c>
      <c r="O1268" s="18">
        <v>386.14109999999999</v>
      </c>
      <c r="P1268" s="18">
        <v>397.1515</v>
      </c>
      <c r="Q1268" s="18">
        <v>405.09930000000003</v>
      </c>
      <c r="R1268" s="18">
        <v>412.49619999999999</v>
      </c>
      <c r="S1268" s="18">
        <v>421.21960000000001</v>
      </c>
      <c r="T1268" s="18">
        <v>428.178</v>
      </c>
      <c r="U1268" s="18">
        <v>436.55160000000001</v>
      </c>
      <c r="V1268" s="18">
        <v>445.57049999999998</v>
      </c>
      <c r="W1268" s="18">
        <v>454.52670000000001</v>
      </c>
      <c r="X1268" s="18">
        <v>462.62299999999999</v>
      </c>
      <c r="Y1268" s="18">
        <v>470.29629999999997</v>
      </c>
      <c r="Z1268" s="18">
        <v>477.52879999999999</v>
      </c>
    </row>
    <row r="1269" spans="1:26" hidden="1">
      <c r="A1269" s="18" t="s">
        <v>56</v>
      </c>
      <c r="B1269" s="18" t="s">
        <v>263</v>
      </c>
      <c r="C1269" s="18" t="s">
        <v>256</v>
      </c>
      <c r="D1269" s="18" t="s">
        <v>58</v>
      </c>
      <c r="E1269" s="18" t="s">
        <v>61</v>
      </c>
      <c r="F1269" s="18" t="s">
        <v>62</v>
      </c>
      <c r="G1269" s="18">
        <v>54728.115599999997</v>
      </c>
      <c r="H1269" s="18">
        <v>64541.430500000002</v>
      </c>
      <c r="I1269" s="18">
        <v>78778.721300000005</v>
      </c>
      <c r="J1269" s="18">
        <v>97091.149699999994</v>
      </c>
      <c r="K1269" s="18">
        <v>115240</v>
      </c>
      <c r="L1269" s="18">
        <v>132326</v>
      </c>
      <c r="M1269" s="18">
        <v>151226</v>
      </c>
      <c r="N1269" s="18">
        <v>170727</v>
      </c>
      <c r="O1269" s="18">
        <v>190972</v>
      </c>
      <c r="P1269" s="18">
        <v>211469</v>
      </c>
      <c r="Q1269" s="18">
        <v>232770</v>
      </c>
      <c r="R1269" s="18">
        <v>255552</v>
      </c>
      <c r="S1269" s="18">
        <v>279965</v>
      </c>
      <c r="T1269" s="18">
        <v>305300</v>
      </c>
      <c r="U1269" s="18">
        <v>331877</v>
      </c>
      <c r="V1269" s="18">
        <v>359882</v>
      </c>
      <c r="W1269" s="18">
        <v>388881</v>
      </c>
      <c r="X1269" s="18">
        <v>419347</v>
      </c>
      <c r="Y1269" s="18">
        <v>450982</v>
      </c>
      <c r="Z1269" s="18">
        <v>483708</v>
      </c>
    </row>
    <row r="1270" spans="1:26" hidden="1">
      <c r="A1270" s="18" t="s">
        <v>56</v>
      </c>
      <c r="B1270" s="18" t="s">
        <v>263</v>
      </c>
      <c r="C1270" s="18" t="s">
        <v>256</v>
      </c>
      <c r="D1270" s="18" t="s">
        <v>58</v>
      </c>
      <c r="E1270" s="18" t="s">
        <v>142</v>
      </c>
      <c r="F1270" s="18" t="s">
        <v>143</v>
      </c>
      <c r="G1270" s="18">
        <v>6490.9879000000001</v>
      </c>
      <c r="H1270" s="18">
        <v>6879.5896000000002</v>
      </c>
      <c r="I1270" s="18">
        <v>7257.2329</v>
      </c>
      <c r="J1270" s="18">
        <v>7623.6571999999996</v>
      </c>
      <c r="K1270" s="18">
        <v>7964.4282000000003</v>
      </c>
      <c r="L1270" s="18">
        <v>8273.4010999999991</v>
      </c>
      <c r="M1270" s="18">
        <v>8551.0051000000003</v>
      </c>
      <c r="N1270" s="18">
        <v>8795.5200999999997</v>
      </c>
      <c r="O1270" s="18">
        <v>9004.0542000000005</v>
      </c>
      <c r="P1270" s="18">
        <v>9172.3104000000003</v>
      </c>
      <c r="Q1270" s="18">
        <v>9297.5</v>
      </c>
      <c r="R1270" s="18">
        <v>9380.9207999999999</v>
      </c>
      <c r="S1270" s="18">
        <v>9427.6491999999998</v>
      </c>
      <c r="T1270" s="18">
        <v>9442.8467000000001</v>
      </c>
      <c r="U1270" s="18">
        <v>9427.5655999999999</v>
      </c>
      <c r="V1270" s="18">
        <v>9383.0054999999993</v>
      </c>
      <c r="W1270" s="18">
        <v>9312.1394</v>
      </c>
      <c r="X1270" s="18">
        <v>9220.2795000000006</v>
      </c>
      <c r="Y1270" s="18">
        <v>9112.0365000000002</v>
      </c>
      <c r="Z1270" s="18">
        <v>8990.6330999999991</v>
      </c>
    </row>
    <row r="1271" spans="1:26" hidden="1">
      <c r="A1271" s="18" t="s">
        <v>56</v>
      </c>
      <c r="B1271" s="18" t="s">
        <v>263</v>
      </c>
      <c r="C1271" s="18" t="s">
        <v>256</v>
      </c>
      <c r="D1271" s="18" t="s">
        <v>58</v>
      </c>
      <c r="E1271" s="18" t="s">
        <v>63</v>
      </c>
      <c r="F1271" s="18" t="s">
        <v>60</v>
      </c>
      <c r="G1271" s="18">
        <v>448.28609999999998</v>
      </c>
      <c r="H1271" s="18">
        <v>486.44319999999999</v>
      </c>
      <c r="I1271" s="18">
        <v>521.93409999999994</v>
      </c>
      <c r="J1271" s="18">
        <v>554.17290000000003</v>
      </c>
      <c r="K1271" s="18">
        <v>494.83839999999998</v>
      </c>
      <c r="L1271" s="18">
        <v>442.32810000000001</v>
      </c>
      <c r="M1271" s="18">
        <v>458.49130000000002</v>
      </c>
      <c r="N1271" s="18">
        <v>482.85329999999999</v>
      </c>
      <c r="O1271" s="18">
        <v>512.38620000000003</v>
      </c>
      <c r="P1271" s="18">
        <v>553.69669999999996</v>
      </c>
      <c r="Q1271" s="18">
        <v>569.41219999999998</v>
      </c>
      <c r="R1271" s="18">
        <v>579.27499999999998</v>
      </c>
      <c r="S1271" s="18">
        <v>591.76279999999997</v>
      </c>
      <c r="T1271" s="18">
        <v>593.94619999999998</v>
      </c>
      <c r="U1271" s="18">
        <v>605.84680000000003</v>
      </c>
      <c r="V1271" s="18">
        <v>620.78869999999995</v>
      </c>
      <c r="W1271" s="18">
        <v>636.35479999999995</v>
      </c>
      <c r="X1271" s="18">
        <v>650.8673</v>
      </c>
      <c r="Y1271" s="18">
        <v>665.03420000000006</v>
      </c>
      <c r="Z1271" s="18">
        <v>678.98419999999999</v>
      </c>
    </row>
    <row r="1272" spans="1:26" hidden="1">
      <c r="A1272" s="18" t="s">
        <v>56</v>
      </c>
      <c r="B1272" s="18" t="s">
        <v>264</v>
      </c>
      <c r="C1272" s="18" t="s">
        <v>256</v>
      </c>
      <c r="D1272" s="18" t="s">
        <v>58</v>
      </c>
      <c r="E1272" s="18" t="s">
        <v>140</v>
      </c>
      <c r="F1272" s="18" t="s">
        <v>141</v>
      </c>
      <c r="G1272" s="18">
        <v>34690.406000000003</v>
      </c>
      <c r="H1272" s="18">
        <v>38556.038500000002</v>
      </c>
      <c r="I1272" s="18">
        <v>38713.926500000001</v>
      </c>
      <c r="J1272" s="18">
        <v>39077.722399999999</v>
      </c>
      <c r="K1272" s="18">
        <v>29166.695800000001</v>
      </c>
      <c r="L1272" s="18">
        <v>19142.839899999999</v>
      </c>
      <c r="M1272" s="18">
        <v>15248.815199999999</v>
      </c>
      <c r="N1272" s="18">
        <v>12293.528200000001</v>
      </c>
      <c r="O1272" s="18">
        <v>10186.949500000001</v>
      </c>
      <c r="P1272" s="18">
        <v>7342.7857999999997</v>
      </c>
      <c r="Q1272" s="18">
        <v>6204.7825999999995</v>
      </c>
      <c r="R1272" s="18">
        <v>5499.0946999999996</v>
      </c>
      <c r="S1272" s="18">
        <v>5333.1692999999996</v>
      </c>
      <c r="T1272" s="18">
        <v>4577.8858</v>
      </c>
      <c r="U1272" s="18">
        <v>4928.0430999999999</v>
      </c>
      <c r="V1272" s="18">
        <v>5276.9732000000004</v>
      </c>
      <c r="W1272" s="18">
        <v>5418.2837</v>
      </c>
      <c r="X1272" s="18">
        <v>5540.1917000000003</v>
      </c>
      <c r="Y1272" s="18">
        <v>5849.1562999999996</v>
      </c>
      <c r="Z1272" s="18">
        <v>6141.5101999999997</v>
      </c>
    </row>
    <row r="1273" spans="1:26" hidden="1">
      <c r="A1273" s="18" t="s">
        <v>56</v>
      </c>
      <c r="B1273" s="18" t="s">
        <v>264</v>
      </c>
      <c r="C1273" s="18" t="s">
        <v>256</v>
      </c>
      <c r="D1273" s="18" t="s">
        <v>58</v>
      </c>
      <c r="E1273" s="18" t="s">
        <v>59</v>
      </c>
      <c r="F1273" s="18" t="s">
        <v>60</v>
      </c>
      <c r="G1273" s="18">
        <v>334.16079999999999</v>
      </c>
      <c r="H1273" s="18">
        <v>356.5317</v>
      </c>
      <c r="I1273" s="18">
        <v>379.20330000000001</v>
      </c>
      <c r="J1273" s="18">
        <v>401.90390000000002</v>
      </c>
      <c r="K1273" s="18">
        <v>371.59780000000001</v>
      </c>
      <c r="L1273" s="18">
        <v>346.2407</v>
      </c>
      <c r="M1273" s="18">
        <v>360.54570000000001</v>
      </c>
      <c r="N1273" s="18">
        <v>372.78680000000003</v>
      </c>
      <c r="O1273" s="18">
        <v>386.29770000000002</v>
      </c>
      <c r="P1273" s="18">
        <v>396.59449999999998</v>
      </c>
      <c r="Q1273" s="18">
        <v>405.0247</v>
      </c>
      <c r="R1273" s="18">
        <v>412.43099999999998</v>
      </c>
      <c r="S1273" s="18">
        <v>422.2713</v>
      </c>
      <c r="T1273" s="18">
        <v>429.40449999999998</v>
      </c>
      <c r="U1273" s="18">
        <v>438.5598</v>
      </c>
      <c r="V1273" s="18">
        <v>448.37599999999998</v>
      </c>
      <c r="W1273" s="18">
        <v>458.20659999999998</v>
      </c>
      <c r="X1273" s="18">
        <v>467.601</v>
      </c>
      <c r="Y1273" s="18">
        <v>477.0668</v>
      </c>
      <c r="Z1273" s="18">
        <v>486.50380000000001</v>
      </c>
    </row>
    <row r="1274" spans="1:26" hidden="1">
      <c r="A1274" s="18" t="s">
        <v>56</v>
      </c>
      <c r="B1274" s="18" t="s">
        <v>264</v>
      </c>
      <c r="C1274" s="18" t="s">
        <v>256</v>
      </c>
      <c r="D1274" s="18" t="s">
        <v>58</v>
      </c>
      <c r="E1274" s="18" t="s">
        <v>61</v>
      </c>
      <c r="F1274" s="18" t="s">
        <v>62</v>
      </c>
      <c r="G1274" s="18">
        <v>54728.115599999997</v>
      </c>
      <c r="H1274" s="18">
        <v>64541.738400000002</v>
      </c>
      <c r="I1274" s="18">
        <v>78780.609599999996</v>
      </c>
      <c r="J1274" s="18">
        <v>97095.175399999993</v>
      </c>
      <c r="K1274" s="18">
        <v>115272</v>
      </c>
      <c r="L1274" s="18">
        <v>132385</v>
      </c>
      <c r="M1274" s="18">
        <v>151262</v>
      </c>
      <c r="N1274" s="18">
        <v>170676</v>
      </c>
      <c r="O1274" s="18">
        <v>190918</v>
      </c>
      <c r="P1274" s="18">
        <v>211345</v>
      </c>
      <c r="Q1274" s="18">
        <v>232698</v>
      </c>
      <c r="R1274" s="18">
        <v>255428</v>
      </c>
      <c r="S1274" s="18">
        <v>279917</v>
      </c>
      <c r="T1274" s="18">
        <v>305206</v>
      </c>
      <c r="U1274" s="18">
        <v>331952</v>
      </c>
      <c r="V1274" s="18">
        <v>360138</v>
      </c>
      <c r="W1274" s="18">
        <v>389339</v>
      </c>
      <c r="X1274" s="18">
        <v>420022</v>
      </c>
      <c r="Y1274" s="18">
        <v>451978</v>
      </c>
      <c r="Z1274" s="18">
        <v>485030</v>
      </c>
    </row>
    <row r="1275" spans="1:26" hidden="1">
      <c r="A1275" s="18" t="s">
        <v>56</v>
      </c>
      <c r="B1275" s="18" t="s">
        <v>264</v>
      </c>
      <c r="C1275" s="18" t="s">
        <v>256</v>
      </c>
      <c r="D1275" s="18" t="s">
        <v>58</v>
      </c>
      <c r="E1275" s="18" t="s">
        <v>142</v>
      </c>
      <c r="F1275" s="18" t="s">
        <v>143</v>
      </c>
      <c r="G1275" s="18">
        <v>6490.9879000000001</v>
      </c>
      <c r="H1275" s="18">
        <v>6879.5896000000002</v>
      </c>
      <c r="I1275" s="18">
        <v>7257.2329</v>
      </c>
      <c r="J1275" s="18">
        <v>7623.6571999999996</v>
      </c>
      <c r="K1275" s="18">
        <v>7964.4282000000003</v>
      </c>
      <c r="L1275" s="18">
        <v>8273.4010999999991</v>
      </c>
      <c r="M1275" s="18">
        <v>8551.0051000000003</v>
      </c>
      <c r="N1275" s="18">
        <v>8795.5200999999997</v>
      </c>
      <c r="O1275" s="18">
        <v>9004.0542000000005</v>
      </c>
      <c r="P1275" s="18">
        <v>9172.3104000000003</v>
      </c>
      <c r="Q1275" s="18">
        <v>9297.5</v>
      </c>
      <c r="R1275" s="18">
        <v>9380.9207999999999</v>
      </c>
      <c r="S1275" s="18">
        <v>9427.6491999999998</v>
      </c>
      <c r="T1275" s="18">
        <v>9442.8467000000001</v>
      </c>
      <c r="U1275" s="18">
        <v>9427.5655999999999</v>
      </c>
      <c r="V1275" s="18">
        <v>9383.0054999999993</v>
      </c>
      <c r="W1275" s="18">
        <v>9312.1394</v>
      </c>
      <c r="X1275" s="18">
        <v>9220.2795000000006</v>
      </c>
      <c r="Y1275" s="18">
        <v>9112.0365000000002</v>
      </c>
      <c r="Z1275" s="18">
        <v>8990.6330999999991</v>
      </c>
    </row>
    <row r="1276" spans="1:26" hidden="1">
      <c r="A1276" s="18" t="s">
        <v>56</v>
      </c>
      <c r="B1276" s="18" t="s">
        <v>264</v>
      </c>
      <c r="C1276" s="18" t="s">
        <v>256</v>
      </c>
      <c r="D1276" s="18" t="s">
        <v>58</v>
      </c>
      <c r="E1276" s="18" t="s">
        <v>63</v>
      </c>
      <c r="F1276" s="18" t="s">
        <v>60</v>
      </c>
      <c r="G1276" s="18">
        <v>448.28609999999998</v>
      </c>
      <c r="H1276" s="18">
        <v>486.69779999999997</v>
      </c>
      <c r="I1276" s="18">
        <v>522.97080000000005</v>
      </c>
      <c r="J1276" s="18">
        <v>555.71709999999996</v>
      </c>
      <c r="K1276" s="18">
        <v>496.0145</v>
      </c>
      <c r="L1276" s="18">
        <v>442.97519999999997</v>
      </c>
      <c r="M1276" s="18">
        <v>458.02659999999997</v>
      </c>
      <c r="N1276" s="18">
        <v>479.4554</v>
      </c>
      <c r="O1276" s="18">
        <v>507.30270000000002</v>
      </c>
      <c r="P1276" s="18">
        <v>545.30610000000001</v>
      </c>
      <c r="Q1276" s="18">
        <v>560.28359999999998</v>
      </c>
      <c r="R1276" s="18">
        <v>567.88900000000001</v>
      </c>
      <c r="S1276" s="18">
        <v>580.99109999999996</v>
      </c>
      <c r="T1276" s="18">
        <v>581.07590000000005</v>
      </c>
      <c r="U1276" s="18">
        <v>592.72910000000002</v>
      </c>
      <c r="V1276" s="18">
        <v>606.99919999999997</v>
      </c>
      <c r="W1276" s="18">
        <v>621.84140000000002</v>
      </c>
      <c r="X1276" s="18">
        <v>635.60239999999999</v>
      </c>
      <c r="Y1276" s="18">
        <v>649.19290000000001</v>
      </c>
      <c r="Z1276" s="18">
        <v>662.63210000000004</v>
      </c>
    </row>
    <row r="1277" spans="1:26" hidden="1">
      <c r="A1277" s="18" t="s">
        <v>56</v>
      </c>
      <c r="B1277" s="18" t="s">
        <v>265</v>
      </c>
      <c r="C1277" s="18" t="s">
        <v>256</v>
      </c>
      <c r="D1277" s="18" t="s">
        <v>58</v>
      </c>
      <c r="E1277" s="18" t="s">
        <v>140</v>
      </c>
      <c r="F1277" s="18" t="s">
        <v>141</v>
      </c>
      <c r="G1277" s="18">
        <v>34690.406000000003</v>
      </c>
      <c r="H1277" s="18">
        <v>38557.876600000003</v>
      </c>
      <c r="I1277" s="18">
        <v>38692.063499999997</v>
      </c>
      <c r="J1277" s="18">
        <v>39047.563000000002</v>
      </c>
      <c r="K1277" s="18">
        <v>29149.995800000001</v>
      </c>
      <c r="L1277" s="18">
        <v>19103.6204</v>
      </c>
      <c r="M1277" s="18">
        <v>15147.6487</v>
      </c>
      <c r="N1277" s="18">
        <v>12112.2817</v>
      </c>
      <c r="O1277" s="18">
        <v>9970.0501999999997</v>
      </c>
      <c r="P1277" s="18">
        <v>7144.2258000000002</v>
      </c>
      <c r="Q1277" s="18">
        <v>6023.4044999999996</v>
      </c>
      <c r="R1277" s="18">
        <v>5316.6075000000001</v>
      </c>
      <c r="S1277" s="18">
        <v>5156.2915999999996</v>
      </c>
      <c r="T1277" s="18">
        <v>4366.4126999999999</v>
      </c>
      <c r="U1277" s="18">
        <v>4712.3033999999998</v>
      </c>
      <c r="V1277" s="18">
        <v>5090.5168000000003</v>
      </c>
      <c r="W1277" s="18">
        <v>5270.7511000000004</v>
      </c>
      <c r="X1277" s="18">
        <v>5461.3370000000004</v>
      </c>
      <c r="Y1277" s="18">
        <v>5846.9128000000001</v>
      </c>
      <c r="Z1277" s="18">
        <v>6217.2190000000001</v>
      </c>
    </row>
    <row r="1278" spans="1:26" hidden="1">
      <c r="A1278" s="18" t="s">
        <v>56</v>
      </c>
      <c r="B1278" s="18" t="s">
        <v>265</v>
      </c>
      <c r="C1278" s="18" t="s">
        <v>256</v>
      </c>
      <c r="D1278" s="18" t="s">
        <v>58</v>
      </c>
      <c r="E1278" s="18" t="s">
        <v>59</v>
      </c>
      <c r="F1278" s="18" t="s">
        <v>60</v>
      </c>
      <c r="G1278" s="18">
        <v>334.16079999999999</v>
      </c>
      <c r="H1278" s="18">
        <v>356.4744</v>
      </c>
      <c r="I1278" s="18">
        <v>379.14210000000003</v>
      </c>
      <c r="J1278" s="18">
        <v>401.98450000000003</v>
      </c>
      <c r="K1278" s="18">
        <v>371.93720000000002</v>
      </c>
      <c r="L1278" s="18">
        <v>346.69450000000001</v>
      </c>
      <c r="M1278" s="18">
        <v>361.14830000000001</v>
      </c>
      <c r="N1278" s="18">
        <v>373.44200000000001</v>
      </c>
      <c r="O1278" s="18">
        <v>387.14280000000002</v>
      </c>
      <c r="P1278" s="18">
        <v>397.33429999999998</v>
      </c>
      <c r="Q1278" s="18">
        <v>405.49590000000001</v>
      </c>
      <c r="R1278" s="18">
        <v>412.77170000000001</v>
      </c>
      <c r="S1278" s="18">
        <v>422.25740000000002</v>
      </c>
      <c r="T1278" s="18">
        <v>429.72989999999999</v>
      </c>
      <c r="U1278" s="18">
        <v>439.20139999999998</v>
      </c>
      <c r="V1278" s="18">
        <v>448.42759999999998</v>
      </c>
      <c r="W1278" s="18">
        <v>457.41739999999999</v>
      </c>
      <c r="X1278" s="18">
        <v>465.51240000000001</v>
      </c>
      <c r="Y1278" s="18">
        <v>473.48840000000001</v>
      </c>
      <c r="Z1278" s="18">
        <v>480.81869999999998</v>
      </c>
    </row>
    <row r="1279" spans="1:26" hidden="1">
      <c r="A1279" s="18" t="s">
        <v>56</v>
      </c>
      <c r="B1279" s="18" t="s">
        <v>265</v>
      </c>
      <c r="C1279" s="18" t="s">
        <v>256</v>
      </c>
      <c r="D1279" s="18" t="s">
        <v>58</v>
      </c>
      <c r="E1279" s="18" t="s">
        <v>61</v>
      </c>
      <c r="F1279" s="18" t="s">
        <v>62</v>
      </c>
      <c r="G1279" s="18">
        <v>54728.115599999997</v>
      </c>
      <c r="H1279" s="18">
        <v>64541.436500000003</v>
      </c>
      <c r="I1279" s="18">
        <v>78778.8946</v>
      </c>
      <c r="J1279" s="18">
        <v>97091.454100000003</v>
      </c>
      <c r="K1279" s="18">
        <v>115245</v>
      </c>
      <c r="L1279" s="18">
        <v>132362</v>
      </c>
      <c r="M1279" s="18">
        <v>151267</v>
      </c>
      <c r="N1279" s="18">
        <v>170719</v>
      </c>
      <c r="O1279" s="18">
        <v>191098</v>
      </c>
      <c r="P1279" s="18">
        <v>211652</v>
      </c>
      <c r="Q1279" s="18">
        <v>233018</v>
      </c>
      <c r="R1279" s="18">
        <v>255722</v>
      </c>
      <c r="S1279" s="18">
        <v>280158</v>
      </c>
      <c r="T1279" s="18">
        <v>305516</v>
      </c>
      <c r="U1279" s="18">
        <v>332346</v>
      </c>
      <c r="V1279" s="18">
        <v>360444</v>
      </c>
      <c r="W1279" s="18">
        <v>389487</v>
      </c>
      <c r="X1279" s="18">
        <v>419984</v>
      </c>
      <c r="Y1279" s="18">
        <v>451699</v>
      </c>
      <c r="Z1279" s="18">
        <v>484476</v>
      </c>
    </row>
    <row r="1280" spans="1:26" hidden="1">
      <c r="A1280" s="18" t="s">
        <v>56</v>
      </c>
      <c r="B1280" s="18" t="s">
        <v>265</v>
      </c>
      <c r="C1280" s="18" t="s">
        <v>256</v>
      </c>
      <c r="D1280" s="18" t="s">
        <v>58</v>
      </c>
      <c r="E1280" s="18" t="s">
        <v>142</v>
      </c>
      <c r="F1280" s="18" t="s">
        <v>143</v>
      </c>
      <c r="G1280" s="18">
        <v>6490.9879000000001</v>
      </c>
      <c r="H1280" s="18">
        <v>6879.5896000000002</v>
      </c>
      <c r="I1280" s="18">
        <v>7257.2329</v>
      </c>
      <c r="J1280" s="18">
        <v>7623.6571999999996</v>
      </c>
      <c r="K1280" s="18">
        <v>7964.4282000000003</v>
      </c>
      <c r="L1280" s="18">
        <v>8273.4010999999991</v>
      </c>
      <c r="M1280" s="18">
        <v>8551.0051000000003</v>
      </c>
      <c r="N1280" s="18">
        <v>8795.5200999999997</v>
      </c>
      <c r="O1280" s="18">
        <v>9004.0542000000005</v>
      </c>
      <c r="P1280" s="18">
        <v>9172.3104000000003</v>
      </c>
      <c r="Q1280" s="18">
        <v>9297.5</v>
      </c>
      <c r="R1280" s="18">
        <v>9380.9207999999999</v>
      </c>
      <c r="S1280" s="18">
        <v>9427.6491999999998</v>
      </c>
      <c r="T1280" s="18">
        <v>9442.8467000000001</v>
      </c>
      <c r="U1280" s="18">
        <v>9427.5655999999999</v>
      </c>
      <c r="V1280" s="18">
        <v>9383.0054999999993</v>
      </c>
      <c r="W1280" s="18">
        <v>9312.1394</v>
      </c>
      <c r="X1280" s="18">
        <v>9220.2795000000006</v>
      </c>
      <c r="Y1280" s="18">
        <v>9112.0365000000002</v>
      </c>
      <c r="Z1280" s="18">
        <v>8990.6330999999991</v>
      </c>
    </row>
    <row r="1281" spans="1:26" hidden="1">
      <c r="A1281" s="18" t="s">
        <v>56</v>
      </c>
      <c r="B1281" s="18" t="s">
        <v>265</v>
      </c>
      <c r="C1281" s="18" t="s">
        <v>256</v>
      </c>
      <c r="D1281" s="18" t="s">
        <v>58</v>
      </c>
      <c r="E1281" s="18" t="s">
        <v>63</v>
      </c>
      <c r="F1281" s="18" t="s">
        <v>60</v>
      </c>
      <c r="G1281" s="18">
        <v>448.28609999999998</v>
      </c>
      <c r="H1281" s="18">
        <v>486.44619999999998</v>
      </c>
      <c r="I1281" s="18">
        <v>521.93389999999999</v>
      </c>
      <c r="J1281" s="18">
        <v>554.18439999999998</v>
      </c>
      <c r="K1281" s="18">
        <v>495.03660000000002</v>
      </c>
      <c r="L1281" s="18">
        <v>442.05119999999999</v>
      </c>
      <c r="M1281" s="18">
        <v>456.57810000000001</v>
      </c>
      <c r="N1281" s="18">
        <v>477.36</v>
      </c>
      <c r="O1281" s="18">
        <v>504.16019999999997</v>
      </c>
      <c r="P1281" s="18">
        <v>539.38340000000005</v>
      </c>
      <c r="Q1281" s="18">
        <v>553.99469999999997</v>
      </c>
      <c r="R1281" s="18">
        <v>562.24080000000004</v>
      </c>
      <c r="S1281" s="18">
        <v>575.39710000000002</v>
      </c>
      <c r="T1281" s="18">
        <v>575.14329999999995</v>
      </c>
      <c r="U1281" s="18">
        <v>587.03639999999996</v>
      </c>
      <c r="V1281" s="18">
        <v>600.91959999999995</v>
      </c>
      <c r="W1281" s="18">
        <v>615.14670000000001</v>
      </c>
      <c r="X1281" s="18">
        <v>628.25819999999999</v>
      </c>
      <c r="Y1281" s="18">
        <v>641.25459999999998</v>
      </c>
      <c r="Z1281" s="18">
        <v>653.52750000000003</v>
      </c>
    </row>
    <row r="1282" spans="1:26" hidden="1">
      <c r="A1282" s="18" t="s">
        <v>56</v>
      </c>
      <c r="B1282" s="18" t="s">
        <v>266</v>
      </c>
      <c r="C1282" s="18" t="s">
        <v>256</v>
      </c>
      <c r="D1282" s="18" t="s">
        <v>58</v>
      </c>
      <c r="E1282" s="18" t="s">
        <v>140</v>
      </c>
      <c r="F1282" s="18" t="s">
        <v>141</v>
      </c>
      <c r="G1282" s="18">
        <v>34690.406000000003</v>
      </c>
      <c r="H1282" s="18">
        <v>38555.516300000003</v>
      </c>
      <c r="I1282" s="18">
        <v>38688.100200000001</v>
      </c>
      <c r="J1282" s="18">
        <v>39041.088300000003</v>
      </c>
      <c r="K1282" s="18">
        <v>29136.016599999999</v>
      </c>
      <c r="L1282" s="18">
        <v>19055.736499999999</v>
      </c>
      <c r="M1282" s="18">
        <v>15037.9589</v>
      </c>
      <c r="N1282" s="18">
        <v>11984.565000000001</v>
      </c>
      <c r="O1282" s="18">
        <v>9823.3958999999995</v>
      </c>
      <c r="P1282" s="18">
        <v>7004.1768000000002</v>
      </c>
      <c r="Q1282" s="18">
        <v>5860.3568999999998</v>
      </c>
      <c r="R1282" s="18">
        <v>5144.8140999999996</v>
      </c>
      <c r="S1282" s="18">
        <v>4986.3026</v>
      </c>
      <c r="T1282" s="18">
        <v>4215.0124999999998</v>
      </c>
      <c r="U1282" s="18">
        <v>4558.5666000000001</v>
      </c>
      <c r="V1282" s="18">
        <v>4888.2681000000002</v>
      </c>
      <c r="W1282" s="18">
        <v>5031.0236999999997</v>
      </c>
      <c r="X1282" s="18">
        <v>5187.6324999999997</v>
      </c>
      <c r="Y1282" s="18">
        <v>5537.4066000000003</v>
      </c>
      <c r="Z1282" s="18">
        <v>5906.7502000000004</v>
      </c>
    </row>
    <row r="1283" spans="1:26" hidden="1">
      <c r="A1283" s="18" t="s">
        <v>56</v>
      </c>
      <c r="B1283" s="18" t="s">
        <v>266</v>
      </c>
      <c r="C1283" s="18" t="s">
        <v>256</v>
      </c>
      <c r="D1283" s="18" t="s">
        <v>58</v>
      </c>
      <c r="E1283" s="18" t="s">
        <v>59</v>
      </c>
      <c r="F1283" s="18" t="s">
        <v>60</v>
      </c>
      <c r="G1283" s="18">
        <v>334.16079999999999</v>
      </c>
      <c r="H1283" s="18">
        <v>356.47980000000001</v>
      </c>
      <c r="I1283" s="18">
        <v>379.16930000000002</v>
      </c>
      <c r="J1283" s="18">
        <v>402.11430000000001</v>
      </c>
      <c r="K1283" s="18">
        <v>372.85469999999998</v>
      </c>
      <c r="L1283" s="18">
        <v>349.05500000000001</v>
      </c>
      <c r="M1283" s="18">
        <v>365.0924</v>
      </c>
      <c r="N1283" s="18">
        <v>377.20600000000002</v>
      </c>
      <c r="O1283" s="18">
        <v>391.37369999999999</v>
      </c>
      <c r="P1283" s="18">
        <v>401.80189999999999</v>
      </c>
      <c r="Q1283" s="18">
        <v>410.13839999999999</v>
      </c>
      <c r="R1283" s="18">
        <v>417.0609</v>
      </c>
      <c r="S1283" s="18">
        <v>426.30070000000001</v>
      </c>
      <c r="T1283" s="18">
        <v>432.76190000000003</v>
      </c>
      <c r="U1283" s="18">
        <v>442.51510000000002</v>
      </c>
      <c r="V1283" s="18">
        <v>452.56420000000003</v>
      </c>
      <c r="W1283" s="18">
        <v>462.2</v>
      </c>
      <c r="X1283" s="18">
        <v>470.90629999999999</v>
      </c>
      <c r="Y1283" s="18">
        <v>479.41480000000001</v>
      </c>
      <c r="Z1283" s="18">
        <v>487.10489999999999</v>
      </c>
    </row>
    <row r="1284" spans="1:26" hidden="1">
      <c r="A1284" s="18" t="s">
        <v>56</v>
      </c>
      <c r="B1284" s="18" t="s">
        <v>266</v>
      </c>
      <c r="C1284" s="18" t="s">
        <v>256</v>
      </c>
      <c r="D1284" s="18" t="s">
        <v>58</v>
      </c>
      <c r="E1284" s="18" t="s">
        <v>61</v>
      </c>
      <c r="F1284" s="18" t="s">
        <v>62</v>
      </c>
      <c r="G1284" s="18">
        <v>54728.115599999997</v>
      </c>
      <c r="H1284" s="18">
        <v>64541.440499999997</v>
      </c>
      <c r="I1284" s="18">
        <v>78779.138999999996</v>
      </c>
      <c r="J1284" s="18">
        <v>97095.0383</v>
      </c>
      <c r="K1284" s="18">
        <v>115293</v>
      </c>
      <c r="L1284" s="18">
        <v>132611</v>
      </c>
      <c r="M1284" s="18">
        <v>151743</v>
      </c>
      <c r="N1284" s="18">
        <v>171198</v>
      </c>
      <c r="O1284" s="18">
        <v>191645</v>
      </c>
      <c r="P1284" s="18">
        <v>212256</v>
      </c>
      <c r="Q1284" s="18">
        <v>233651</v>
      </c>
      <c r="R1284" s="18">
        <v>256317</v>
      </c>
      <c r="S1284" s="18">
        <v>280698</v>
      </c>
      <c r="T1284" s="18">
        <v>305864</v>
      </c>
      <c r="U1284" s="18">
        <v>332669</v>
      </c>
      <c r="V1284" s="18">
        <v>360876</v>
      </c>
      <c r="W1284" s="18">
        <v>390005</v>
      </c>
      <c r="X1284" s="18">
        <v>420548</v>
      </c>
      <c r="Y1284" s="18">
        <v>452302</v>
      </c>
      <c r="Z1284" s="18">
        <v>485067</v>
      </c>
    </row>
    <row r="1285" spans="1:26" hidden="1">
      <c r="A1285" s="18" t="s">
        <v>56</v>
      </c>
      <c r="B1285" s="18" t="s">
        <v>266</v>
      </c>
      <c r="C1285" s="18" t="s">
        <v>256</v>
      </c>
      <c r="D1285" s="18" t="s">
        <v>58</v>
      </c>
      <c r="E1285" s="18" t="s">
        <v>142</v>
      </c>
      <c r="F1285" s="18" t="s">
        <v>143</v>
      </c>
      <c r="G1285" s="18">
        <v>6490.9879000000001</v>
      </c>
      <c r="H1285" s="18">
        <v>6879.5896000000002</v>
      </c>
      <c r="I1285" s="18">
        <v>7257.2329</v>
      </c>
      <c r="J1285" s="18">
        <v>7623.6571999999996</v>
      </c>
      <c r="K1285" s="18">
        <v>7964.4282000000003</v>
      </c>
      <c r="L1285" s="18">
        <v>8273.4010999999991</v>
      </c>
      <c r="M1285" s="18">
        <v>8551.0051000000003</v>
      </c>
      <c r="N1285" s="18">
        <v>8795.5200999999997</v>
      </c>
      <c r="O1285" s="18">
        <v>9004.0542000000005</v>
      </c>
      <c r="P1285" s="18">
        <v>9172.3104000000003</v>
      </c>
      <c r="Q1285" s="18">
        <v>9297.5</v>
      </c>
      <c r="R1285" s="18">
        <v>9380.9207999999999</v>
      </c>
      <c r="S1285" s="18">
        <v>9427.6491999999998</v>
      </c>
      <c r="T1285" s="18">
        <v>9442.8467000000001</v>
      </c>
      <c r="U1285" s="18">
        <v>9427.5655999999999</v>
      </c>
      <c r="V1285" s="18">
        <v>9383.0054999999993</v>
      </c>
      <c r="W1285" s="18">
        <v>9312.1394</v>
      </c>
      <c r="X1285" s="18">
        <v>9220.2795000000006</v>
      </c>
      <c r="Y1285" s="18">
        <v>9112.0365000000002</v>
      </c>
      <c r="Z1285" s="18">
        <v>8990.6330999999991</v>
      </c>
    </row>
    <row r="1286" spans="1:26" hidden="1">
      <c r="A1286" s="18" t="s">
        <v>56</v>
      </c>
      <c r="B1286" s="18" t="s">
        <v>266</v>
      </c>
      <c r="C1286" s="18" t="s">
        <v>256</v>
      </c>
      <c r="D1286" s="18" t="s">
        <v>58</v>
      </c>
      <c r="E1286" s="18" t="s">
        <v>63</v>
      </c>
      <c r="F1286" s="18" t="s">
        <v>60</v>
      </c>
      <c r="G1286" s="18">
        <v>448.28609999999998</v>
      </c>
      <c r="H1286" s="18">
        <v>486.44029999999998</v>
      </c>
      <c r="I1286" s="18">
        <v>521.92790000000002</v>
      </c>
      <c r="J1286" s="18">
        <v>554.22439999999995</v>
      </c>
      <c r="K1286" s="18">
        <v>495.90960000000001</v>
      </c>
      <c r="L1286" s="18">
        <v>444.13150000000002</v>
      </c>
      <c r="M1286" s="18">
        <v>459.55840000000001</v>
      </c>
      <c r="N1286" s="18">
        <v>479.9905</v>
      </c>
      <c r="O1286" s="18">
        <v>506.77910000000003</v>
      </c>
      <c r="P1286" s="18">
        <v>540.88189999999997</v>
      </c>
      <c r="Q1286" s="18">
        <v>555.6748</v>
      </c>
      <c r="R1286" s="18">
        <v>563.22370000000001</v>
      </c>
      <c r="S1286" s="18">
        <v>576.71259999999995</v>
      </c>
      <c r="T1286" s="18">
        <v>575.65480000000002</v>
      </c>
      <c r="U1286" s="18">
        <v>587.774</v>
      </c>
      <c r="V1286" s="18">
        <v>601.78009999999995</v>
      </c>
      <c r="W1286" s="18">
        <v>615.95180000000005</v>
      </c>
      <c r="X1286" s="18">
        <v>628.93430000000001</v>
      </c>
      <c r="Y1286" s="18">
        <v>641.62080000000003</v>
      </c>
      <c r="Z1286" s="18">
        <v>653.89189999999996</v>
      </c>
    </row>
    <row r="1287" spans="1:26" hidden="1">
      <c r="A1287" s="18" t="s">
        <v>56</v>
      </c>
      <c r="B1287" s="18" t="s">
        <v>267</v>
      </c>
      <c r="C1287" s="18" t="s">
        <v>256</v>
      </c>
      <c r="D1287" s="18" t="s">
        <v>58</v>
      </c>
      <c r="E1287" s="18" t="s">
        <v>140</v>
      </c>
      <c r="F1287" s="18" t="s">
        <v>141</v>
      </c>
      <c r="G1287" s="18">
        <v>34690.406000000003</v>
      </c>
      <c r="H1287" s="18">
        <v>38538.446799999998</v>
      </c>
      <c r="I1287" s="18">
        <v>38695.372600000002</v>
      </c>
      <c r="J1287" s="18">
        <v>39056.623800000001</v>
      </c>
      <c r="K1287" s="18">
        <v>29137.421900000001</v>
      </c>
      <c r="L1287" s="18">
        <v>19104.697199999999</v>
      </c>
      <c r="M1287" s="18">
        <v>15336.5946</v>
      </c>
      <c r="N1287" s="18">
        <v>12677.070100000001</v>
      </c>
      <c r="O1287" s="18">
        <v>10666</v>
      </c>
      <c r="P1287" s="18">
        <v>7687.5069999999996</v>
      </c>
      <c r="Q1287" s="18">
        <v>6876.1336000000001</v>
      </c>
      <c r="R1287" s="18">
        <v>6219.7916999999998</v>
      </c>
      <c r="S1287" s="18">
        <v>6132.5887000000002</v>
      </c>
      <c r="T1287" s="18">
        <v>5364.7864</v>
      </c>
      <c r="U1287" s="18">
        <v>5728.1559999999999</v>
      </c>
      <c r="V1287" s="18">
        <v>6110.9647999999997</v>
      </c>
      <c r="W1287" s="18">
        <v>6282.5964999999997</v>
      </c>
      <c r="X1287" s="18">
        <v>6438.4522999999999</v>
      </c>
      <c r="Y1287" s="18">
        <v>6773.2051000000001</v>
      </c>
      <c r="Z1287" s="18">
        <v>7103.3748999999998</v>
      </c>
    </row>
    <row r="1288" spans="1:26" hidden="1">
      <c r="A1288" s="18" t="s">
        <v>56</v>
      </c>
      <c r="B1288" s="18" t="s">
        <v>267</v>
      </c>
      <c r="C1288" s="18" t="s">
        <v>256</v>
      </c>
      <c r="D1288" s="18" t="s">
        <v>58</v>
      </c>
      <c r="E1288" s="18" t="s">
        <v>59</v>
      </c>
      <c r="F1288" s="18" t="s">
        <v>60</v>
      </c>
      <c r="G1288" s="18">
        <v>334.16079999999999</v>
      </c>
      <c r="H1288" s="18">
        <v>356.52820000000003</v>
      </c>
      <c r="I1288" s="18">
        <v>379.21640000000002</v>
      </c>
      <c r="J1288" s="18">
        <v>402.04169999999999</v>
      </c>
      <c r="K1288" s="18">
        <v>373.94420000000002</v>
      </c>
      <c r="L1288" s="18">
        <v>352.38780000000003</v>
      </c>
      <c r="M1288" s="18">
        <v>369.39879999999999</v>
      </c>
      <c r="N1288" s="18">
        <v>384.3723</v>
      </c>
      <c r="O1288" s="18">
        <v>401.31450000000001</v>
      </c>
      <c r="P1288" s="18">
        <v>416.3322</v>
      </c>
      <c r="Q1288" s="18">
        <v>424.57409999999999</v>
      </c>
      <c r="R1288" s="18">
        <v>432.73520000000002</v>
      </c>
      <c r="S1288" s="18">
        <v>441.69510000000002</v>
      </c>
      <c r="T1288" s="18">
        <v>448.1651</v>
      </c>
      <c r="U1288" s="18">
        <v>458.3818</v>
      </c>
      <c r="V1288" s="18">
        <v>469.40949999999998</v>
      </c>
      <c r="W1288" s="18">
        <v>480.32929999999999</v>
      </c>
      <c r="X1288" s="18">
        <v>490.8023</v>
      </c>
      <c r="Y1288" s="18">
        <v>501.31</v>
      </c>
      <c r="Z1288" s="18">
        <v>511.65589999999997</v>
      </c>
    </row>
    <row r="1289" spans="1:26" hidden="1">
      <c r="A1289" s="18" t="s">
        <v>56</v>
      </c>
      <c r="B1289" s="18" t="s">
        <v>267</v>
      </c>
      <c r="C1289" s="18" t="s">
        <v>256</v>
      </c>
      <c r="D1289" s="18" t="s">
        <v>58</v>
      </c>
      <c r="E1289" s="18" t="s">
        <v>61</v>
      </c>
      <c r="F1289" s="18" t="s">
        <v>62</v>
      </c>
      <c r="G1289" s="18">
        <v>54728.115599999997</v>
      </c>
      <c r="H1289" s="18">
        <v>64541.734400000001</v>
      </c>
      <c r="I1289" s="18">
        <v>78780.646500000003</v>
      </c>
      <c r="J1289" s="18">
        <v>97098.126099999994</v>
      </c>
      <c r="K1289" s="18">
        <v>115367</v>
      </c>
      <c r="L1289" s="18">
        <v>133014</v>
      </c>
      <c r="M1289" s="18">
        <v>152392</v>
      </c>
      <c r="N1289" s="18">
        <v>172333</v>
      </c>
      <c r="O1289" s="18">
        <v>193149</v>
      </c>
      <c r="P1289" s="18">
        <v>214221</v>
      </c>
      <c r="Q1289" s="18">
        <v>235797</v>
      </c>
      <c r="R1289" s="18">
        <v>258853</v>
      </c>
      <c r="S1289" s="18">
        <v>283432</v>
      </c>
      <c r="T1289" s="18">
        <v>308898</v>
      </c>
      <c r="U1289" s="18">
        <v>335884</v>
      </c>
      <c r="V1289" s="18">
        <v>364290</v>
      </c>
      <c r="W1289" s="18">
        <v>393668</v>
      </c>
      <c r="X1289" s="18">
        <v>424478</v>
      </c>
      <c r="Y1289" s="18">
        <v>456576</v>
      </c>
      <c r="Z1289" s="18">
        <v>489714</v>
      </c>
    </row>
    <row r="1290" spans="1:26" hidden="1">
      <c r="A1290" s="18" t="s">
        <v>56</v>
      </c>
      <c r="B1290" s="18" t="s">
        <v>267</v>
      </c>
      <c r="C1290" s="18" t="s">
        <v>256</v>
      </c>
      <c r="D1290" s="18" t="s">
        <v>58</v>
      </c>
      <c r="E1290" s="18" t="s">
        <v>142</v>
      </c>
      <c r="F1290" s="18" t="s">
        <v>143</v>
      </c>
      <c r="G1290" s="18">
        <v>6490.9879000000001</v>
      </c>
      <c r="H1290" s="18">
        <v>6879.5896000000002</v>
      </c>
      <c r="I1290" s="18">
        <v>7257.2329</v>
      </c>
      <c r="J1290" s="18">
        <v>7623.6571999999996</v>
      </c>
      <c r="K1290" s="18">
        <v>7964.4282000000003</v>
      </c>
      <c r="L1290" s="18">
        <v>8273.4010999999991</v>
      </c>
      <c r="M1290" s="18">
        <v>8551.0051000000003</v>
      </c>
      <c r="N1290" s="18">
        <v>8795.5200999999997</v>
      </c>
      <c r="O1290" s="18">
        <v>9004.0542000000005</v>
      </c>
      <c r="P1290" s="18">
        <v>9172.3104000000003</v>
      </c>
      <c r="Q1290" s="18">
        <v>9297.5</v>
      </c>
      <c r="R1290" s="18">
        <v>9380.9207999999999</v>
      </c>
      <c r="S1290" s="18">
        <v>9427.6491999999998</v>
      </c>
      <c r="T1290" s="18">
        <v>9442.8467000000001</v>
      </c>
      <c r="U1290" s="18">
        <v>9427.5655999999999</v>
      </c>
      <c r="V1290" s="18">
        <v>9383.0054999999993</v>
      </c>
      <c r="W1290" s="18">
        <v>9312.1394</v>
      </c>
      <c r="X1290" s="18">
        <v>9220.2795000000006</v>
      </c>
      <c r="Y1290" s="18">
        <v>9112.0365000000002</v>
      </c>
      <c r="Z1290" s="18">
        <v>8990.6330999999991</v>
      </c>
    </row>
    <row r="1291" spans="1:26" hidden="1">
      <c r="A1291" s="18" t="s">
        <v>56</v>
      </c>
      <c r="B1291" s="18" t="s">
        <v>267</v>
      </c>
      <c r="C1291" s="18" t="s">
        <v>256</v>
      </c>
      <c r="D1291" s="18" t="s">
        <v>58</v>
      </c>
      <c r="E1291" s="18" t="s">
        <v>63</v>
      </c>
      <c r="F1291" s="18" t="s">
        <v>60</v>
      </c>
      <c r="G1291" s="18">
        <v>448.28609999999998</v>
      </c>
      <c r="H1291" s="18">
        <v>486.6669</v>
      </c>
      <c r="I1291" s="18">
        <v>522.90039999999999</v>
      </c>
      <c r="J1291" s="18">
        <v>555.59870000000001</v>
      </c>
      <c r="K1291" s="18">
        <v>499.18060000000003</v>
      </c>
      <c r="L1291" s="18">
        <v>451.15499999999997</v>
      </c>
      <c r="M1291" s="18">
        <v>469.53179999999998</v>
      </c>
      <c r="N1291" s="18">
        <v>496.38869999999997</v>
      </c>
      <c r="O1291" s="18">
        <v>530.4674</v>
      </c>
      <c r="P1291" s="18">
        <v>578.10559999999998</v>
      </c>
      <c r="Q1291" s="18">
        <v>586.38369999999998</v>
      </c>
      <c r="R1291" s="18">
        <v>595.6671</v>
      </c>
      <c r="S1291" s="18">
        <v>608.59609999999998</v>
      </c>
      <c r="T1291" s="18">
        <v>610.01170000000002</v>
      </c>
      <c r="U1291" s="18">
        <v>622.86490000000003</v>
      </c>
      <c r="V1291" s="18">
        <v>638.87090000000001</v>
      </c>
      <c r="W1291" s="18">
        <v>655.33460000000002</v>
      </c>
      <c r="X1291" s="18">
        <v>670.7559</v>
      </c>
      <c r="Y1291" s="18">
        <v>686.09190000000001</v>
      </c>
      <c r="Z1291" s="18">
        <v>701.18</v>
      </c>
    </row>
    <row r="1292" spans="1:26" hidden="1">
      <c r="A1292" s="18" t="s">
        <v>56</v>
      </c>
      <c r="B1292" s="18" t="s">
        <v>268</v>
      </c>
      <c r="C1292" s="18" t="s">
        <v>256</v>
      </c>
      <c r="D1292" s="18" t="s">
        <v>58</v>
      </c>
      <c r="E1292" s="18" t="s">
        <v>140</v>
      </c>
      <c r="F1292" s="18" t="s">
        <v>141</v>
      </c>
      <c r="G1292" s="18">
        <v>34690.406000000003</v>
      </c>
      <c r="H1292" s="18">
        <v>36982.1008</v>
      </c>
      <c r="I1292" s="18">
        <v>36691.928200000002</v>
      </c>
      <c r="J1292" s="18">
        <v>36801.881800000003</v>
      </c>
      <c r="K1292" s="18">
        <v>27706.252700000001</v>
      </c>
      <c r="L1292" s="18">
        <v>18081.615600000001</v>
      </c>
      <c r="M1292" s="18">
        <v>14301.0447</v>
      </c>
      <c r="N1292" s="18">
        <v>11632.795400000001</v>
      </c>
      <c r="O1292" s="18">
        <v>9590.7993000000006</v>
      </c>
      <c r="P1292" s="18">
        <v>6623.8522000000003</v>
      </c>
      <c r="Q1292" s="18">
        <v>5447.5721999999996</v>
      </c>
      <c r="R1292" s="18">
        <v>4677.0650999999998</v>
      </c>
      <c r="S1292" s="18">
        <v>4388.7857000000004</v>
      </c>
      <c r="T1292" s="18">
        <v>3511.9659000000001</v>
      </c>
      <c r="U1292" s="18">
        <v>3594.3373999999999</v>
      </c>
      <c r="V1292" s="18">
        <v>3677.1950000000002</v>
      </c>
      <c r="W1292" s="18">
        <v>3540.9926</v>
      </c>
      <c r="X1292" s="18">
        <v>3381.4684000000002</v>
      </c>
      <c r="Y1292" s="18">
        <v>3373.2433000000001</v>
      </c>
      <c r="Z1292" s="18">
        <v>3330.4104000000002</v>
      </c>
    </row>
    <row r="1293" spans="1:26" hidden="1">
      <c r="A1293" s="18" t="s">
        <v>56</v>
      </c>
      <c r="B1293" s="18" t="s">
        <v>268</v>
      </c>
      <c r="C1293" s="18" t="s">
        <v>256</v>
      </c>
      <c r="D1293" s="18" t="s">
        <v>58</v>
      </c>
      <c r="E1293" s="18" t="s">
        <v>59</v>
      </c>
      <c r="F1293" s="18" t="s">
        <v>60</v>
      </c>
      <c r="G1293" s="18">
        <v>334.16079999999999</v>
      </c>
      <c r="H1293" s="18">
        <v>344.67009999999999</v>
      </c>
      <c r="I1293" s="18">
        <v>356.1712</v>
      </c>
      <c r="J1293" s="18">
        <v>369.98669999999998</v>
      </c>
      <c r="K1293" s="18">
        <v>345.3134</v>
      </c>
      <c r="L1293" s="18">
        <v>316.68509999999998</v>
      </c>
      <c r="M1293" s="18">
        <v>322.79989999999998</v>
      </c>
      <c r="N1293" s="18">
        <v>328.38080000000002</v>
      </c>
      <c r="O1293" s="18">
        <v>334.4058</v>
      </c>
      <c r="P1293" s="18">
        <v>338.6644</v>
      </c>
      <c r="Q1293" s="18">
        <v>339.02519999999998</v>
      </c>
      <c r="R1293" s="18">
        <v>337.95440000000002</v>
      </c>
      <c r="S1293" s="18">
        <v>338.89519999999999</v>
      </c>
      <c r="T1293" s="18">
        <v>338.2346</v>
      </c>
      <c r="U1293" s="18">
        <v>339.78629999999998</v>
      </c>
      <c r="V1293" s="18">
        <v>341.72789999999998</v>
      </c>
      <c r="W1293" s="18">
        <v>343.23919999999998</v>
      </c>
      <c r="X1293" s="18">
        <v>344.27179999999998</v>
      </c>
      <c r="Y1293" s="18">
        <v>345.08519999999999</v>
      </c>
      <c r="Z1293" s="18">
        <v>345.62849999999997</v>
      </c>
    </row>
    <row r="1294" spans="1:26" hidden="1">
      <c r="A1294" s="18" t="s">
        <v>56</v>
      </c>
      <c r="B1294" s="18" t="s">
        <v>268</v>
      </c>
      <c r="C1294" s="18" t="s">
        <v>256</v>
      </c>
      <c r="D1294" s="18" t="s">
        <v>58</v>
      </c>
      <c r="E1294" s="18" t="s">
        <v>61</v>
      </c>
      <c r="F1294" s="18" t="s">
        <v>62</v>
      </c>
      <c r="G1294" s="18">
        <v>54728.116099999999</v>
      </c>
      <c r="H1294" s="18">
        <v>64549.861799999999</v>
      </c>
      <c r="I1294" s="18">
        <v>78834.365099999995</v>
      </c>
      <c r="J1294" s="18">
        <v>97287.488200000007</v>
      </c>
      <c r="K1294" s="18">
        <v>116104</v>
      </c>
      <c r="L1294" s="18">
        <v>134148</v>
      </c>
      <c r="M1294" s="18">
        <v>153697</v>
      </c>
      <c r="N1294" s="18">
        <v>173952</v>
      </c>
      <c r="O1294" s="18">
        <v>194932</v>
      </c>
      <c r="P1294" s="18">
        <v>216104</v>
      </c>
      <c r="Q1294" s="18">
        <v>237805</v>
      </c>
      <c r="R1294" s="18">
        <v>261006</v>
      </c>
      <c r="S1294" s="18">
        <v>285946</v>
      </c>
      <c r="T1294" s="18">
        <v>311979</v>
      </c>
      <c r="U1294" s="18">
        <v>339283</v>
      </c>
      <c r="V1294" s="18">
        <v>367901</v>
      </c>
      <c r="W1294" s="18">
        <v>397593</v>
      </c>
      <c r="X1294" s="18">
        <v>428534</v>
      </c>
      <c r="Y1294" s="18">
        <v>460687</v>
      </c>
      <c r="Z1294" s="18">
        <v>493795</v>
      </c>
    </row>
    <row r="1295" spans="1:26" hidden="1">
      <c r="A1295" s="18" t="s">
        <v>56</v>
      </c>
      <c r="B1295" s="18" t="s">
        <v>268</v>
      </c>
      <c r="C1295" s="18" t="s">
        <v>256</v>
      </c>
      <c r="D1295" s="18" t="s">
        <v>58</v>
      </c>
      <c r="E1295" s="18" t="s">
        <v>142</v>
      </c>
      <c r="F1295" s="18" t="s">
        <v>143</v>
      </c>
      <c r="G1295" s="18">
        <v>6490.9879000000001</v>
      </c>
      <c r="H1295" s="18">
        <v>6879.5896000000002</v>
      </c>
      <c r="I1295" s="18">
        <v>7257.2329</v>
      </c>
      <c r="J1295" s="18">
        <v>7623.6571999999996</v>
      </c>
      <c r="K1295" s="18">
        <v>7964.4282000000003</v>
      </c>
      <c r="L1295" s="18">
        <v>8273.4010999999991</v>
      </c>
      <c r="M1295" s="18">
        <v>8551.0051000000003</v>
      </c>
      <c r="N1295" s="18">
        <v>8795.5200999999997</v>
      </c>
      <c r="O1295" s="18">
        <v>9004.0542000000005</v>
      </c>
      <c r="P1295" s="18">
        <v>9172.3104000000003</v>
      </c>
      <c r="Q1295" s="18">
        <v>9297.5</v>
      </c>
      <c r="R1295" s="18">
        <v>9380.9207999999999</v>
      </c>
      <c r="S1295" s="18">
        <v>9427.6491999999998</v>
      </c>
      <c r="T1295" s="18">
        <v>9442.8467000000001</v>
      </c>
      <c r="U1295" s="18">
        <v>9427.5655999999999</v>
      </c>
      <c r="V1295" s="18">
        <v>9383.0054999999993</v>
      </c>
      <c r="W1295" s="18">
        <v>9312.1394</v>
      </c>
      <c r="X1295" s="18">
        <v>9220.2795000000006</v>
      </c>
      <c r="Y1295" s="18">
        <v>9112.0365000000002</v>
      </c>
      <c r="Z1295" s="18">
        <v>8990.6330999999991</v>
      </c>
    </row>
    <row r="1296" spans="1:26" hidden="1">
      <c r="A1296" s="18" t="s">
        <v>56</v>
      </c>
      <c r="B1296" s="18" t="s">
        <v>268</v>
      </c>
      <c r="C1296" s="18" t="s">
        <v>256</v>
      </c>
      <c r="D1296" s="18" t="s">
        <v>58</v>
      </c>
      <c r="E1296" s="18" t="s">
        <v>63</v>
      </c>
      <c r="F1296" s="18" t="s">
        <v>60</v>
      </c>
      <c r="G1296" s="18">
        <v>448.28609999999998</v>
      </c>
      <c r="H1296" s="18">
        <v>469.27249999999998</v>
      </c>
      <c r="I1296" s="18">
        <v>488.32940000000002</v>
      </c>
      <c r="J1296" s="18">
        <v>508.05430000000001</v>
      </c>
      <c r="K1296" s="18">
        <v>460.8467</v>
      </c>
      <c r="L1296" s="18">
        <v>404.41059999999999</v>
      </c>
      <c r="M1296" s="18">
        <v>410.04939999999999</v>
      </c>
      <c r="N1296" s="18">
        <v>424.59050000000002</v>
      </c>
      <c r="O1296" s="18">
        <v>440.99059999999997</v>
      </c>
      <c r="P1296" s="18">
        <v>463.1848</v>
      </c>
      <c r="Q1296" s="18">
        <v>471.40800000000002</v>
      </c>
      <c r="R1296" s="18">
        <v>468.98860000000002</v>
      </c>
      <c r="S1296" s="18">
        <v>471.28089999999997</v>
      </c>
      <c r="T1296" s="18">
        <v>463.34039999999999</v>
      </c>
      <c r="U1296" s="18">
        <v>463.54759999999999</v>
      </c>
      <c r="V1296" s="18">
        <v>465.8836</v>
      </c>
      <c r="W1296" s="18">
        <v>467.8331</v>
      </c>
      <c r="X1296" s="18">
        <v>468.5403</v>
      </c>
      <c r="Y1296" s="18">
        <v>468.42919999999998</v>
      </c>
      <c r="Z1296" s="18">
        <v>467.66699999999997</v>
      </c>
    </row>
    <row r="1297" spans="1:26" hidden="1">
      <c r="A1297" s="18" t="s">
        <v>56</v>
      </c>
      <c r="B1297" s="18" t="s">
        <v>247</v>
      </c>
      <c r="C1297" s="18" t="s">
        <v>256</v>
      </c>
      <c r="D1297" s="18" t="s">
        <v>58</v>
      </c>
      <c r="E1297" s="18" t="s">
        <v>140</v>
      </c>
      <c r="F1297" s="18" t="s">
        <v>141</v>
      </c>
      <c r="G1297" s="18">
        <v>34373.934500000003</v>
      </c>
      <c r="H1297" s="18">
        <v>35781.814299999998</v>
      </c>
      <c r="I1297" s="18" t="s">
        <v>164</v>
      </c>
      <c r="J1297" s="18">
        <v>37181.338499999998</v>
      </c>
      <c r="K1297" s="18" t="s">
        <v>164</v>
      </c>
      <c r="L1297" s="18">
        <v>29790.508600000001</v>
      </c>
      <c r="M1297" s="18" t="s">
        <v>164</v>
      </c>
      <c r="N1297" s="18">
        <v>19431.352200000001</v>
      </c>
      <c r="O1297" s="18" t="s">
        <v>164</v>
      </c>
      <c r="P1297" s="18">
        <v>13678.9516</v>
      </c>
      <c r="Q1297" s="18" t="s">
        <v>164</v>
      </c>
      <c r="R1297" s="18">
        <v>8677.2114999999994</v>
      </c>
      <c r="S1297" s="18" t="s">
        <v>164</v>
      </c>
      <c r="T1297" s="18">
        <v>4100.1162999999997</v>
      </c>
      <c r="U1297" s="18" t="s">
        <v>164</v>
      </c>
      <c r="V1297" s="18">
        <v>2083.2195000000002</v>
      </c>
      <c r="W1297" s="18" t="s">
        <v>164</v>
      </c>
      <c r="X1297" s="18">
        <v>626.96749999999997</v>
      </c>
      <c r="Y1297" s="18" t="s">
        <v>164</v>
      </c>
      <c r="Z1297" s="18">
        <v>17.7377</v>
      </c>
    </row>
    <row r="1298" spans="1:26" hidden="1">
      <c r="A1298" s="18" t="s">
        <v>56</v>
      </c>
      <c r="B1298" s="18" t="s">
        <v>247</v>
      </c>
      <c r="C1298" s="18" t="s">
        <v>256</v>
      </c>
      <c r="D1298" s="18" t="s">
        <v>58</v>
      </c>
      <c r="E1298" s="18" t="s">
        <v>59</v>
      </c>
      <c r="F1298" s="18" t="s">
        <v>60</v>
      </c>
      <c r="G1298" s="18">
        <v>334.16079999999999</v>
      </c>
      <c r="H1298" s="18">
        <v>342.34960000000001</v>
      </c>
      <c r="I1298" s="18" t="s">
        <v>164</v>
      </c>
      <c r="J1298" s="18">
        <v>365.99520000000001</v>
      </c>
      <c r="K1298" s="18" t="s">
        <v>164</v>
      </c>
      <c r="L1298" s="18">
        <v>371.5204</v>
      </c>
      <c r="M1298" s="18" t="s">
        <v>164</v>
      </c>
      <c r="N1298" s="18">
        <v>371.23809999999997</v>
      </c>
      <c r="O1298" s="18" t="s">
        <v>164</v>
      </c>
      <c r="P1298" s="18">
        <v>384.76330000000002</v>
      </c>
      <c r="Q1298" s="18" t="s">
        <v>164</v>
      </c>
      <c r="R1298" s="18">
        <v>380.3544</v>
      </c>
      <c r="S1298" s="18" t="s">
        <v>164</v>
      </c>
      <c r="T1298" s="18">
        <v>365.94479999999999</v>
      </c>
      <c r="U1298" s="18" t="s">
        <v>164</v>
      </c>
      <c r="V1298" s="18">
        <v>354.50470000000001</v>
      </c>
      <c r="W1298" s="18" t="s">
        <v>164</v>
      </c>
      <c r="X1298" s="18">
        <v>340.2928</v>
      </c>
      <c r="Y1298" s="18" t="s">
        <v>164</v>
      </c>
      <c r="Z1298" s="18">
        <v>326.19779999999997</v>
      </c>
    </row>
    <row r="1299" spans="1:26" hidden="1">
      <c r="A1299" s="18" t="s">
        <v>56</v>
      </c>
      <c r="B1299" s="18" t="s">
        <v>247</v>
      </c>
      <c r="C1299" s="18" t="s">
        <v>256</v>
      </c>
      <c r="D1299" s="18" t="s">
        <v>58</v>
      </c>
      <c r="E1299" s="18" t="s">
        <v>61</v>
      </c>
      <c r="F1299" s="18" t="s">
        <v>62</v>
      </c>
      <c r="G1299" s="18">
        <v>60200.92727</v>
      </c>
      <c r="H1299" s="18">
        <v>71311.615099999995</v>
      </c>
      <c r="I1299" s="18" t="s">
        <v>164</v>
      </c>
      <c r="J1299" s="18">
        <v>108364.5318</v>
      </c>
      <c r="K1299" s="18" t="s">
        <v>164</v>
      </c>
      <c r="L1299" s="18">
        <v>164195.9</v>
      </c>
      <c r="M1299" s="18" t="s">
        <v>164</v>
      </c>
      <c r="N1299" s="18">
        <v>233821.5</v>
      </c>
      <c r="O1299" s="18" t="s">
        <v>164</v>
      </c>
      <c r="P1299" s="18">
        <v>306587.59999999998</v>
      </c>
      <c r="Q1299" s="18" t="s">
        <v>164</v>
      </c>
      <c r="R1299" s="18">
        <v>377149.3</v>
      </c>
      <c r="S1299" s="18" t="s">
        <v>164</v>
      </c>
      <c r="T1299" s="18">
        <v>446061</v>
      </c>
      <c r="U1299" s="18" t="s">
        <v>164</v>
      </c>
      <c r="V1299" s="18">
        <v>508377.1</v>
      </c>
      <c r="W1299" s="18" t="s">
        <v>164</v>
      </c>
      <c r="X1299" s="18">
        <v>563268.19999999995</v>
      </c>
      <c r="Y1299" s="18" t="s">
        <v>164</v>
      </c>
      <c r="Z1299" s="18">
        <v>608721.30000000005</v>
      </c>
    </row>
    <row r="1300" spans="1:26" hidden="1">
      <c r="A1300" s="18" t="s">
        <v>56</v>
      </c>
      <c r="B1300" s="18" t="s">
        <v>247</v>
      </c>
      <c r="C1300" s="18" t="s">
        <v>256</v>
      </c>
      <c r="D1300" s="18" t="s">
        <v>58</v>
      </c>
      <c r="E1300" s="18" t="s">
        <v>142</v>
      </c>
      <c r="F1300" s="18" t="s">
        <v>143</v>
      </c>
      <c r="G1300" s="18">
        <v>6490.9879000000001</v>
      </c>
      <c r="H1300" s="18">
        <v>6879.5896000000002</v>
      </c>
      <c r="I1300" s="18" t="s">
        <v>164</v>
      </c>
      <c r="J1300" s="18">
        <v>7529.2272999999996</v>
      </c>
      <c r="K1300" s="18" t="s">
        <v>164</v>
      </c>
      <c r="L1300" s="18">
        <v>8010.6224000000002</v>
      </c>
      <c r="M1300" s="18" t="s">
        <v>164</v>
      </c>
      <c r="N1300" s="18">
        <v>8332.3654999999999</v>
      </c>
      <c r="O1300" s="18" t="s">
        <v>164</v>
      </c>
      <c r="P1300" s="18">
        <v>8469.1882999999998</v>
      </c>
      <c r="Q1300" s="18" t="s">
        <v>164</v>
      </c>
      <c r="R1300" s="18">
        <v>8426.4663</v>
      </c>
      <c r="S1300" s="18" t="s">
        <v>164</v>
      </c>
      <c r="T1300" s="18">
        <v>8229.2512999999999</v>
      </c>
      <c r="U1300" s="18" t="s">
        <v>164</v>
      </c>
      <c r="V1300" s="18">
        <v>7894.6378000000004</v>
      </c>
      <c r="W1300" s="18" t="s">
        <v>164</v>
      </c>
      <c r="X1300" s="18">
        <v>7435.4935999999998</v>
      </c>
      <c r="Y1300" s="18" t="s">
        <v>164</v>
      </c>
      <c r="Z1300" s="18">
        <v>6881.5846000000001</v>
      </c>
    </row>
    <row r="1301" spans="1:26" hidden="1">
      <c r="A1301" s="18" t="s">
        <v>56</v>
      </c>
      <c r="B1301" s="18" t="s">
        <v>247</v>
      </c>
      <c r="C1301" s="18" t="s">
        <v>256</v>
      </c>
      <c r="D1301" s="18" t="s">
        <v>58</v>
      </c>
      <c r="E1301" s="18" t="s">
        <v>63</v>
      </c>
      <c r="F1301" s="18" t="s">
        <v>60</v>
      </c>
      <c r="G1301" s="18">
        <v>448.28609999999998</v>
      </c>
      <c r="H1301" s="18">
        <v>470.16480000000001</v>
      </c>
      <c r="I1301" s="18" t="s">
        <v>164</v>
      </c>
      <c r="J1301" s="18">
        <v>512.75909999999999</v>
      </c>
      <c r="K1301" s="18" t="s">
        <v>164</v>
      </c>
      <c r="L1301" s="18">
        <v>508.59859999999998</v>
      </c>
      <c r="M1301" s="18" t="s">
        <v>164</v>
      </c>
      <c r="N1301" s="18">
        <v>482.42759999999998</v>
      </c>
      <c r="O1301" s="18" t="s">
        <v>164</v>
      </c>
      <c r="P1301" s="18">
        <v>501.24130000000002</v>
      </c>
      <c r="Q1301" s="18" t="s">
        <v>164</v>
      </c>
      <c r="R1301" s="18">
        <v>506.12130000000002</v>
      </c>
      <c r="S1301" s="18" t="s">
        <v>164</v>
      </c>
      <c r="T1301" s="18">
        <v>485.34469999999999</v>
      </c>
      <c r="U1301" s="18" t="s">
        <v>164</v>
      </c>
      <c r="V1301" s="18">
        <v>475.45639999999997</v>
      </c>
      <c r="W1301" s="18" t="s">
        <v>164</v>
      </c>
      <c r="X1301" s="18">
        <v>460.33080000000001</v>
      </c>
      <c r="Y1301" s="18" t="s">
        <v>164</v>
      </c>
      <c r="Z1301" s="18">
        <v>447.01710000000003</v>
      </c>
    </row>
    <row r="1302" spans="1:26" hidden="1">
      <c r="A1302" s="18" t="s">
        <v>56</v>
      </c>
      <c r="B1302" s="18" t="s">
        <v>234</v>
      </c>
      <c r="C1302" s="18" t="s">
        <v>256</v>
      </c>
      <c r="D1302" s="18" t="s">
        <v>58</v>
      </c>
      <c r="E1302" s="18" t="s">
        <v>140</v>
      </c>
      <c r="F1302" s="18" t="s">
        <v>141</v>
      </c>
      <c r="G1302" s="18">
        <v>34373.934500000003</v>
      </c>
      <c r="H1302" s="18">
        <v>38251.875599999999</v>
      </c>
      <c r="I1302" s="18" t="s">
        <v>164</v>
      </c>
      <c r="J1302" s="18">
        <v>43231.2477</v>
      </c>
      <c r="K1302" s="18" t="s">
        <v>164</v>
      </c>
      <c r="L1302" s="18">
        <v>30427.131000000001</v>
      </c>
      <c r="M1302" s="18" t="s">
        <v>164</v>
      </c>
      <c r="N1302" s="18">
        <v>18764.677299999999</v>
      </c>
      <c r="O1302" s="18" t="s">
        <v>164</v>
      </c>
      <c r="P1302" s="18">
        <v>10587.9102</v>
      </c>
      <c r="Q1302" s="18" t="s">
        <v>164</v>
      </c>
      <c r="R1302" s="18">
        <v>6520.8678</v>
      </c>
      <c r="S1302" s="18" t="s">
        <v>164</v>
      </c>
      <c r="T1302" s="18">
        <v>1006.8895</v>
      </c>
      <c r="U1302" s="18" t="s">
        <v>164</v>
      </c>
      <c r="V1302" s="18">
        <v>-1581.8267000000001</v>
      </c>
      <c r="W1302" s="18" t="s">
        <v>164</v>
      </c>
      <c r="X1302" s="18">
        <v>-3653.4776999999999</v>
      </c>
      <c r="Y1302" s="18" t="s">
        <v>164</v>
      </c>
      <c r="Z1302" s="18">
        <v>-4841.6013999999996</v>
      </c>
    </row>
    <row r="1303" spans="1:26" hidden="1">
      <c r="A1303" s="18" t="s">
        <v>56</v>
      </c>
      <c r="B1303" s="18" t="s">
        <v>234</v>
      </c>
      <c r="C1303" s="18" t="s">
        <v>256</v>
      </c>
      <c r="D1303" s="18" t="s">
        <v>58</v>
      </c>
      <c r="E1303" s="18" t="s">
        <v>59</v>
      </c>
      <c r="F1303" s="18" t="s">
        <v>60</v>
      </c>
      <c r="G1303" s="18">
        <v>334.16079999999999</v>
      </c>
      <c r="H1303" s="18">
        <v>357.0412</v>
      </c>
      <c r="I1303" s="18" t="s">
        <v>164</v>
      </c>
      <c r="J1303" s="18">
        <v>416.06650000000002</v>
      </c>
      <c r="K1303" s="18" t="s">
        <v>164</v>
      </c>
      <c r="L1303" s="18">
        <v>399.5428</v>
      </c>
      <c r="M1303" s="18" t="s">
        <v>164</v>
      </c>
      <c r="N1303" s="18">
        <v>418.97820000000002</v>
      </c>
      <c r="O1303" s="18" t="s">
        <v>164</v>
      </c>
      <c r="P1303" s="18">
        <v>449.82679999999999</v>
      </c>
      <c r="Q1303" s="18" t="s">
        <v>164</v>
      </c>
      <c r="R1303" s="18">
        <v>470.66989999999998</v>
      </c>
      <c r="S1303" s="18" t="s">
        <v>164</v>
      </c>
      <c r="T1303" s="18">
        <v>476.81909999999999</v>
      </c>
      <c r="U1303" s="18" t="s">
        <v>164</v>
      </c>
      <c r="V1303" s="18">
        <v>492.9314</v>
      </c>
      <c r="W1303" s="18" t="s">
        <v>164</v>
      </c>
      <c r="X1303" s="18">
        <v>508.07029999999997</v>
      </c>
      <c r="Y1303" s="18" t="s">
        <v>164</v>
      </c>
      <c r="Z1303" s="18">
        <v>523.59</v>
      </c>
    </row>
    <row r="1304" spans="1:26" hidden="1">
      <c r="A1304" s="18" t="s">
        <v>56</v>
      </c>
      <c r="B1304" s="18" t="s">
        <v>234</v>
      </c>
      <c r="C1304" s="18" t="s">
        <v>256</v>
      </c>
      <c r="D1304" s="18" t="s">
        <v>58</v>
      </c>
      <c r="E1304" s="18" t="s">
        <v>61</v>
      </c>
      <c r="F1304" s="18" t="s">
        <v>62</v>
      </c>
      <c r="G1304" s="18">
        <v>60200.92727</v>
      </c>
      <c r="H1304" s="18">
        <v>71296.830549999999</v>
      </c>
      <c r="I1304" s="18" t="s">
        <v>164</v>
      </c>
      <c r="J1304" s="18">
        <v>108004.2911</v>
      </c>
      <c r="K1304" s="18" t="s">
        <v>164</v>
      </c>
      <c r="L1304" s="18">
        <v>150921.1</v>
      </c>
      <c r="M1304" s="18" t="s">
        <v>164</v>
      </c>
      <c r="N1304" s="18">
        <v>194795.7</v>
      </c>
      <c r="O1304" s="18" t="s">
        <v>164</v>
      </c>
      <c r="P1304" s="18">
        <v>242427.9</v>
      </c>
      <c r="Q1304" s="18" t="s">
        <v>164</v>
      </c>
      <c r="R1304" s="18">
        <v>294988.09999999998</v>
      </c>
      <c r="S1304" s="18" t="s">
        <v>164</v>
      </c>
      <c r="T1304" s="18">
        <v>354042.7</v>
      </c>
      <c r="U1304" s="18" t="s">
        <v>164</v>
      </c>
      <c r="V1304" s="18">
        <v>419573</v>
      </c>
      <c r="W1304" s="18" t="s">
        <v>164</v>
      </c>
      <c r="X1304" s="18">
        <v>491189.6</v>
      </c>
      <c r="Y1304" s="18" t="s">
        <v>164</v>
      </c>
      <c r="Z1304" s="18">
        <v>569449.1</v>
      </c>
    </row>
    <row r="1305" spans="1:26" hidden="1">
      <c r="A1305" s="18" t="s">
        <v>56</v>
      </c>
      <c r="B1305" s="18" t="s">
        <v>234</v>
      </c>
      <c r="C1305" s="18" t="s">
        <v>256</v>
      </c>
      <c r="D1305" s="18" t="s">
        <v>58</v>
      </c>
      <c r="E1305" s="18" t="s">
        <v>142</v>
      </c>
      <c r="F1305" s="18" t="s">
        <v>143</v>
      </c>
      <c r="G1305" s="18">
        <v>6490.9879000000001</v>
      </c>
      <c r="H1305" s="18">
        <v>6879.5896000000002</v>
      </c>
      <c r="I1305" s="18" t="s">
        <v>164</v>
      </c>
      <c r="J1305" s="18">
        <v>7623.6571999999996</v>
      </c>
      <c r="K1305" s="18" t="s">
        <v>164</v>
      </c>
      <c r="L1305" s="18">
        <v>8273.4010999999991</v>
      </c>
      <c r="M1305" s="18" t="s">
        <v>164</v>
      </c>
      <c r="N1305" s="18">
        <v>8795.5200999999997</v>
      </c>
      <c r="O1305" s="18" t="s">
        <v>164</v>
      </c>
      <c r="P1305" s="18">
        <v>9172.3104000000003</v>
      </c>
      <c r="Q1305" s="18" t="s">
        <v>164</v>
      </c>
      <c r="R1305" s="18">
        <v>9380.9207999999999</v>
      </c>
      <c r="S1305" s="18" t="s">
        <v>164</v>
      </c>
      <c r="T1305" s="18">
        <v>9442.8467000000001</v>
      </c>
      <c r="U1305" s="18" t="s">
        <v>164</v>
      </c>
      <c r="V1305" s="18">
        <v>9383.0054999999993</v>
      </c>
      <c r="W1305" s="18" t="s">
        <v>164</v>
      </c>
      <c r="X1305" s="18">
        <v>9220.2795000000006</v>
      </c>
      <c r="Y1305" s="18" t="s">
        <v>164</v>
      </c>
      <c r="Z1305" s="18">
        <v>8990.6330999999991</v>
      </c>
    </row>
    <row r="1306" spans="1:26" hidden="1">
      <c r="A1306" s="18" t="s">
        <v>56</v>
      </c>
      <c r="B1306" s="18" t="s">
        <v>234</v>
      </c>
      <c r="C1306" s="18" t="s">
        <v>256</v>
      </c>
      <c r="D1306" s="18" t="s">
        <v>58</v>
      </c>
      <c r="E1306" s="18" t="s">
        <v>63</v>
      </c>
      <c r="F1306" s="18" t="s">
        <v>60</v>
      </c>
      <c r="G1306" s="18">
        <v>448.28609999999998</v>
      </c>
      <c r="H1306" s="18">
        <v>487.53300000000002</v>
      </c>
      <c r="I1306" s="18" t="s">
        <v>164</v>
      </c>
      <c r="J1306" s="18">
        <v>574.99469999999997</v>
      </c>
      <c r="K1306" s="18" t="s">
        <v>164</v>
      </c>
      <c r="L1306" s="18">
        <v>535.06389999999999</v>
      </c>
      <c r="M1306" s="18" t="s">
        <v>164</v>
      </c>
      <c r="N1306" s="18">
        <v>558.99659999999994</v>
      </c>
      <c r="O1306" s="18" t="s">
        <v>164</v>
      </c>
      <c r="P1306" s="18">
        <v>627.25819999999999</v>
      </c>
      <c r="Q1306" s="18" t="s">
        <v>164</v>
      </c>
      <c r="R1306" s="18">
        <v>666.76919999999996</v>
      </c>
      <c r="S1306" s="18" t="s">
        <v>164</v>
      </c>
      <c r="T1306" s="18">
        <v>686.10659999999996</v>
      </c>
      <c r="U1306" s="18" t="s">
        <v>164</v>
      </c>
      <c r="V1306" s="18">
        <v>713.16300000000001</v>
      </c>
      <c r="W1306" s="18" t="s">
        <v>164</v>
      </c>
      <c r="X1306" s="18">
        <v>735.94309999999996</v>
      </c>
      <c r="Y1306" s="18" t="s">
        <v>164</v>
      </c>
      <c r="Z1306" s="18">
        <v>761.4828</v>
      </c>
    </row>
    <row r="1307" spans="1:26" hidden="1">
      <c r="A1307" s="18" t="s">
        <v>56</v>
      </c>
      <c r="B1307" s="18" t="s">
        <v>235</v>
      </c>
      <c r="C1307" s="18" t="s">
        <v>256</v>
      </c>
      <c r="D1307" s="18" t="s">
        <v>58</v>
      </c>
      <c r="E1307" s="18" t="s">
        <v>140</v>
      </c>
      <c r="F1307" s="18" t="s">
        <v>141</v>
      </c>
      <c r="G1307" s="18">
        <v>34373.934500000003</v>
      </c>
      <c r="H1307" s="18">
        <v>38198.215499999998</v>
      </c>
      <c r="I1307" s="18" t="s">
        <v>164</v>
      </c>
      <c r="J1307" s="18">
        <v>44818.063699999999</v>
      </c>
      <c r="K1307" s="18" t="s">
        <v>164</v>
      </c>
      <c r="L1307" s="18">
        <v>34967.537300000004</v>
      </c>
      <c r="M1307" s="18" t="s">
        <v>164</v>
      </c>
      <c r="N1307" s="18">
        <v>22419.071400000001</v>
      </c>
      <c r="O1307" s="18" t="s">
        <v>164</v>
      </c>
      <c r="P1307" s="18">
        <v>15216.172699999999</v>
      </c>
      <c r="Q1307" s="18" t="s">
        <v>164</v>
      </c>
      <c r="R1307" s="18">
        <v>9004.5015999999996</v>
      </c>
      <c r="S1307" s="18" t="s">
        <v>164</v>
      </c>
      <c r="T1307" s="18">
        <v>3298.7213999999999</v>
      </c>
      <c r="U1307" s="18" t="s">
        <v>164</v>
      </c>
      <c r="V1307" s="18">
        <v>672.17819999999995</v>
      </c>
      <c r="W1307" s="18" t="s">
        <v>164</v>
      </c>
      <c r="X1307" s="18">
        <v>-1551.7864999999999</v>
      </c>
      <c r="Y1307" s="18" t="s">
        <v>164</v>
      </c>
      <c r="Z1307" s="18">
        <v>-2785.2979999999998</v>
      </c>
    </row>
    <row r="1308" spans="1:26" hidden="1">
      <c r="A1308" s="18" t="s">
        <v>56</v>
      </c>
      <c r="B1308" s="18" t="s">
        <v>235</v>
      </c>
      <c r="C1308" s="18" t="s">
        <v>256</v>
      </c>
      <c r="D1308" s="18" t="s">
        <v>58</v>
      </c>
      <c r="E1308" s="18" t="s">
        <v>59</v>
      </c>
      <c r="F1308" s="18" t="s">
        <v>60</v>
      </c>
      <c r="G1308" s="18">
        <v>334.16079999999999</v>
      </c>
      <c r="H1308" s="18">
        <v>354.34690000000001</v>
      </c>
      <c r="I1308" s="18" t="s">
        <v>164</v>
      </c>
      <c r="J1308" s="18">
        <v>410.94260000000003</v>
      </c>
      <c r="K1308" s="18" t="s">
        <v>164</v>
      </c>
      <c r="L1308" s="18">
        <v>419.90839999999997</v>
      </c>
      <c r="M1308" s="18" t="s">
        <v>164</v>
      </c>
      <c r="N1308" s="18">
        <v>441.9812</v>
      </c>
      <c r="O1308" s="18" t="s">
        <v>164</v>
      </c>
      <c r="P1308" s="18">
        <v>475.23390000000001</v>
      </c>
      <c r="Q1308" s="18" t="s">
        <v>164</v>
      </c>
      <c r="R1308" s="18">
        <v>488.7878</v>
      </c>
      <c r="S1308" s="18" t="s">
        <v>164</v>
      </c>
      <c r="T1308" s="18">
        <v>492.92570000000001</v>
      </c>
      <c r="U1308" s="18" t="s">
        <v>164</v>
      </c>
      <c r="V1308" s="18">
        <v>497.20940000000002</v>
      </c>
      <c r="W1308" s="18" t="s">
        <v>164</v>
      </c>
      <c r="X1308" s="18">
        <v>502.06610000000001</v>
      </c>
      <c r="Y1308" s="18" t="s">
        <v>164</v>
      </c>
      <c r="Z1308" s="18">
        <v>507.91379999999998</v>
      </c>
    </row>
    <row r="1309" spans="1:26" hidden="1">
      <c r="A1309" s="18" t="s">
        <v>56</v>
      </c>
      <c r="B1309" s="18" t="s">
        <v>235</v>
      </c>
      <c r="C1309" s="18" t="s">
        <v>256</v>
      </c>
      <c r="D1309" s="18" t="s">
        <v>58</v>
      </c>
      <c r="E1309" s="18" t="s">
        <v>61</v>
      </c>
      <c r="F1309" s="18" t="s">
        <v>62</v>
      </c>
      <c r="G1309" s="18">
        <v>60200.92727</v>
      </c>
      <c r="H1309" s="18">
        <v>71304.957349999997</v>
      </c>
      <c r="I1309" s="18" t="s">
        <v>164</v>
      </c>
      <c r="J1309" s="18">
        <v>107555.1731</v>
      </c>
      <c r="K1309" s="18" t="s">
        <v>164</v>
      </c>
      <c r="L1309" s="18">
        <v>151719.70000000001</v>
      </c>
      <c r="M1309" s="18" t="s">
        <v>164</v>
      </c>
      <c r="N1309" s="18">
        <v>195329.2</v>
      </c>
      <c r="O1309" s="18" t="s">
        <v>164</v>
      </c>
      <c r="P1309" s="18">
        <v>235492.4</v>
      </c>
      <c r="Q1309" s="18" t="s">
        <v>164</v>
      </c>
      <c r="R1309" s="18">
        <v>271025.7</v>
      </c>
      <c r="S1309" s="18" t="s">
        <v>164</v>
      </c>
      <c r="T1309" s="18">
        <v>303315.09999999998</v>
      </c>
      <c r="U1309" s="18" t="s">
        <v>164</v>
      </c>
      <c r="V1309" s="18">
        <v>330387.20000000001</v>
      </c>
      <c r="W1309" s="18" t="s">
        <v>164</v>
      </c>
      <c r="X1309" s="18">
        <v>354720.3</v>
      </c>
      <c r="Y1309" s="18" t="s">
        <v>164</v>
      </c>
      <c r="Z1309" s="18">
        <v>377832.4</v>
      </c>
    </row>
    <row r="1310" spans="1:26" hidden="1">
      <c r="A1310" s="18" t="s">
        <v>56</v>
      </c>
      <c r="B1310" s="18" t="s">
        <v>235</v>
      </c>
      <c r="C1310" s="18" t="s">
        <v>256</v>
      </c>
      <c r="D1310" s="18" t="s">
        <v>58</v>
      </c>
      <c r="E1310" s="18" t="s">
        <v>142</v>
      </c>
      <c r="F1310" s="18" t="s">
        <v>143</v>
      </c>
      <c r="G1310" s="18">
        <v>6490.9879000000001</v>
      </c>
      <c r="H1310" s="18">
        <v>6879.5896000000002</v>
      </c>
      <c r="I1310" s="18" t="s">
        <v>164</v>
      </c>
      <c r="J1310" s="18">
        <v>7611.0482000000002</v>
      </c>
      <c r="K1310" s="18" t="s">
        <v>164</v>
      </c>
      <c r="L1310" s="18">
        <v>8243.6687999999995</v>
      </c>
      <c r="M1310" s="18" t="s">
        <v>164</v>
      </c>
      <c r="N1310" s="18">
        <v>8750.4991000000009</v>
      </c>
      <c r="O1310" s="18" t="s">
        <v>164</v>
      </c>
      <c r="P1310" s="18">
        <v>9130.67</v>
      </c>
      <c r="Q1310" s="18" t="s">
        <v>164</v>
      </c>
      <c r="R1310" s="18">
        <v>9360.2114999999994</v>
      </c>
      <c r="S1310" s="18" t="s">
        <v>164</v>
      </c>
      <c r="T1310" s="18">
        <v>9453.2150000000001</v>
      </c>
      <c r="U1310" s="18" t="s">
        <v>164</v>
      </c>
      <c r="V1310" s="18">
        <v>9449.5580000000009</v>
      </c>
      <c r="W1310" s="18" t="s">
        <v>164</v>
      </c>
      <c r="X1310" s="18">
        <v>9377.1330999999991</v>
      </c>
      <c r="Y1310" s="18" t="s">
        <v>164</v>
      </c>
      <c r="Z1310" s="18">
        <v>9266.2664000000004</v>
      </c>
    </row>
    <row r="1311" spans="1:26" hidden="1">
      <c r="A1311" s="18" t="s">
        <v>56</v>
      </c>
      <c r="B1311" s="18" t="s">
        <v>235</v>
      </c>
      <c r="C1311" s="18" t="s">
        <v>256</v>
      </c>
      <c r="D1311" s="18" t="s">
        <v>58</v>
      </c>
      <c r="E1311" s="18" t="s">
        <v>63</v>
      </c>
      <c r="F1311" s="18" t="s">
        <v>60</v>
      </c>
      <c r="G1311" s="18">
        <v>448.28609999999998</v>
      </c>
      <c r="H1311" s="18">
        <v>487.60759999999999</v>
      </c>
      <c r="I1311" s="18" t="s">
        <v>164</v>
      </c>
      <c r="J1311" s="18">
        <v>586.56470000000002</v>
      </c>
      <c r="K1311" s="18" t="s">
        <v>164</v>
      </c>
      <c r="L1311" s="18">
        <v>581.21220000000005</v>
      </c>
      <c r="M1311" s="18" t="s">
        <v>164</v>
      </c>
      <c r="N1311" s="18">
        <v>596.26130000000001</v>
      </c>
      <c r="O1311" s="18" t="s">
        <v>164</v>
      </c>
      <c r="P1311" s="18">
        <v>656.02599999999995</v>
      </c>
      <c r="Q1311" s="18" t="s">
        <v>164</v>
      </c>
      <c r="R1311" s="18">
        <v>693.2251</v>
      </c>
      <c r="S1311" s="18" t="s">
        <v>164</v>
      </c>
      <c r="T1311" s="18">
        <v>703.12419999999997</v>
      </c>
      <c r="U1311" s="18" t="s">
        <v>164</v>
      </c>
      <c r="V1311" s="18">
        <v>703.55520000000001</v>
      </c>
      <c r="W1311" s="18" t="s">
        <v>164</v>
      </c>
      <c r="X1311" s="18">
        <v>701.61289999999997</v>
      </c>
      <c r="Y1311" s="18" t="s">
        <v>164</v>
      </c>
      <c r="Z1311" s="18">
        <v>701.68960000000004</v>
      </c>
    </row>
    <row r="1312" spans="1:26" hidden="1">
      <c r="A1312" s="18" t="s">
        <v>56</v>
      </c>
      <c r="B1312" s="18" t="s">
        <v>219</v>
      </c>
      <c r="C1312" s="18" t="s">
        <v>256</v>
      </c>
      <c r="D1312" s="18" t="s">
        <v>58</v>
      </c>
      <c r="E1312" s="18" t="s">
        <v>140</v>
      </c>
      <c r="F1312" s="18" t="s">
        <v>141</v>
      </c>
      <c r="G1312" s="18">
        <v>34373.934500000003</v>
      </c>
      <c r="H1312" s="18">
        <v>37229.743699999999</v>
      </c>
      <c r="I1312" s="18" t="s">
        <v>164</v>
      </c>
      <c r="J1312" s="18">
        <v>41808.114699999998</v>
      </c>
      <c r="K1312" s="18" t="s">
        <v>164</v>
      </c>
      <c r="L1312" s="18">
        <v>28062.8871</v>
      </c>
      <c r="M1312" s="18" t="s">
        <v>164</v>
      </c>
      <c r="N1312" s="18">
        <v>21740.345399999998</v>
      </c>
      <c r="O1312" s="18" t="s">
        <v>164</v>
      </c>
      <c r="P1312" s="18">
        <v>11007.712</v>
      </c>
      <c r="Q1312" s="18" t="s">
        <v>164</v>
      </c>
      <c r="R1312" s="18">
        <v>4297.8936000000003</v>
      </c>
      <c r="S1312" s="18" t="s">
        <v>164</v>
      </c>
      <c r="T1312" s="18">
        <v>-1844.7284999999999</v>
      </c>
      <c r="U1312" s="18" t="s">
        <v>164</v>
      </c>
      <c r="V1312" s="18">
        <v>-4443.6725999999999</v>
      </c>
      <c r="W1312" s="18" t="s">
        <v>164</v>
      </c>
      <c r="X1312" s="18">
        <v>-6481.0353999999998</v>
      </c>
      <c r="Y1312" s="18" t="s">
        <v>164</v>
      </c>
      <c r="Z1312" s="18">
        <v>-7639.2178999999996</v>
      </c>
    </row>
    <row r="1313" spans="1:26" hidden="1">
      <c r="A1313" s="18" t="s">
        <v>56</v>
      </c>
      <c r="B1313" s="18" t="s">
        <v>219</v>
      </c>
      <c r="C1313" s="18" t="s">
        <v>256</v>
      </c>
      <c r="D1313" s="18" t="s">
        <v>58</v>
      </c>
      <c r="E1313" s="18" t="s">
        <v>59</v>
      </c>
      <c r="F1313" s="18" t="s">
        <v>60</v>
      </c>
      <c r="G1313" s="18">
        <v>334.16079999999999</v>
      </c>
      <c r="H1313" s="18">
        <v>354.40640000000002</v>
      </c>
      <c r="I1313" s="18" t="s">
        <v>164</v>
      </c>
      <c r="J1313" s="18">
        <v>409.07569999999998</v>
      </c>
      <c r="K1313" s="18" t="s">
        <v>164</v>
      </c>
      <c r="L1313" s="18">
        <v>376.32279999999997</v>
      </c>
      <c r="M1313" s="18" t="s">
        <v>164</v>
      </c>
      <c r="N1313" s="18">
        <v>422.46469999999999</v>
      </c>
      <c r="O1313" s="18" t="s">
        <v>164</v>
      </c>
      <c r="P1313" s="18">
        <v>489.67430000000002</v>
      </c>
      <c r="Q1313" s="18" t="s">
        <v>164</v>
      </c>
      <c r="R1313" s="18">
        <v>537.43669999999997</v>
      </c>
      <c r="S1313" s="18" t="s">
        <v>164</v>
      </c>
      <c r="T1313" s="18">
        <v>579.35619999999994</v>
      </c>
      <c r="U1313" s="18" t="s">
        <v>164</v>
      </c>
      <c r="V1313" s="18">
        <v>615.96310000000005</v>
      </c>
      <c r="W1313" s="18" t="s">
        <v>164</v>
      </c>
      <c r="X1313" s="18">
        <v>651.75919999999996</v>
      </c>
      <c r="Y1313" s="18" t="s">
        <v>164</v>
      </c>
      <c r="Z1313" s="18">
        <v>689.03660000000002</v>
      </c>
    </row>
    <row r="1314" spans="1:26" hidden="1">
      <c r="A1314" s="18" t="s">
        <v>56</v>
      </c>
      <c r="B1314" s="18" t="s">
        <v>219</v>
      </c>
      <c r="C1314" s="18" t="s">
        <v>256</v>
      </c>
      <c r="D1314" s="18" t="s">
        <v>58</v>
      </c>
      <c r="E1314" s="18" t="s">
        <v>61</v>
      </c>
      <c r="F1314" s="18" t="s">
        <v>62</v>
      </c>
      <c r="G1314" s="18">
        <v>60200.92727</v>
      </c>
      <c r="H1314" s="18">
        <v>71295.092439999993</v>
      </c>
      <c r="I1314" s="18" t="s">
        <v>164</v>
      </c>
      <c r="J1314" s="18">
        <v>109494.70909999999</v>
      </c>
      <c r="K1314" s="18" t="s">
        <v>164</v>
      </c>
      <c r="L1314" s="18">
        <v>174620.6</v>
      </c>
      <c r="M1314" s="18" t="s">
        <v>164</v>
      </c>
      <c r="N1314" s="18">
        <v>268197.59999999998</v>
      </c>
      <c r="O1314" s="18" t="s">
        <v>164</v>
      </c>
      <c r="P1314" s="18">
        <v>376590.5</v>
      </c>
      <c r="Q1314" s="18" t="s">
        <v>164</v>
      </c>
      <c r="R1314" s="18">
        <v>494292.7</v>
      </c>
      <c r="S1314" s="18" t="s">
        <v>164</v>
      </c>
      <c r="T1314" s="18">
        <v>625159.69999999995</v>
      </c>
      <c r="U1314" s="18" t="s">
        <v>164</v>
      </c>
      <c r="V1314" s="18">
        <v>764351.5</v>
      </c>
      <c r="W1314" s="18" t="s">
        <v>164</v>
      </c>
      <c r="X1314" s="18">
        <v>913796.4</v>
      </c>
      <c r="Y1314" s="18" t="s">
        <v>164</v>
      </c>
      <c r="Z1314" s="18">
        <v>1069737.8999999999</v>
      </c>
    </row>
    <row r="1315" spans="1:26" hidden="1">
      <c r="A1315" s="18" t="s">
        <v>56</v>
      </c>
      <c r="B1315" s="18" t="s">
        <v>219</v>
      </c>
      <c r="C1315" s="18" t="s">
        <v>256</v>
      </c>
      <c r="D1315" s="18" t="s">
        <v>58</v>
      </c>
      <c r="E1315" s="18" t="s">
        <v>142</v>
      </c>
      <c r="F1315" s="18" t="s">
        <v>143</v>
      </c>
      <c r="G1315" s="18">
        <v>6490.9879000000001</v>
      </c>
      <c r="H1315" s="18">
        <v>6879.5896000000002</v>
      </c>
      <c r="I1315" s="18" t="s">
        <v>164</v>
      </c>
      <c r="J1315" s="18">
        <v>7538.0815000000002</v>
      </c>
      <c r="K1315" s="18" t="s">
        <v>164</v>
      </c>
      <c r="L1315" s="18">
        <v>8040.9450999999999</v>
      </c>
      <c r="M1315" s="18" t="s">
        <v>164</v>
      </c>
      <c r="N1315" s="18">
        <v>8391.6615000000002</v>
      </c>
      <c r="O1315" s="18" t="s">
        <v>164</v>
      </c>
      <c r="P1315" s="18">
        <v>8569.8830999999991</v>
      </c>
      <c r="Q1315" s="18" t="s">
        <v>164</v>
      </c>
      <c r="R1315" s="18">
        <v>8582.9850000000006</v>
      </c>
      <c r="S1315" s="18" t="s">
        <v>164</v>
      </c>
      <c r="T1315" s="18">
        <v>8452.4889000000003</v>
      </c>
      <c r="U1315" s="18" t="s">
        <v>164</v>
      </c>
      <c r="V1315" s="18">
        <v>8196</v>
      </c>
      <c r="W1315" s="18" t="s">
        <v>164</v>
      </c>
      <c r="X1315" s="18">
        <v>7826.3127000000004</v>
      </c>
      <c r="Y1315" s="18" t="s">
        <v>164</v>
      </c>
      <c r="Z1315" s="18">
        <v>7368.8976000000002</v>
      </c>
    </row>
    <row r="1316" spans="1:26" hidden="1">
      <c r="A1316" s="18" t="s">
        <v>56</v>
      </c>
      <c r="B1316" s="18" t="s">
        <v>219</v>
      </c>
      <c r="C1316" s="18" t="s">
        <v>256</v>
      </c>
      <c r="D1316" s="18" t="s">
        <v>58</v>
      </c>
      <c r="E1316" s="18" t="s">
        <v>63</v>
      </c>
      <c r="F1316" s="18" t="s">
        <v>60</v>
      </c>
      <c r="G1316" s="18">
        <v>448.28609999999998</v>
      </c>
      <c r="H1316" s="18">
        <v>483.86009999999999</v>
      </c>
      <c r="I1316" s="18" t="s">
        <v>164</v>
      </c>
      <c r="J1316" s="18">
        <v>563.92079999999999</v>
      </c>
      <c r="K1316" s="18" t="s">
        <v>164</v>
      </c>
      <c r="L1316" s="18">
        <v>502.37079999999997</v>
      </c>
      <c r="M1316" s="18" t="s">
        <v>164</v>
      </c>
      <c r="N1316" s="18">
        <v>590.33339999999998</v>
      </c>
      <c r="O1316" s="18" t="s">
        <v>164</v>
      </c>
      <c r="P1316" s="18">
        <v>741.48090000000002</v>
      </c>
      <c r="Q1316" s="18" t="s">
        <v>164</v>
      </c>
      <c r="R1316" s="18">
        <v>858.78319999999997</v>
      </c>
      <c r="S1316" s="18" t="s">
        <v>164</v>
      </c>
      <c r="T1316" s="18">
        <v>939.37829999999997</v>
      </c>
      <c r="U1316" s="18" t="s">
        <v>164</v>
      </c>
      <c r="V1316" s="18">
        <v>1004.7767</v>
      </c>
      <c r="W1316" s="18" t="s">
        <v>164</v>
      </c>
      <c r="X1316" s="18">
        <v>1069.4867999999999</v>
      </c>
      <c r="Y1316" s="18" t="s">
        <v>164</v>
      </c>
      <c r="Z1316" s="18">
        <v>1140.3870999999999</v>
      </c>
    </row>
    <row r="1317" spans="1:26" hidden="1">
      <c r="A1317" s="18" t="s">
        <v>182</v>
      </c>
      <c r="B1317" s="18" t="s">
        <v>269</v>
      </c>
      <c r="C1317" s="18" t="s">
        <v>256</v>
      </c>
      <c r="D1317" s="18" t="s">
        <v>58</v>
      </c>
      <c r="E1317" s="18" t="s">
        <v>140</v>
      </c>
      <c r="F1317" s="18" t="s">
        <v>141</v>
      </c>
      <c r="G1317" s="18">
        <v>32974.898500000003</v>
      </c>
      <c r="H1317" s="18">
        <v>33909.346799999999</v>
      </c>
      <c r="I1317" s="18">
        <v>36076.2817</v>
      </c>
      <c r="J1317" s="18">
        <v>38682.186699999998</v>
      </c>
      <c r="K1317" s="18">
        <v>31600.525900000001</v>
      </c>
      <c r="L1317" s="18">
        <v>23423.481400000001</v>
      </c>
      <c r="M1317" s="18">
        <v>14732.393</v>
      </c>
      <c r="N1317" s="18">
        <v>11684.0263</v>
      </c>
      <c r="O1317" s="18">
        <v>9315.3868000000002</v>
      </c>
      <c r="P1317" s="18">
        <v>7141.7512999999999</v>
      </c>
      <c r="Q1317" s="18">
        <v>4059.6392000000001</v>
      </c>
      <c r="R1317" s="18">
        <v>1032.6013</v>
      </c>
      <c r="S1317" s="18">
        <v>-640.36279999999999</v>
      </c>
      <c r="T1317" s="18">
        <v>-25.316400000000002</v>
      </c>
      <c r="U1317" s="18">
        <v>342.40370000000001</v>
      </c>
      <c r="V1317" s="18">
        <v>773.48739999999998</v>
      </c>
      <c r="W1317" s="18">
        <v>1217.1827000000001</v>
      </c>
      <c r="X1317" s="18">
        <v>1162.8788999999999</v>
      </c>
      <c r="Y1317" s="18">
        <v>664.54690000000005</v>
      </c>
      <c r="Z1317" s="18">
        <v>20.1297</v>
      </c>
    </row>
    <row r="1318" spans="1:26" hidden="1">
      <c r="A1318" s="18" t="s">
        <v>182</v>
      </c>
      <c r="B1318" s="18" t="s">
        <v>269</v>
      </c>
      <c r="C1318" s="18" t="s">
        <v>256</v>
      </c>
      <c r="D1318" s="18" t="s">
        <v>58</v>
      </c>
      <c r="E1318" s="18" t="s">
        <v>59</v>
      </c>
      <c r="F1318" s="18" t="s">
        <v>60</v>
      </c>
      <c r="G1318" s="18">
        <v>334.16079999999999</v>
      </c>
      <c r="H1318" s="18">
        <v>361.98140000000001</v>
      </c>
      <c r="I1318" s="18">
        <v>389.596</v>
      </c>
      <c r="J1318" s="18">
        <v>421.68259999999998</v>
      </c>
      <c r="K1318" s="18">
        <v>418.19819999999999</v>
      </c>
      <c r="L1318" s="18">
        <v>404.01859999999999</v>
      </c>
      <c r="M1318" s="18">
        <v>393.08010000000002</v>
      </c>
      <c r="N1318" s="18">
        <v>415.88690000000003</v>
      </c>
      <c r="O1318" s="18">
        <v>447.25799999999998</v>
      </c>
      <c r="P1318" s="18">
        <v>466.16669999999999</v>
      </c>
      <c r="Q1318" s="18">
        <v>477.05070000000001</v>
      </c>
      <c r="R1318" s="18">
        <v>487.48079999999999</v>
      </c>
      <c r="S1318" s="18">
        <v>493.1508</v>
      </c>
      <c r="T1318" s="18">
        <v>509.29759999999999</v>
      </c>
      <c r="U1318" s="18">
        <v>524.2903</v>
      </c>
      <c r="V1318" s="18">
        <v>538.3922</v>
      </c>
      <c r="W1318" s="18">
        <v>550.99030000000005</v>
      </c>
      <c r="X1318" s="18">
        <v>561.04780000000005</v>
      </c>
      <c r="Y1318" s="18">
        <v>570.43949999999995</v>
      </c>
      <c r="Z1318" s="18">
        <v>576.92290000000003</v>
      </c>
    </row>
    <row r="1319" spans="1:26" hidden="1">
      <c r="A1319" s="18" t="s">
        <v>182</v>
      </c>
      <c r="B1319" s="18" t="s">
        <v>269</v>
      </c>
      <c r="C1319" s="18" t="s">
        <v>256</v>
      </c>
      <c r="D1319" s="18" t="s">
        <v>58</v>
      </c>
      <c r="E1319" s="18" t="s">
        <v>61</v>
      </c>
      <c r="F1319" s="18" t="s">
        <v>62</v>
      </c>
      <c r="G1319" s="18">
        <v>54728.198600000003</v>
      </c>
      <c r="H1319" s="18">
        <v>64507.482300000003</v>
      </c>
      <c r="I1319" s="18">
        <v>78774.918600000005</v>
      </c>
      <c r="J1319" s="18">
        <v>97248.353600000002</v>
      </c>
      <c r="K1319" s="18">
        <v>116123</v>
      </c>
      <c r="L1319" s="18">
        <v>134481</v>
      </c>
      <c r="M1319" s="18">
        <v>151744</v>
      </c>
      <c r="N1319" s="18">
        <v>171396</v>
      </c>
      <c r="O1319" s="18">
        <v>192652</v>
      </c>
      <c r="P1319" s="18">
        <v>213847</v>
      </c>
      <c r="Q1319" s="18">
        <v>235113</v>
      </c>
      <c r="R1319" s="18">
        <v>257892</v>
      </c>
      <c r="S1319" s="18">
        <v>281986</v>
      </c>
      <c r="T1319" s="18">
        <v>308284</v>
      </c>
      <c r="U1319" s="18">
        <v>335637</v>
      </c>
      <c r="V1319" s="18">
        <v>364150</v>
      </c>
      <c r="W1319" s="18">
        <v>393582</v>
      </c>
      <c r="X1319" s="18">
        <v>423942</v>
      </c>
      <c r="Y1319" s="18">
        <v>455771</v>
      </c>
      <c r="Z1319" s="18">
        <v>488504</v>
      </c>
    </row>
    <row r="1320" spans="1:26" hidden="1">
      <c r="A1320" s="18" t="s">
        <v>182</v>
      </c>
      <c r="B1320" s="18" t="s">
        <v>269</v>
      </c>
      <c r="C1320" s="18" t="s">
        <v>256</v>
      </c>
      <c r="D1320" s="18" t="s">
        <v>58</v>
      </c>
      <c r="E1320" s="18" t="s">
        <v>142</v>
      </c>
      <c r="F1320" s="18" t="s">
        <v>143</v>
      </c>
      <c r="G1320" s="18">
        <v>6490.9879000000001</v>
      </c>
      <c r="H1320" s="18">
        <v>6879.5896000000002</v>
      </c>
      <c r="I1320" s="18">
        <v>7257.2329</v>
      </c>
      <c r="J1320" s="18">
        <v>7623.6571999999996</v>
      </c>
      <c r="K1320" s="18">
        <v>7964.4282000000003</v>
      </c>
      <c r="L1320" s="18">
        <v>8273.4010999999991</v>
      </c>
      <c r="M1320" s="18">
        <v>8551.0051000000003</v>
      </c>
      <c r="N1320" s="18">
        <v>8795.5200999999997</v>
      </c>
      <c r="O1320" s="18">
        <v>9004.0542000000005</v>
      </c>
      <c r="P1320" s="18">
        <v>9172.3104000000003</v>
      </c>
      <c r="Q1320" s="18">
        <v>9297.5</v>
      </c>
      <c r="R1320" s="18">
        <v>9380.9207999999999</v>
      </c>
      <c r="S1320" s="18">
        <v>9427.6491999999998</v>
      </c>
      <c r="T1320" s="18">
        <v>9442.8467000000001</v>
      </c>
      <c r="U1320" s="18">
        <v>9427.5655999999999</v>
      </c>
      <c r="V1320" s="18">
        <v>9383.0054999999993</v>
      </c>
      <c r="W1320" s="18">
        <v>9312.1394</v>
      </c>
      <c r="X1320" s="18">
        <v>9220.2795000000006</v>
      </c>
      <c r="Y1320" s="18">
        <v>9112.0365000000002</v>
      </c>
      <c r="Z1320" s="18">
        <v>8990.6330999999991</v>
      </c>
    </row>
    <row r="1321" spans="1:26" hidden="1">
      <c r="A1321" s="18" t="s">
        <v>182</v>
      </c>
      <c r="B1321" s="18" t="s">
        <v>269</v>
      </c>
      <c r="C1321" s="18" t="s">
        <v>256</v>
      </c>
      <c r="D1321" s="18" t="s">
        <v>58</v>
      </c>
      <c r="E1321" s="18" t="s">
        <v>63</v>
      </c>
      <c r="F1321" s="18" t="s">
        <v>60</v>
      </c>
      <c r="G1321" s="18">
        <v>451.14389999999997</v>
      </c>
      <c r="H1321" s="18">
        <v>492.22500000000002</v>
      </c>
      <c r="I1321" s="18">
        <v>534.15570000000002</v>
      </c>
      <c r="J1321" s="18">
        <v>582.11410000000001</v>
      </c>
      <c r="K1321" s="18">
        <v>566.96820000000002</v>
      </c>
      <c r="L1321" s="18">
        <v>530.24800000000005</v>
      </c>
      <c r="M1321" s="18">
        <v>513.59860000000003</v>
      </c>
      <c r="N1321" s="18">
        <v>561.59370000000001</v>
      </c>
      <c r="O1321" s="18">
        <v>622.64350000000002</v>
      </c>
      <c r="P1321" s="18">
        <v>656.94420000000002</v>
      </c>
      <c r="Q1321" s="18">
        <v>679.84969999999998</v>
      </c>
      <c r="R1321" s="18">
        <v>700.93520000000001</v>
      </c>
      <c r="S1321" s="18">
        <v>717.5145</v>
      </c>
      <c r="T1321" s="18">
        <v>744.10799999999995</v>
      </c>
      <c r="U1321" s="18">
        <v>768.94849999999997</v>
      </c>
      <c r="V1321" s="18">
        <v>792.70079999999996</v>
      </c>
      <c r="W1321" s="18">
        <v>814.28560000000004</v>
      </c>
      <c r="X1321" s="18">
        <v>833.0616</v>
      </c>
      <c r="Y1321" s="18">
        <v>850.59580000000005</v>
      </c>
      <c r="Z1321" s="18">
        <v>863.66520000000003</v>
      </c>
    </row>
    <row r="1322" spans="1:26" hidden="1">
      <c r="A1322" s="18" t="s">
        <v>182</v>
      </c>
      <c r="B1322" s="18" t="s">
        <v>204</v>
      </c>
      <c r="C1322" s="18" t="s">
        <v>256</v>
      </c>
      <c r="D1322" s="18" t="s">
        <v>58</v>
      </c>
      <c r="E1322" s="18" t="s">
        <v>140</v>
      </c>
      <c r="F1322" s="18" t="s">
        <v>141</v>
      </c>
      <c r="G1322" s="18">
        <v>32974.898500000003</v>
      </c>
      <c r="H1322" s="18">
        <v>37828.117899999997</v>
      </c>
      <c r="I1322" s="18">
        <v>40681.484400000001</v>
      </c>
      <c r="J1322" s="18">
        <v>43755.477700000003</v>
      </c>
      <c r="K1322" s="18">
        <v>32715.811000000002</v>
      </c>
      <c r="L1322" s="18">
        <v>25674.868999999999</v>
      </c>
      <c r="M1322" s="18">
        <v>22396.862499999999</v>
      </c>
      <c r="N1322" s="18">
        <v>21440.806499999999</v>
      </c>
      <c r="O1322" s="18">
        <v>16523.54</v>
      </c>
      <c r="P1322" s="18">
        <v>16639.166300000001</v>
      </c>
      <c r="Q1322" s="18">
        <v>10770.142900000001</v>
      </c>
      <c r="R1322" s="18">
        <v>9176.4123</v>
      </c>
      <c r="S1322" s="18">
        <v>7074.9844000000003</v>
      </c>
      <c r="T1322" s="18">
        <v>6608.6981999999998</v>
      </c>
      <c r="U1322" s="18">
        <v>7404.8087999999998</v>
      </c>
      <c r="V1322" s="18">
        <v>7432.1067999999996</v>
      </c>
      <c r="W1322" s="18">
        <v>8108.89</v>
      </c>
      <c r="X1322" s="18">
        <v>8676.4100999999991</v>
      </c>
      <c r="Y1322" s="18">
        <v>9007.8356999999996</v>
      </c>
      <c r="Z1322" s="18">
        <v>9320.5864999999994</v>
      </c>
    </row>
    <row r="1323" spans="1:26" hidden="1">
      <c r="A1323" s="18" t="s">
        <v>182</v>
      </c>
      <c r="B1323" s="18" t="s">
        <v>204</v>
      </c>
      <c r="C1323" s="18" t="s">
        <v>256</v>
      </c>
      <c r="D1323" s="18" t="s">
        <v>58</v>
      </c>
      <c r="E1323" s="18" t="s">
        <v>59</v>
      </c>
      <c r="F1323" s="18" t="s">
        <v>60</v>
      </c>
      <c r="G1323" s="18">
        <v>334.16079999999999</v>
      </c>
      <c r="H1323" s="18">
        <v>364.35300000000001</v>
      </c>
      <c r="I1323" s="18">
        <v>398.0453</v>
      </c>
      <c r="J1323" s="18">
        <v>431.84100000000001</v>
      </c>
      <c r="K1323" s="18">
        <v>411.40109999999999</v>
      </c>
      <c r="L1323" s="18">
        <v>396.44940000000003</v>
      </c>
      <c r="M1323" s="18">
        <v>401.40890000000002</v>
      </c>
      <c r="N1323" s="18">
        <v>427.99779999999998</v>
      </c>
      <c r="O1323" s="18">
        <v>447.49959999999999</v>
      </c>
      <c r="P1323" s="18">
        <v>468.17790000000002</v>
      </c>
      <c r="Q1323" s="18">
        <v>482.33350000000002</v>
      </c>
      <c r="R1323" s="18">
        <v>482.80470000000003</v>
      </c>
      <c r="S1323" s="18">
        <v>480.60480000000001</v>
      </c>
      <c r="T1323" s="18">
        <v>481.48599999999999</v>
      </c>
      <c r="U1323" s="18">
        <v>496.45260000000002</v>
      </c>
      <c r="V1323" s="18">
        <v>510.57040000000001</v>
      </c>
      <c r="W1323" s="18">
        <v>523.9325</v>
      </c>
      <c r="X1323" s="18">
        <v>536.60619999999994</v>
      </c>
      <c r="Y1323" s="18">
        <v>547.9701</v>
      </c>
      <c r="Z1323" s="18">
        <v>558.55280000000005</v>
      </c>
    </row>
    <row r="1324" spans="1:26" hidden="1">
      <c r="A1324" s="18" t="s">
        <v>182</v>
      </c>
      <c r="B1324" s="18" t="s">
        <v>204</v>
      </c>
      <c r="C1324" s="18" t="s">
        <v>256</v>
      </c>
      <c r="D1324" s="18" t="s">
        <v>58</v>
      </c>
      <c r="E1324" s="18" t="s">
        <v>61</v>
      </c>
      <c r="F1324" s="18" t="s">
        <v>62</v>
      </c>
      <c r="G1324" s="18">
        <v>60200.956859999998</v>
      </c>
      <c r="H1324" s="18">
        <v>70956.622770000002</v>
      </c>
      <c r="I1324" s="18">
        <v>86643.909</v>
      </c>
      <c r="J1324" s="18">
        <v>106890.1185</v>
      </c>
      <c r="K1324" s="18">
        <v>127198.5</v>
      </c>
      <c r="L1324" s="18">
        <v>147175.6</v>
      </c>
      <c r="M1324" s="18">
        <v>167218.70000000001</v>
      </c>
      <c r="N1324" s="18">
        <v>189363.9</v>
      </c>
      <c r="O1324" s="18">
        <v>211957.9</v>
      </c>
      <c r="P1324" s="18">
        <v>235219.6</v>
      </c>
      <c r="Q1324" s="18">
        <v>258867.4</v>
      </c>
      <c r="R1324" s="18">
        <v>283427.09999999998</v>
      </c>
      <c r="S1324" s="18">
        <v>309002.09999999998</v>
      </c>
      <c r="T1324" s="18">
        <v>335524.2</v>
      </c>
      <c r="U1324" s="18">
        <v>364931.6</v>
      </c>
      <c r="V1324" s="18">
        <v>396369.6</v>
      </c>
      <c r="W1324" s="18">
        <v>428848.2</v>
      </c>
      <c r="X1324" s="18">
        <v>462607.2</v>
      </c>
      <c r="Y1324" s="18">
        <v>498088.8</v>
      </c>
      <c r="Z1324" s="18">
        <v>534669.30000000005</v>
      </c>
    </row>
    <row r="1325" spans="1:26" hidden="1">
      <c r="A1325" s="18" t="s">
        <v>182</v>
      </c>
      <c r="B1325" s="18" t="s">
        <v>204</v>
      </c>
      <c r="C1325" s="18" t="s">
        <v>256</v>
      </c>
      <c r="D1325" s="18" t="s">
        <v>58</v>
      </c>
      <c r="E1325" s="18" t="s">
        <v>142</v>
      </c>
      <c r="F1325" s="18" t="s">
        <v>143</v>
      </c>
      <c r="G1325" s="18">
        <v>6490.9879000000001</v>
      </c>
      <c r="H1325" s="18">
        <v>6879.5896000000002</v>
      </c>
      <c r="I1325" s="18">
        <v>7257.2329</v>
      </c>
      <c r="J1325" s="18">
        <v>7623.6571999999996</v>
      </c>
      <c r="K1325" s="18">
        <v>7964.4282000000003</v>
      </c>
      <c r="L1325" s="18">
        <v>8273.4010999999991</v>
      </c>
      <c r="M1325" s="18">
        <v>8551.0051000000003</v>
      </c>
      <c r="N1325" s="18">
        <v>8795.5200999999997</v>
      </c>
      <c r="O1325" s="18">
        <v>9004.0542000000005</v>
      </c>
      <c r="P1325" s="18">
        <v>9172.3104000000003</v>
      </c>
      <c r="Q1325" s="18">
        <v>9297.5</v>
      </c>
      <c r="R1325" s="18">
        <v>9380.9207999999999</v>
      </c>
      <c r="S1325" s="18">
        <v>9427.6491999999998</v>
      </c>
      <c r="T1325" s="18">
        <v>9442.8467000000001</v>
      </c>
      <c r="U1325" s="18">
        <v>9427.5655999999999</v>
      </c>
      <c r="V1325" s="18">
        <v>9383.0054999999993</v>
      </c>
      <c r="W1325" s="18">
        <v>9312.1394</v>
      </c>
      <c r="X1325" s="18">
        <v>9220.2795000000006</v>
      </c>
      <c r="Y1325" s="18">
        <v>9112.0365000000002</v>
      </c>
      <c r="Z1325" s="18">
        <v>8990.6330999999991</v>
      </c>
    </row>
    <row r="1326" spans="1:26" hidden="1">
      <c r="A1326" s="18" t="s">
        <v>182</v>
      </c>
      <c r="B1326" s="18" t="s">
        <v>204</v>
      </c>
      <c r="C1326" s="18" t="s">
        <v>256</v>
      </c>
      <c r="D1326" s="18" t="s">
        <v>58</v>
      </c>
      <c r="E1326" s="18" t="s">
        <v>63</v>
      </c>
      <c r="F1326" s="18" t="s">
        <v>60</v>
      </c>
      <c r="G1326" s="18">
        <v>451.8141</v>
      </c>
      <c r="H1326" s="18">
        <v>500.24810000000002</v>
      </c>
      <c r="I1326" s="18">
        <v>551.25750000000005</v>
      </c>
      <c r="J1326" s="18">
        <v>602.76379999999995</v>
      </c>
      <c r="K1326" s="18">
        <v>562.61180000000002</v>
      </c>
      <c r="L1326" s="18">
        <v>530.65499999999997</v>
      </c>
      <c r="M1326" s="18">
        <v>531.00879999999995</v>
      </c>
      <c r="N1326" s="18">
        <v>572.77869999999996</v>
      </c>
      <c r="O1326" s="18">
        <v>608.32820000000004</v>
      </c>
      <c r="P1326" s="18">
        <v>657.68389999999999</v>
      </c>
      <c r="Q1326" s="18">
        <v>698.72529999999995</v>
      </c>
      <c r="R1326" s="18">
        <v>701.21820000000002</v>
      </c>
      <c r="S1326" s="18">
        <v>697.67409999999995</v>
      </c>
      <c r="T1326" s="18">
        <v>690.98879999999997</v>
      </c>
      <c r="U1326" s="18">
        <v>719.89559999999994</v>
      </c>
      <c r="V1326" s="18">
        <v>747.71860000000004</v>
      </c>
      <c r="W1326" s="18">
        <v>774.72820000000002</v>
      </c>
      <c r="X1326" s="18">
        <v>801.04399999999998</v>
      </c>
      <c r="Y1326" s="18">
        <v>824.66300000000001</v>
      </c>
      <c r="Z1326" s="18">
        <v>846.96050000000002</v>
      </c>
    </row>
    <row r="1327" spans="1:26" hidden="1">
      <c r="A1327" s="18" t="s">
        <v>182</v>
      </c>
      <c r="B1327" s="18" t="s">
        <v>205</v>
      </c>
      <c r="C1327" s="18" t="s">
        <v>256</v>
      </c>
      <c r="D1327" s="18" t="s">
        <v>58</v>
      </c>
      <c r="E1327" s="18" t="s">
        <v>140</v>
      </c>
      <c r="F1327" s="18" t="s">
        <v>141</v>
      </c>
      <c r="G1327" s="18">
        <v>32974.898500000003</v>
      </c>
      <c r="H1327" s="18">
        <v>37808.365899999997</v>
      </c>
      <c r="I1327" s="18">
        <v>40681.115100000003</v>
      </c>
      <c r="J1327" s="18">
        <v>43793.483699999997</v>
      </c>
      <c r="K1327" s="18">
        <v>32790.879300000001</v>
      </c>
      <c r="L1327" s="18">
        <v>25796.738799999999</v>
      </c>
      <c r="M1327" s="18">
        <v>22561.067899999998</v>
      </c>
      <c r="N1327" s="18">
        <v>20965.6983</v>
      </c>
      <c r="O1327" s="18">
        <v>16458.709500000001</v>
      </c>
      <c r="P1327" s="18">
        <v>16105.9746</v>
      </c>
      <c r="Q1327" s="18">
        <v>11426.491</v>
      </c>
      <c r="R1327" s="18">
        <v>9864.9874</v>
      </c>
      <c r="S1327" s="18">
        <v>7647.3689000000004</v>
      </c>
      <c r="T1327" s="18">
        <v>6707.8068999999996</v>
      </c>
      <c r="U1327" s="18">
        <v>7523.4913999999999</v>
      </c>
      <c r="V1327" s="18">
        <v>7192.0754999999999</v>
      </c>
      <c r="W1327" s="18">
        <v>8131.4129000000003</v>
      </c>
      <c r="X1327" s="18">
        <v>8903.8768</v>
      </c>
      <c r="Y1327" s="18">
        <v>9285.8883999999998</v>
      </c>
      <c r="Z1327" s="18">
        <v>9584.2795999999998</v>
      </c>
    </row>
    <row r="1328" spans="1:26" hidden="1">
      <c r="A1328" s="18" t="s">
        <v>182</v>
      </c>
      <c r="B1328" s="18" t="s">
        <v>205</v>
      </c>
      <c r="C1328" s="18" t="s">
        <v>256</v>
      </c>
      <c r="D1328" s="18" t="s">
        <v>58</v>
      </c>
      <c r="E1328" s="18" t="s">
        <v>59</v>
      </c>
      <c r="F1328" s="18" t="s">
        <v>60</v>
      </c>
      <c r="G1328" s="18">
        <v>334.16079999999999</v>
      </c>
      <c r="H1328" s="18">
        <v>364.3109</v>
      </c>
      <c r="I1328" s="18">
        <v>397.93709999999999</v>
      </c>
      <c r="J1328" s="18">
        <v>431.52199999999999</v>
      </c>
      <c r="K1328" s="18">
        <v>410.80009999999999</v>
      </c>
      <c r="L1328" s="18">
        <v>394.75810000000001</v>
      </c>
      <c r="M1328" s="18">
        <v>398.54050000000001</v>
      </c>
      <c r="N1328" s="18">
        <v>423.75920000000002</v>
      </c>
      <c r="O1328" s="18">
        <v>442.31009999999998</v>
      </c>
      <c r="P1328" s="18">
        <v>461.28710000000001</v>
      </c>
      <c r="Q1328" s="18">
        <v>474.34739999999999</v>
      </c>
      <c r="R1328" s="18">
        <v>472.4375</v>
      </c>
      <c r="S1328" s="18">
        <v>467.83010000000002</v>
      </c>
      <c r="T1328" s="18">
        <v>468.005</v>
      </c>
      <c r="U1328" s="18">
        <v>481.82</v>
      </c>
      <c r="V1328" s="18">
        <v>493.93380000000002</v>
      </c>
      <c r="W1328" s="18">
        <v>505.66329999999999</v>
      </c>
      <c r="X1328" s="18">
        <v>516.96690000000001</v>
      </c>
      <c r="Y1328" s="18">
        <v>527.07690000000002</v>
      </c>
      <c r="Z1328" s="18">
        <v>536.4579</v>
      </c>
    </row>
    <row r="1329" spans="1:26" hidden="1">
      <c r="A1329" s="18" t="s">
        <v>182</v>
      </c>
      <c r="B1329" s="18" t="s">
        <v>205</v>
      </c>
      <c r="C1329" s="18" t="s">
        <v>256</v>
      </c>
      <c r="D1329" s="18" t="s">
        <v>58</v>
      </c>
      <c r="E1329" s="18" t="s">
        <v>61</v>
      </c>
      <c r="F1329" s="18" t="s">
        <v>62</v>
      </c>
      <c r="G1329" s="18">
        <v>60200.956859999998</v>
      </c>
      <c r="H1329" s="18">
        <v>70956.669850000006</v>
      </c>
      <c r="I1329" s="18">
        <v>86643.774250000002</v>
      </c>
      <c r="J1329" s="18">
        <v>106887.9605</v>
      </c>
      <c r="K1329" s="18">
        <v>127188.6</v>
      </c>
      <c r="L1329" s="18">
        <v>147122.79999999999</v>
      </c>
      <c r="M1329" s="18">
        <v>167104.29999999999</v>
      </c>
      <c r="N1329" s="18">
        <v>189186.8</v>
      </c>
      <c r="O1329" s="18">
        <v>211736.8</v>
      </c>
      <c r="P1329" s="18">
        <v>234940.2</v>
      </c>
      <c r="Q1329" s="18">
        <v>258538.5</v>
      </c>
      <c r="R1329" s="18">
        <v>282959.59999999998</v>
      </c>
      <c r="S1329" s="18">
        <v>308275</v>
      </c>
      <c r="T1329" s="18">
        <v>334656.3</v>
      </c>
      <c r="U1329" s="18">
        <v>363950.4</v>
      </c>
      <c r="V1329" s="18">
        <v>395245.4</v>
      </c>
      <c r="W1329" s="18">
        <v>427600.8</v>
      </c>
      <c r="X1329" s="18">
        <v>461379.6</v>
      </c>
      <c r="Y1329" s="18">
        <v>496824.9</v>
      </c>
      <c r="Z1329" s="18">
        <v>533364.69999999995</v>
      </c>
    </row>
    <row r="1330" spans="1:26" hidden="1">
      <c r="A1330" s="18" t="s">
        <v>182</v>
      </c>
      <c r="B1330" s="18" t="s">
        <v>205</v>
      </c>
      <c r="C1330" s="18" t="s">
        <v>256</v>
      </c>
      <c r="D1330" s="18" t="s">
        <v>58</v>
      </c>
      <c r="E1330" s="18" t="s">
        <v>142</v>
      </c>
      <c r="F1330" s="18" t="s">
        <v>143</v>
      </c>
      <c r="G1330" s="18">
        <v>6490.9879000000001</v>
      </c>
      <c r="H1330" s="18">
        <v>6879.5896000000002</v>
      </c>
      <c r="I1330" s="18">
        <v>7257.2329</v>
      </c>
      <c r="J1330" s="18">
        <v>7623.6571999999996</v>
      </c>
      <c r="K1330" s="18">
        <v>7964.4282000000003</v>
      </c>
      <c r="L1330" s="18">
        <v>8273.4010999999991</v>
      </c>
      <c r="M1330" s="18">
        <v>8551.0051000000003</v>
      </c>
      <c r="N1330" s="18">
        <v>8795.5200999999997</v>
      </c>
      <c r="O1330" s="18">
        <v>9004.0542000000005</v>
      </c>
      <c r="P1330" s="18">
        <v>9172.3104000000003</v>
      </c>
      <c r="Q1330" s="18">
        <v>9297.5</v>
      </c>
      <c r="R1330" s="18">
        <v>9380.9207999999999</v>
      </c>
      <c r="S1330" s="18">
        <v>9427.6491999999998</v>
      </c>
      <c r="T1330" s="18">
        <v>9442.8467000000001</v>
      </c>
      <c r="U1330" s="18">
        <v>9427.5655999999999</v>
      </c>
      <c r="V1330" s="18">
        <v>9383.0054999999993</v>
      </c>
      <c r="W1330" s="18">
        <v>9312.1394</v>
      </c>
      <c r="X1330" s="18">
        <v>9220.2795000000006</v>
      </c>
      <c r="Y1330" s="18">
        <v>9112.0365000000002</v>
      </c>
      <c r="Z1330" s="18">
        <v>8990.6330999999991</v>
      </c>
    </row>
    <row r="1331" spans="1:26" hidden="1">
      <c r="A1331" s="18" t="s">
        <v>182</v>
      </c>
      <c r="B1331" s="18" t="s">
        <v>205</v>
      </c>
      <c r="C1331" s="18" t="s">
        <v>256</v>
      </c>
      <c r="D1331" s="18" t="s">
        <v>58</v>
      </c>
      <c r="E1331" s="18" t="s">
        <v>63</v>
      </c>
      <c r="F1331" s="18" t="s">
        <v>60</v>
      </c>
      <c r="G1331" s="18">
        <v>451.8141</v>
      </c>
      <c r="H1331" s="18">
        <v>500.02760000000001</v>
      </c>
      <c r="I1331" s="18">
        <v>550.79909999999995</v>
      </c>
      <c r="J1331" s="18">
        <v>601.66660000000002</v>
      </c>
      <c r="K1331" s="18">
        <v>560.11649999999997</v>
      </c>
      <c r="L1331" s="18">
        <v>525.18269999999995</v>
      </c>
      <c r="M1331" s="18">
        <v>521.75009999999997</v>
      </c>
      <c r="N1331" s="18">
        <v>559.80550000000005</v>
      </c>
      <c r="O1331" s="18">
        <v>592.09439999999995</v>
      </c>
      <c r="P1331" s="18">
        <v>638.005</v>
      </c>
      <c r="Q1331" s="18">
        <v>677.5104</v>
      </c>
      <c r="R1331" s="18">
        <v>671.80719999999997</v>
      </c>
      <c r="S1331" s="18">
        <v>658.70600000000002</v>
      </c>
      <c r="T1331" s="18">
        <v>645.19140000000004</v>
      </c>
      <c r="U1331" s="18">
        <v>671.60739999999998</v>
      </c>
      <c r="V1331" s="18">
        <v>695.60659999999996</v>
      </c>
      <c r="W1331" s="18">
        <v>719.75379999999996</v>
      </c>
      <c r="X1331" s="18">
        <v>743.60609999999997</v>
      </c>
      <c r="Y1331" s="18">
        <v>764.98689999999999</v>
      </c>
      <c r="Z1331" s="18">
        <v>785.11540000000002</v>
      </c>
    </row>
    <row r="1332" spans="1:26" hidden="1">
      <c r="A1332" s="18" t="s">
        <v>182</v>
      </c>
      <c r="B1332" s="18" t="s">
        <v>239</v>
      </c>
      <c r="C1332" s="18" t="s">
        <v>256</v>
      </c>
      <c r="D1332" s="18" t="s">
        <v>58</v>
      </c>
      <c r="E1332" s="18" t="s">
        <v>140</v>
      </c>
      <c r="F1332" s="18" t="s">
        <v>141</v>
      </c>
      <c r="G1332" s="18">
        <v>32974.898500000003</v>
      </c>
      <c r="H1332" s="18">
        <v>37828.117899999997</v>
      </c>
      <c r="I1332" s="18">
        <v>40698.5717</v>
      </c>
      <c r="J1332" s="18">
        <v>43739.268400000001</v>
      </c>
      <c r="K1332" s="18">
        <v>32683.1463</v>
      </c>
      <c r="L1332" s="18">
        <v>25600.7516</v>
      </c>
      <c r="M1332" s="18">
        <v>14776.9383</v>
      </c>
      <c r="N1332" s="18">
        <v>16640.231800000001</v>
      </c>
      <c r="O1332" s="18">
        <v>11334.848599999999</v>
      </c>
      <c r="P1332" s="18">
        <v>9561.8791999999994</v>
      </c>
      <c r="Q1332" s="18">
        <v>3581.3874000000001</v>
      </c>
      <c r="R1332" s="18">
        <v>-110.3993</v>
      </c>
      <c r="S1332" s="18">
        <v>-2532.2730000000001</v>
      </c>
      <c r="T1332" s="18">
        <v>-2868.4306000000001</v>
      </c>
      <c r="U1332" s="18">
        <v>-1228.6756</v>
      </c>
      <c r="V1332" s="18">
        <v>-1169.9061999999999</v>
      </c>
      <c r="W1332" s="18">
        <v>-618.70519999999999</v>
      </c>
      <c r="X1332" s="18">
        <v>72.156999999999996</v>
      </c>
      <c r="Y1332" s="18">
        <v>-61.075000000000003</v>
      </c>
      <c r="Z1332" s="18">
        <v>814.63760000000002</v>
      </c>
    </row>
    <row r="1333" spans="1:26" hidden="1">
      <c r="A1333" s="18" t="s">
        <v>182</v>
      </c>
      <c r="B1333" s="18" t="s">
        <v>239</v>
      </c>
      <c r="C1333" s="18" t="s">
        <v>256</v>
      </c>
      <c r="D1333" s="18" t="s">
        <v>58</v>
      </c>
      <c r="E1333" s="18" t="s">
        <v>59</v>
      </c>
      <c r="F1333" s="18" t="s">
        <v>60</v>
      </c>
      <c r="G1333" s="18">
        <v>334.16079999999999</v>
      </c>
      <c r="H1333" s="18">
        <v>364.35300000000001</v>
      </c>
      <c r="I1333" s="18">
        <v>398.01729999999998</v>
      </c>
      <c r="J1333" s="18">
        <v>431.96600000000001</v>
      </c>
      <c r="K1333" s="18">
        <v>412.1499</v>
      </c>
      <c r="L1333" s="18">
        <v>398.87810000000002</v>
      </c>
      <c r="M1333" s="18">
        <v>384.28219999999999</v>
      </c>
      <c r="N1333" s="18">
        <v>405.94549999999998</v>
      </c>
      <c r="O1333" s="18">
        <v>429.79430000000002</v>
      </c>
      <c r="P1333" s="18">
        <v>452.45100000000002</v>
      </c>
      <c r="Q1333" s="18">
        <v>472.37060000000002</v>
      </c>
      <c r="R1333" s="18">
        <v>479.4907</v>
      </c>
      <c r="S1333" s="18">
        <v>479.4794</v>
      </c>
      <c r="T1333" s="18">
        <v>478.04259999999999</v>
      </c>
      <c r="U1333" s="18">
        <v>493.67450000000002</v>
      </c>
      <c r="V1333" s="18">
        <v>509.11860000000001</v>
      </c>
      <c r="W1333" s="18">
        <v>523.71939999999995</v>
      </c>
      <c r="X1333" s="18">
        <v>538.17880000000002</v>
      </c>
      <c r="Y1333" s="18">
        <v>551.05949999999996</v>
      </c>
      <c r="Z1333" s="18">
        <v>563.23630000000003</v>
      </c>
    </row>
    <row r="1334" spans="1:26" hidden="1">
      <c r="A1334" s="18" t="s">
        <v>182</v>
      </c>
      <c r="B1334" s="18" t="s">
        <v>239</v>
      </c>
      <c r="C1334" s="18" t="s">
        <v>256</v>
      </c>
      <c r="D1334" s="18" t="s">
        <v>58</v>
      </c>
      <c r="E1334" s="18" t="s">
        <v>61</v>
      </c>
      <c r="F1334" s="18" t="s">
        <v>62</v>
      </c>
      <c r="G1334" s="18">
        <v>60200.956859999998</v>
      </c>
      <c r="H1334" s="18">
        <v>71264.029760000005</v>
      </c>
      <c r="I1334" s="18">
        <v>87129.056079999995</v>
      </c>
      <c r="J1334" s="18">
        <v>107865.1957</v>
      </c>
      <c r="K1334" s="18">
        <v>128804.5</v>
      </c>
      <c r="L1334" s="18">
        <v>149579.1</v>
      </c>
      <c r="M1334" s="18">
        <v>168733.4</v>
      </c>
      <c r="N1334" s="18">
        <v>191413.2</v>
      </c>
      <c r="O1334" s="18">
        <v>215515.3</v>
      </c>
      <c r="P1334" s="18">
        <v>240302.7</v>
      </c>
      <c r="Q1334" s="18">
        <v>265844.7</v>
      </c>
      <c r="R1334" s="18">
        <v>292580.2</v>
      </c>
      <c r="S1334" s="18">
        <v>320592.8</v>
      </c>
      <c r="T1334" s="18">
        <v>349437</v>
      </c>
      <c r="U1334" s="18">
        <v>381654.9</v>
      </c>
      <c r="V1334" s="18">
        <v>416301.6</v>
      </c>
      <c r="W1334" s="18">
        <v>452169.3</v>
      </c>
      <c r="X1334" s="18">
        <v>489527.5</v>
      </c>
      <c r="Y1334" s="18">
        <v>529001</v>
      </c>
      <c r="Z1334" s="18">
        <v>569818.69999999995</v>
      </c>
    </row>
    <row r="1335" spans="1:26" hidden="1">
      <c r="A1335" s="18" t="s">
        <v>182</v>
      </c>
      <c r="B1335" s="18" t="s">
        <v>239</v>
      </c>
      <c r="C1335" s="18" t="s">
        <v>256</v>
      </c>
      <c r="D1335" s="18" t="s">
        <v>58</v>
      </c>
      <c r="E1335" s="18" t="s">
        <v>142</v>
      </c>
      <c r="F1335" s="18" t="s">
        <v>143</v>
      </c>
      <c r="G1335" s="18">
        <v>6490.9879000000001</v>
      </c>
      <c r="H1335" s="18">
        <v>6879.5896000000002</v>
      </c>
      <c r="I1335" s="18">
        <v>7257.2329</v>
      </c>
      <c r="J1335" s="18">
        <v>7623.6571999999996</v>
      </c>
      <c r="K1335" s="18">
        <v>7964.4282000000003</v>
      </c>
      <c r="L1335" s="18">
        <v>8273.4010999999991</v>
      </c>
      <c r="M1335" s="18">
        <v>8551.0051000000003</v>
      </c>
      <c r="N1335" s="18">
        <v>8795.5200999999997</v>
      </c>
      <c r="O1335" s="18">
        <v>9004.0542000000005</v>
      </c>
      <c r="P1335" s="18">
        <v>9172.3104000000003</v>
      </c>
      <c r="Q1335" s="18">
        <v>9297.5</v>
      </c>
      <c r="R1335" s="18">
        <v>9380.9207999999999</v>
      </c>
      <c r="S1335" s="18">
        <v>9427.6491999999998</v>
      </c>
      <c r="T1335" s="18">
        <v>9442.8467000000001</v>
      </c>
      <c r="U1335" s="18">
        <v>9427.5655999999999</v>
      </c>
      <c r="V1335" s="18">
        <v>9383.0054999999993</v>
      </c>
      <c r="W1335" s="18">
        <v>9312.1394</v>
      </c>
      <c r="X1335" s="18">
        <v>9220.2795000000006</v>
      </c>
      <c r="Y1335" s="18">
        <v>9112.0365000000002</v>
      </c>
      <c r="Z1335" s="18">
        <v>8990.6330999999991</v>
      </c>
    </row>
    <row r="1336" spans="1:26" hidden="1">
      <c r="A1336" s="18" t="s">
        <v>182</v>
      </c>
      <c r="B1336" s="18" t="s">
        <v>239</v>
      </c>
      <c r="C1336" s="18" t="s">
        <v>256</v>
      </c>
      <c r="D1336" s="18" t="s">
        <v>58</v>
      </c>
      <c r="E1336" s="18" t="s">
        <v>63</v>
      </c>
      <c r="F1336" s="18" t="s">
        <v>60</v>
      </c>
      <c r="G1336" s="18">
        <v>451.8141</v>
      </c>
      <c r="H1336" s="18">
        <v>500.24810000000002</v>
      </c>
      <c r="I1336" s="18">
        <v>551.29510000000005</v>
      </c>
      <c r="J1336" s="18">
        <v>603.15300000000002</v>
      </c>
      <c r="K1336" s="18">
        <v>564.70169999999996</v>
      </c>
      <c r="L1336" s="18">
        <v>536.6173</v>
      </c>
      <c r="M1336" s="18">
        <v>509.88979999999998</v>
      </c>
      <c r="N1336" s="18">
        <v>547.25890000000004</v>
      </c>
      <c r="O1336" s="18">
        <v>595.84299999999996</v>
      </c>
      <c r="P1336" s="18">
        <v>652.81359999999995</v>
      </c>
      <c r="Q1336" s="18">
        <v>715.36030000000005</v>
      </c>
      <c r="R1336" s="18">
        <v>729.14200000000005</v>
      </c>
      <c r="S1336" s="18">
        <v>730.51440000000002</v>
      </c>
      <c r="T1336" s="18">
        <v>716.21360000000004</v>
      </c>
      <c r="U1336" s="18">
        <v>747.90620000000001</v>
      </c>
      <c r="V1336" s="18">
        <v>779.76819999999998</v>
      </c>
      <c r="W1336" s="18">
        <v>811.298</v>
      </c>
      <c r="X1336" s="18">
        <v>842.76689999999996</v>
      </c>
      <c r="Y1336" s="18">
        <v>870.89829999999995</v>
      </c>
      <c r="Z1336" s="18">
        <v>898.11659999999995</v>
      </c>
    </row>
    <row r="1337" spans="1:26" hidden="1">
      <c r="A1337" s="18" t="s">
        <v>182</v>
      </c>
      <c r="B1337" s="18" t="s">
        <v>270</v>
      </c>
      <c r="C1337" s="18" t="s">
        <v>256</v>
      </c>
      <c r="D1337" s="18" t="s">
        <v>58</v>
      </c>
      <c r="E1337" s="18" t="s">
        <v>140</v>
      </c>
      <c r="F1337" s="18" t="s">
        <v>141</v>
      </c>
      <c r="G1337" s="18">
        <v>32974.898500000003</v>
      </c>
      <c r="H1337" s="18">
        <v>33899.282700000003</v>
      </c>
      <c r="I1337" s="18">
        <v>36228.664100000002</v>
      </c>
      <c r="J1337" s="18">
        <v>38995.428200000002</v>
      </c>
      <c r="K1337" s="18">
        <v>29942.394799999998</v>
      </c>
      <c r="L1337" s="18">
        <v>22985.823700000001</v>
      </c>
      <c r="M1337" s="18">
        <v>20685.526900000001</v>
      </c>
      <c r="N1337" s="18">
        <v>17578.1407</v>
      </c>
      <c r="O1337" s="18">
        <v>13923.277400000001</v>
      </c>
      <c r="P1337" s="18">
        <v>10226.7431</v>
      </c>
      <c r="Q1337" s="18">
        <v>6925.9911000000002</v>
      </c>
      <c r="R1337" s="18">
        <v>4183.5589</v>
      </c>
      <c r="S1337" s="18">
        <v>1931.9389000000001</v>
      </c>
      <c r="T1337" s="18">
        <v>65.721299999999999</v>
      </c>
      <c r="U1337" s="18">
        <v>-1423.9117000000001</v>
      </c>
      <c r="V1337" s="18">
        <v>-2548.9616000000001</v>
      </c>
      <c r="W1337" s="18">
        <v>-3333.2714000000001</v>
      </c>
      <c r="X1337" s="18">
        <v>-4127.0906999999997</v>
      </c>
      <c r="Y1337" s="18">
        <v>-4956.3870999999999</v>
      </c>
      <c r="Z1337" s="18">
        <v>-5890.1921000000002</v>
      </c>
    </row>
    <row r="1338" spans="1:26" hidden="1">
      <c r="A1338" s="18" t="s">
        <v>182</v>
      </c>
      <c r="B1338" s="18" t="s">
        <v>270</v>
      </c>
      <c r="C1338" s="18" t="s">
        <v>256</v>
      </c>
      <c r="D1338" s="18" t="s">
        <v>58</v>
      </c>
      <c r="E1338" s="18" t="s">
        <v>59</v>
      </c>
      <c r="F1338" s="18" t="s">
        <v>60</v>
      </c>
      <c r="G1338" s="18">
        <v>334.16079999999999</v>
      </c>
      <c r="H1338" s="18">
        <v>356.00920000000002</v>
      </c>
      <c r="I1338" s="18">
        <v>383.39460000000003</v>
      </c>
      <c r="J1338" s="18">
        <v>412.39400000000001</v>
      </c>
      <c r="K1338" s="18">
        <v>391.88080000000002</v>
      </c>
      <c r="L1338" s="18">
        <v>379.5428</v>
      </c>
      <c r="M1338" s="18">
        <v>402.93040000000002</v>
      </c>
      <c r="N1338" s="18">
        <v>422.84609999999998</v>
      </c>
      <c r="O1338" s="18">
        <v>436.04289999999997</v>
      </c>
      <c r="P1338" s="18">
        <v>443.69589999999999</v>
      </c>
      <c r="Q1338" s="18">
        <v>454.0933</v>
      </c>
      <c r="R1338" s="18">
        <v>464.92009999999999</v>
      </c>
      <c r="S1338" s="18">
        <v>477.91239999999999</v>
      </c>
      <c r="T1338" s="18">
        <v>491.03769999999997</v>
      </c>
      <c r="U1338" s="18">
        <v>502.13350000000003</v>
      </c>
      <c r="V1338" s="18">
        <v>509.82670000000002</v>
      </c>
      <c r="W1338" s="18">
        <v>513.5068</v>
      </c>
      <c r="X1338" s="18">
        <v>517.01279999999997</v>
      </c>
      <c r="Y1338" s="18">
        <v>516.77440000000001</v>
      </c>
      <c r="Z1338" s="18">
        <v>513.78430000000003</v>
      </c>
    </row>
    <row r="1339" spans="1:26" hidden="1">
      <c r="A1339" s="18" t="s">
        <v>182</v>
      </c>
      <c r="B1339" s="18" t="s">
        <v>270</v>
      </c>
      <c r="C1339" s="18" t="s">
        <v>256</v>
      </c>
      <c r="D1339" s="18" t="s">
        <v>58</v>
      </c>
      <c r="E1339" s="18" t="s">
        <v>61</v>
      </c>
      <c r="F1339" s="18" t="s">
        <v>62</v>
      </c>
      <c r="G1339" s="18">
        <v>54728.198600000003</v>
      </c>
      <c r="H1339" s="18">
        <v>64523.7045</v>
      </c>
      <c r="I1339" s="18">
        <v>78808.392500000002</v>
      </c>
      <c r="J1339" s="18">
        <v>97263.289000000004</v>
      </c>
      <c r="K1339" s="18">
        <v>116000</v>
      </c>
      <c r="L1339" s="18">
        <v>134000</v>
      </c>
      <c r="M1339" s="18">
        <v>153000</v>
      </c>
      <c r="N1339" s="18">
        <v>173000</v>
      </c>
      <c r="O1339" s="18">
        <v>194000</v>
      </c>
      <c r="P1339" s="18">
        <v>215000</v>
      </c>
      <c r="Q1339" s="18">
        <v>236000</v>
      </c>
      <c r="R1339" s="18">
        <v>259000</v>
      </c>
      <c r="S1339" s="18">
        <v>284000</v>
      </c>
      <c r="T1339" s="18">
        <v>310000</v>
      </c>
      <c r="U1339" s="18">
        <v>336000</v>
      </c>
      <c r="V1339" s="18">
        <v>364000</v>
      </c>
      <c r="W1339" s="18">
        <v>393000</v>
      </c>
      <c r="X1339" s="18">
        <v>423000</v>
      </c>
      <c r="Y1339" s="18">
        <v>455000</v>
      </c>
      <c r="Z1339" s="18">
        <v>486000</v>
      </c>
    </row>
    <row r="1340" spans="1:26" hidden="1">
      <c r="A1340" s="18" t="s">
        <v>182</v>
      </c>
      <c r="B1340" s="18" t="s">
        <v>270</v>
      </c>
      <c r="C1340" s="18" t="s">
        <v>256</v>
      </c>
      <c r="D1340" s="18" t="s">
        <v>58</v>
      </c>
      <c r="E1340" s="18" t="s">
        <v>142</v>
      </c>
      <c r="F1340" s="18" t="s">
        <v>143</v>
      </c>
      <c r="G1340" s="18">
        <v>6490.9879000000001</v>
      </c>
      <c r="H1340" s="18">
        <v>6879.5896000000002</v>
      </c>
      <c r="I1340" s="18">
        <v>7257.2329</v>
      </c>
      <c r="J1340" s="18">
        <v>7623.6571999999996</v>
      </c>
      <c r="K1340" s="18">
        <v>7964.4282000000003</v>
      </c>
      <c r="L1340" s="18">
        <v>8273.4010999999991</v>
      </c>
      <c r="M1340" s="18">
        <v>8551.0051000000003</v>
      </c>
      <c r="N1340" s="18">
        <v>8795.5200999999997</v>
      </c>
      <c r="O1340" s="18">
        <v>9004.0542000000005</v>
      </c>
      <c r="P1340" s="18">
        <v>9172.3104000000003</v>
      </c>
      <c r="Q1340" s="18">
        <v>9297.5</v>
      </c>
      <c r="R1340" s="18">
        <v>9380.9207999999999</v>
      </c>
      <c r="S1340" s="18">
        <v>9427.6491999999998</v>
      </c>
      <c r="T1340" s="18">
        <v>9442.8467000000001</v>
      </c>
      <c r="U1340" s="18">
        <v>9427.5655999999999</v>
      </c>
      <c r="V1340" s="18">
        <v>9383.0054999999993</v>
      </c>
      <c r="W1340" s="18">
        <v>9312.1394</v>
      </c>
      <c r="X1340" s="18">
        <v>9220.2795000000006</v>
      </c>
      <c r="Y1340" s="18">
        <v>9112.0365000000002</v>
      </c>
      <c r="Z1340" s="18">
        <v>8990.6330999999991</v>
      </c>
    </row>
    <row r="1341" spans="1:26" hidden="1">
      <c r="A1341" s="18" t="s">
        <v>182</v>
      </c>
      <c r="B1341" s="18" t="s">
        <v>270</v>
      </c>
      <c r="C1341" s="18" t="s">
        <v>256</v>
      </c>
      <c r="D1341" s="18" t="s">
        <v>58</v>
      </c>
      <c r="E1341" s="18" t="s">
        <v>63</v>
      </c>
      <c r="F1341" s="18" t="s">
        <v>60</v>
      </c>
      <c r="G1341" s="18">
        <v>451.14389999999997</v>
      </c>
      <c r="H1341" s="18">
        <v>490.0043</v>
      </c>
      <c r="I1341" s="18">
        <v>534.20540000000005</v>
      </c>
      <c r="J1341" s="18">
        <v>582.05029999999999</v>
      </c>
      <c r="K1341" s="18">
        <v>541.6626</v>
      </c>
      <c r="L1341" s="18">
        <v>513.95839999999998</v>
      </c>
      <c r="M1341" s="18">
        <v>549.13109999999995</v>
      </c>
      <c r="N1341" s="18">
        <v>583.68470000000002</v>
      </c>
      <c r="O1341" s="18">
        <v>610.01300000000003</v>
      </c>
      <c r="P1341" s="18">
        <v>633.74689999999998</v>
      </c>
      <c r="Q1341" s="18">
        <v>665.21960000000001</v>
      </c>
      <c r="R1341" s="18">
        <v>692.61770000000001</v>
      </c>
      <c r="S1341" s="18">
        <v>720.91510000000005</v>
      </c>
      <c r="T1341" s="18">
        <v>748.09659999999997</v>
      </c>
      <c r="U1341" s="18">
        <v>770.31359999999995</v>
      </c>
      <c r="V1341" s="18">
        <v>787.00699999999995</v>
      </c>
      <c r="W1341" s="18">
        <v>796.24490000000003</v>
      </c>
      <c r="X1341" s="18">
        <v>803.53970000000004</v>
      </c>
      <c r="Y1341" s="18">
        <v>801.09979999999996</v>
      </c>
      <c r="Z1341" s="18">
        <v>787.95209999999997</v>
      </c>
    </row>
    <row r="1342" spans="1:26" hidden="1">
      <c r="A1342" s="18" t="s">
        <v>182</v>
      </c>
      <c r="B1342" s="18" t="s">
        <v>271</v>
      </c>
      <c r="C1342" s="18" t="s">
        <v>256</v>
      </c>
      <c r="D1342" s="18" t="s">
        <v>58</v>
      </c>
      <c r="E1342" s="18" t="s">
        <v>140</v>
      </c>
      <c r="F1342" s="18" t="s">
        <v>141</v>
      </c>
      <c r="G1342" s="18">
        <v>32974.898500000003</v>
      </c>
      <c r="H1342" s="18">
        <v>34477.484400000001</v>
      </c>
      <c r="I1342" s="18">
        <v>37205.995600000002</v>
      </c>
      <c r="J1342" s="18">
        <v>40326.822500000002</v>
      </c>
      <c r="K1342" s="18">
        <v>31078.909</v>
      </c>
      <c r="L1342" s="18">
        <v>24086.481</v>
      </c>
      <c r="M1342" s="18">
        <v>21823.964</v>
      </c>
      <c r="N1342" s="18">
        <v>18671.298500000001</v>
      </c>
      <c r="O1342" s="18">
        <v>14946.5604</v>
      </c>
      <c r="P1342" s="18">
        <v>11069.162399999999</v>
      </c>
      <c r="Q1342" s="18">
        <v>7631.6063999999997</v>
      </c>
      <c r="R1342" s="18">
        <v>4797.1632</v>
      </c>
      <c r="S1342" s="18">
        <v>2456.0978</v>
      </c>
      <c r="T1342" s="18">
        <v>716.25220000000002</v>
      </c>
      <c r="U1342" s="18">
        <v>-187.2364</v>
      </c>
      <c r="V1342" s="18">
        <v>-1022.7119</v>
      </c>
      <c r="W1342" s="18">
        <v>-1916.7907</v>
      </c>
      <c r="X1342" s="18">
        <v>-2791.1950999999999</v>
      </c>
      <c r="Y1342" s="18">
        <v>-3724.2312999999999</v>
      </c>
      <c r="Z1342" s="18">
        <v>-4821.5461999999998</v>
      </c>
    </row>
    <row r="1343" spans="1:26" hidden="1">
      <c r="A1343" s="18" t="s">
        <v>182</v>
      </c>
      <c r="B1343" s="18" t="s">
        <v>271</v>
      </c>
      <c r="C1343" s="18" t="s">
        <v>256</v>
      </c>
      <c r="D1343" s="18" t="s">
        <v>58</v>
      </c>
      <c r="E1343" s="18" t="s">
        <v>59</v>
      </c>
      <c r="F1343" s="18" t="s">
        <v>60</v>
      </c>
      <c r="G1343" s="18">
        <v>334.16079999999999</v>
      </c>
      <c r="H1343" s="18">
        <v>360.2724</v>
      </c>
      <c r="I1343" s="18">
        <v>390.85289999999998</v>
      </c>
      <c r="J1343" s="18">
        <v>422.75569999999999</v>
      </c>
      <c r="K1343" s="18">
        <v>404.00790000000001</v>
      </c>
      <c r="L1343" s="18">
        <v>394.09399999999999</v>
      </c>
      <c r="M1343" s="18">
        <v>421.99529999999999</v>
      </c>
      <c r="N1343" s="18">
        <v>446.98809999999997</v>
      </c>
      <c r="O1343" s="18">
        <v>463.82440000000003</v>
      </c>
      <c r="P1343" s="18">
        <v>476.07979999999998</v>
      </c>
      <c r="Q1343" s="18">
        <v>489.9692</v>
      </c>
      <c r="R1343" s="18">
        <v>503.5292</v>
      </c>
      <c r="S1343" s="18">
        <v>518.38490000000002</v>
      </c>
      <c r="T1343" s="18">
        <v>530.13959999999997</v>
      </c>
      <c r="U1343" s="18">
        <v>534.68320000000006</v>
      </c>
      <c r="V1343" s="18">
        <v>540.40890000000002</v>
      </c>
      <c r="W1343" s="18">
        <v>543.57069999999999</v>
      </c>
      <c r="X1343" s="18">
        <v>544.7346</v>
      </c>
      <c r="Y1343" s="18">
        <v>542.80139999999994</v>
      </c>
      <c r="Z1343" s="18">
        <v>537.88930000000005</v>
      </c>
    </row>
    <row r="1344" spans="1:26" hidden="1">
      <c r="A1344" s="18" t="s">
        <v>182</v>
      </c>
      <c r="B1344" s="18" t="s">
        <v>271</v>
      </c>
      <c r="C1344" s="18" t="s">
        <v>256</v>
      </c>
      <c r="D1344" s="18" t="s">
        <v>58</v>
      </c>
      <c r="E1344" s="18" t="s">
        <v>61</v>
      </c>
      <c r="F1344" s="18" t="s">
        <v>62</v>
      </c>
      <c r="G1344" s="18">
        <v>54728.198600000003</v>
      </c>
      <c r="H1344" s="18">
        <v>64514.61</v>
      </c>
      <c r="I1344" s="18">
        <v>78788.575800000006</v>
      </c>
      <c r="J1344" s="18">
        <v>97229.059200000003</v>
      </c>
      <c r="K1344" s="18">
        <v>115000</v>
      </c>
      <c r="L1344" s="18">
        <v>133000</v>
      </c>
      <c r="M1344" s="18">
        <v>153000</v>
      </c>
      <c r="N1344" s="18">
        <v>173000</v>
      </c>
      <c r="O1344" s="18">
        <v>193000</v>
      </c>
      <c r="P1344" s="18">
        <v>214000</v>
      </c>
      <c r="Q1344" s="18">
        <v>236000</v>
      </c>
      <c r="R1344" s="18">
        <v>259000</v>
      </c>
      <c r="S1344" s="18">
        <v>283000</v>
      </c>
      <c r="T1344" s="18">
        <v>309000</v>
      </c>
      <c r="U1344" s="18">
        <v>335000</v>
      </c>
      <c r="V1344" s="18">
        <v>363000</v>
      </c>
      <c r="W1344" s="18">
        <v>391000</v>
      </c>
      <c r="X1344" s="18">
        <v>421000</v>
      </c>
      <c r="Y1344" s="18">
        <v>452000</v>
      </c>
      <c r="Z1344" s="18">
        <v>483000</v>
      </c>
    </row>
    <row r="1345" spans="1:26" hidden="1">
      <c r="A1345" s="18" t="s">
        <v>182</v>
      </c>
      <c r="B1345" s="18" t="s">
        <v>271</v>
      </c>
      <c r="C1345" s="18" t="s">
        <v>256</v>
      </c>
      <c r="D1345" s="18" t="s">
        <v>58</v>
      </c>
      <c r="E1345" s="18" t="s">
        <v>142</v>
      </c>
      <c r="F1345" s="18" t="s">
        <v>143</v>
      </c>
      <c r="G1345" s="18">
        <v>6490.9879000000001</v>
      </c>
      <c r="H1345" s="18">
        <v>6879.5896000000002</v>
      </c>
      <c r="I1345" s="18">
        <v>7257.2329</v>
      </c>
      <c r="J1345" s="18">
        <v>7623.6571999999996</v>
      </c>
      <c r="K1345" s="18">
        <v>7964.4282000000003</v>
      </c>
      <c r="L1345" s="18">
        <v>8273.4010999999991</v>
      </c>
      <c r="M1345" s="18">
        <v>8551.0051000000003</v>
      </c>
      <c r="N1345" s="18">
        <v>8795.5200999999997</v>
      </c>
      <c r="O1345" s="18">
        <v>9004.0542000000005</v>
      </c>
      <c r="P1345" s="18">
        <v>9172.3104000000003</v>
      </c>
      <c r="Q1345" s="18">
        <v>9297.5</v>
      </c>
      <c r="R1345" s="18">
        <v>9380.9207999999999</v>
      </c>
      <c r="S1345" s="18">
        <v>9427.6491999999998</v>
      </c>
      <c r="T1345" s="18">
        <v>9442.8467000000001</v>
      </c>
      <c r="U1345" s="18">
        <v>9427.5655999999999</v>
      </c>
      <c r="V1345" s="18">
        <v>9383.0054999999993</v>
      </c>
      <c r="W1345" s="18">
        <v>9312.1394</v>
      </c>
      <c r="X1345" s="18">
        <v>9220.2795000000006</v>
      </c>
      <c r="Y1345" s="18">
        <v>9112.0365000000002</v>
      </c>
      <c r="Z1345" s="18">
        <v>8990.6330999999991</v>
      </c>
    </row>
    <row r="1346" spans="1:26" hidden="1">
      <c r="A1346" s="18" t="s">
        <v>182</v>
      </c>
      <c r="B1346" s="18" t="s">
        <v>271</v>
      </c>
      <c r="C1346" s="18" t="s">
        <v>256</v>
      </c>
      <c r="D1346" s="18" t="s">
        <v>58</v>
      </c>
      <c r="E1346" s="18" t="s">
        <v>63</v>
      </c>
      <c r="F1346" s="18" t="s">
        <v>60</v>
      </c>
      <c r="G1346" s="18">
        <v>451.14389999999997</v>
      </c>
      <c r="H1346" s="18">
        <v>495.28280000000001</v>
      </c>
      <c r="I1346" s="18">
        <v>543.6155</v>
      </c>
      <c r="J1346" s="18">
        <v>594.17269999999996</v>
      </c>
      <c r="K1346" s="18">
        <v>552.73389999999995</v>
      </c>
      <c r="L1346" s="18">
        <v>528.90070000000003</v>
      </c>
      <c r="M1346" s="18">
        <v>570.29650000000004</v>
      </c>
      <c r="N1346" s="18">
        <v>613.3569</v>
      </c>
      <c r="O1346" s="18">
        <v>648.04229999999995</v>
      </c>
      <c r="P1346" s="18">
        <v>682.72029999999995</v>
      </c>
      <c r="Q1346" s="18">
        <v>720.17859999999996</v>
      </c>
      <c r="R1346" s="18">
        <v>748.05870000000004</v>
      </c>
      <c r="S1346" s="18">
        <v>775.16899999999998</v>
      </c>
      <c r="T1346" s="18">
        <v>798.22929999999997</v>
      </c>
      <c r="U1346" s="18">
        <v>810.0412</v>
      </c>
      <c r="V1346" s="18">
        <v>821.30799999999999</v>
      </c>
      <c r="W1346" s="18">
        <v>824.8931</v>
      </c>
      <c r="X1346" s="18">
        <v>821.21870000000001</v>
      </c>
      <c r="Y1346" s="18">
        <v>808.2029</v>
      </c>
      <c r="Z1346" s="18">
        <v>784.36149999999998</v>
      </c>
    </row>
    <row r="1347" spans="1:26" hidden="1">
      <c r="A1347" s="18" t="s">
        <v>196</v>
      </c>
      <c r="B1347" s="18" t="s">
        <v>247</v>
      </c>
      <c r="C1347" s="18" t="s">
        <v>256</v>
      </c>
      <c r="D1347" s="18" t="s">
        <v>58</v>
      </c>
      <c r="E1347" s="18" t="s">
        <v>140</v>
      </c>
      <c r="F1347" s="18" t="s">
        <v>141</v>
      </c>
      <c r="G1347" s="18" t="s">
        <v>164</v>
      </c>
      <c r="H1347" s="18">
        <v>35775.431669999998</v>
      </c>
      <c r="I1347" s="18" t="s">
        <v>164</v>
      </c>
      <c r="J1347" s="18">
        <v>35526.560769999996</v>
      </c>
      <c r="K1347" s="18" t="s">
        <v>164</v>
      </c>
      <c r="L1347" s="18">
        <v>28026.923510000001</v>
      </c>
      <c r="M1347" s="18" t="s">
        <v>164</v>
      </c>
      <c r="N1347" s="18">
        <v>23573.062999999998</v>
      </c>
      <c r="O1347" s="18" t="s">
        <v>164</v>
      </c>
      <c r="P1347" s="18">
        <v>17766.769199999999</v>
      </c>
      <c r="Q1347" s="18" t="s">
        <v>164</v>
      </c>
      <c r="R1347" s="18">
        <v>11324.00927</v>
      </c>
      <c r="S1347" s="18" t="s">
        <v>164</v>
      </c>
      <c r="T1347" s="18">
        <v>4920.97541</v>
      </c>
      <c r="U1347" s="18" t="s">
        <v>164</v>
      </c>
      <c r="V1347" s="18">
        <v>-555.58904819999998</v>
      </c>
      <c r="W1347" s="18" t="s">
        <v>164</v>
      </c>
      <c r="X1347" s="18">
        <v>-5880.1606650000003</v>
      </c>
      <c r="Y1347" s="18" t="s">
        <v>164</v>
      </c>
      <c r="Z1347" s="18">
        <v>-10963.871569999999</v>
      </c>
    </row>
    <row r="1348" spans="1:26" hidden="1">
      <c r="A1348" s="18" t="s">
        <v>196</v>
      </c>
      <c r="B1348" s="18" t="s">
        <v>247</v>
      </c>
      <c r="C1348" s="18" t="s">
        <v>256</v>
      </c>
      <c r="D1348" s="18" t="s">
        <v>58</v>
      </c>
      <c r="E1348" s="18" t="s">
        <v>59</v>
      </c>
      <c r="F1348" s="18" t="s">
        <v>60</v>
      </c>
      <c r="G1348" s="18" t="s">
        <v>164</v>
      </c>
      <c r="H1348" s="18">
        <v>393.851451</v>
      </c>
      <c r="I1348" s="18" t="s">
        <v>164</v>
      </c>
      <c r="J1348" s="18">
        <v>444.5354456</v>
      </c>
      <c r="K1348" s="18" t="s">
        <v>164</v>
      </c>
      <c r="L1348" s="18">
        <v>488.68344819999999</v>
      </c>
      <c r="M1348" s="18" t="s">
        <v>164</v>
      </c>
      <c r="N1348" s="18">
        <v>531.00247760000002</v>
      </c>
      <c r="O1348" s="18" t="s">
        <v>164</v>
      </c>
      <c r="P1348" s="18">
        <v>551.3682331</v>
      </c>
      <c r="Q1348" s="18" t="s">
        <v>164</v>
      </c>
      <c r="R1348" s="18">
        <v>554.95103670000003</v>
      </c>
      <c r="S1348" s="18" t="s">
        <v>164</v>
      </c>
      <c r="T1348" s="18">
        <v>549.78571339999996</v>
      </c>
      <c r="U1348" s="18" t="s">
        <v>164</v>
      </c>
      <c r="V1348" s="18">
        <v>538.15282999999999</v>
      </c>
      <c r="W1348" s="18" t="s">
        <v>164</v>
      </c>
      <c r="X1348" s="18">
        <v>520.57599789999995</v>
      </c>
      <c r="Y1348" s="18" t="s">
        <v>164</v>
      </c>
      <c r="Z1348" s="18">
        <v>499.26466649999998</v>
      </c>
    </row>
    <row r="1349" spans="1:26" hidden="1">
      <c r="A1349" s="18" t="s">
        <v>196</v>
      </c>
      <c r="B1349" s="18" t="s">
        <v>247</v>
      </c>
      <c r="C1349" s="18" t="s">
        <v>256</v>
      </c>
      <c r="D1349" s="18" t="s">
        <v>58</v>
      </c>
      <c r="E1349" s="18" t="s">
        <v>61</v>
      </c>
      <c r="F1349" s="18" t="s">
        <v>62</v>
      </c>
      <c r="G1349" s="18" t="s">
        <v>164</v>
      </c>
      <c r="H1349" s="18">
        <v>73630.725770000005</v>
      </c>
      <c r="I1349" s="18" t="s">
        <v>164</v>
      </c>
      <c r="J1349" s="18">
        <v>110609.43520000001</v>
      </c>
      <c r="K1349" s="18" t="s">
        <v>164</v>
      </c>
      <c r="L1349" s="18">
        <v>167430.7303</v>
      </c>
      <c r="M1349" s="18" t="s">
        <v>164</v>
      </c>
      <c r="N1349" s="18">
        <v>239065.1349</v>
      </c>
      <c r="O1349" s="18" t="s">
        <v>164</v>
      </c>
      <c r="P1349" s="18">
        <v>312725.60259999998</v>
      </c>
      <c r="Q1349" s="18" t="s">
        <v>164</v>
      </c>
      <c r="R1349" s="18">
        <v>384443.06770000001</v>
      </c>
      <c r="S1349" s="18" t="s">
        <v>164</v>
      </c>
      <c r="T1349" s="18">
        <v>454942.17469999997</v>
      </c>
      <c r="U1349" s="18" t="s">
        <v>164</v>
      </c>
      <c r="V1349" s="18">
        <v>518361.83720000001</v>
      </c>
      <c r="W1349" s="18" t="s">
        <v>164</v>
      </c>
      <c r="X1349" s="18">
        <v>574579.86620000005</v>
      </c>
      <c r="Y1349" s="18" t="s">
        <v>164</v>
      </c>
      <c r="Z1349" s="18">
        <v>620959.75970000005</v>
      </c>
    </row>
    <row r="1350" spans="1:26" hidden="1">
      <c r="A1350" s="18" t="s">
        <v>196</v>
      </c>
      <c r="B1350" s="18" t="s">
        <v>247</v>
      </c>
      <c r="C1350" s="18" t="s">
        <v>256</v>
      </c>
      <c r="D1350" s="18" t="s">
        <v>58</v>
      </c>
      <c r="E1350" s="18" t="s">
        <v>142</v>
      </c>
      <c r="F1350" s="18" t="s">
        <v>143</v>
      </c>
      <c r="G1350" s="18" t="s">
        <v>164</v>
      </c>
      <c r="H1350" s="18">
        <v>6895.8819999999996</v>
      </c>
      <c r="I1350" s="18" t="s">
        <v>164</v>
      </c>
      <c r="J1350" s="18">
        <v>7545.107</v>
      </c>
      <c r="K1350" s="18" t="s">
        <v>164</v>
      </c>
      <c r="L1350" s="18">
        <v>8026.5389999999998</v>
      </c>
      <c r="M1350" s="18" t="s">
        <v>164</v>
      </c>
      <c r="N1350" s="18">
        <v>8348.6919999999991</v>
      </c>
      <c r="O1350" s="18" t="s">
        <v>164</v>
      </c>
      <c r="P1350" s="18">
        <v>8486.018</v>
      </c>
      <c r="Q1350" s="18" t="s">
        <v>164</v>
      </c>
      <c r="R1350" s="18">
        <v>8443.9809999999998</v>
      </c>
      <c r="S1350" s="18" t="s">
        <v>164</v>
      </c>
      <c r="T1350" s="18">
        <v>8247.9380000000001</v>
      </c>
      <c r="U1350" s="18" t="s">
        <v>164</v>
      </c>
      <c r="V1350" s="18">
        <v>7914.9520000000002</v>
      </c>
      <c r="W1350" s="18" t="s">
        <v>164</v>
      </c>
      <c r="X1350" s="18">
        <v>7457.8459999999995</v>
      </c>
      <c r="Y1350" s="18" t="s">
        <v>164</v>
      </c>
      <c r="Z1350" s="18">
        <v>6906.14</v>
      </c>
    </row>
    <row r="1351" spans="1:26" hidden="1">
      <c r="A1351" s="18" t="s">
        <v>196</v>
      </c>
      <c r="B1351" s="18" t="s">
        <v>247</v>
      </c>
      <c r="C1351" s="18" t="s">
        <v>256</v>
      </c>
      <c r="D1351" s="18" t="s">
        <v>58</v>
      </c>
      <c r="E1351" s="18" t="s">
        <v>63</v>
      </c>
      <c r="F1351" s="18" t="s">
        <v>60</v>
      </c>
      <c r="G1351" s="18" t="s">
        <v>164</v>
      </c>
      <c r="H1351" s="18">
        <v>508.62286349999999</v>
      </c>
      <c r="I1351" s="18" t="s">
        <v>164</v>
      </c>
      <c r="J1351" s="18">
        <v>588.23937920000003</v>
      </c>
      <c r="K1351" s="18" t="s">
        <v>164</v>
      </c>
      <c r="L1351" s="18">
        <v>658.97230219999994</v>
      </c>
      <c r="M1351" s="18" t="s">
        <v>164</v>
      </c>
      <c r="N1351" s="18">
        <v>711.8979349</v>
      </c>
      <c r="O1351" s="18" t="s">
        <v>164</v>
      </c>
      <c r="P1351" s="18">
        <v>721.24616600000002</v>
      </c>
      <c r="Q1351" s="18" t="s">
        <v>164</v>
      </c>
      <c r="R1351" s="18">
        <v>703.46924039999999</v>
      </c>
      <c r="S1351" s="18" t="s">
        <v>164</v>
      </c>
      <c r="T1351" s="18">
        <v>683.88842239999997</v>
      </c>
      <c r="U1351" s="18" t="s">
        <v>164</v>
      </c>
      <c r="V1351" s="18">
        <v>673.18868199999997</v>
      </c>
      <c r="W1351" s="18" t="s">
        <v>164</v>
      </c>
      <c r="X1351" s="18">
        <v>661.32170829999995</v>
      </c>
      <c r="Y1351" s="18" t="s">
        <v>164</v>
      </c>
      <c r="Z1351" s="18">
        <v>646.17889600000001</v>
      </c>
    </row>
    <row r="1352" spans="1:26" hidden="1">
      <c r="A1352" s="18" t="s">
        <v>198</v>
      </c>
      <c r="B1352" s="18" t="s">
        <v>255</v>
      </c>
      <c r="C1352" s="18" t="s">
        <v>256</v>
      </c>
      <c r="D1352" s="18" t="s">
        <v>58</v>
      </c>
      <c r="E1352" s="18" t="s">
        <v>140</v>
      </c>
      <c r="F1352" s="18" t="s">
        <v>141</v>
      </c>
      <c r="G1352" s="18">
        <v>33197.380539999998</v>
      </c>
      <c r="H1352" s="18">
        <v>35473.990239999999</v>
      </c>
      <c r="I1352" s="18">
        <v>37062.885090000003</v>
      </c>
      <c r="J1352" s="18">
        <v>38538.571620000002</v>
      </c>
      <c r="K1352" s="18">
        <v>33534.259120000002</v>
      </c>
      <c r="L1352" s="18">
        <v>27612.728520000001</v>
      </c>
      <c r="M1352" s="18">
        <v>22432.51628</v>
      </c>
      <c r="N1352" s="18">
        <v>16061.95508</v>
      </c>
      <c r="O1352" s="18">
        <v>12352.251630000001</v>
      </c>
      <c r="P1352" s="18">
        <v>7456.8268639999997</v>
      </c>
      <c r="Q1352" s="18">
        <v>4913.3919679999999</v>
      </c>
      <c r="R1352" s="18">
        <v>2792.641114</v>
      </c>
      <c r="S1352" s="18">
        <v>1049.1172790000001</v>
      </c>
      <c r="T1352" s="18">
        <v>279.74102529999999</v>
      </c>
      <c r="U1352" s="18">
        <v>-701.6526083</v>
      </c>
      <c r="V1352" s="18">
        <v>-1311.8592120000001</v>
      </c>
      <c r="W1352" s="18">
        <v>-1534.9124549999999</v>
      </c>
      <c r="X1352" s="18">
        <v>-2218.4890949999999</v>
      </c>
      <c r="Y1352" s="18">
        <v>-2327.4314370000002</v>
      </c>
      <c r="Z1352" s="18">
        <v>-3102.3502400000002</v>
      </c>
    </row>
    <row r="1353" spans="1:26" hidden="1">
      <c r="A1353" s="18" t="s">
        <v>198</v>
      </c>
      <c r="B1353" s="18" t="s">
        <v>255</v>
      </c>
      <c r="C1353" s="18" t="s">
        <v>256</v>
      </c>
      <c r="D1353" s="18" t="s">
        <v>58</v>
      </c>
      <c r="E1353" s="18" t="s">
        <v>59</v>
      </c>
      <c r="F1353" s="18" t="s">
        <v>60</v>
      </c>
      <c r="G1353" s="18">
        <v>341.18349999999998</v>
      </c>
      <c r="H1353" s="18">
        <v>367.5915938</v>
      </c>
      <c r="I1353" s="18">
        <v>381.05399999999997</v>
      </c>
      <c r="J1353" s="18">
        <v>403.4665</v>
      </c>
      <c r="K1353" s="18">
        <v>387.8949063</v>
      </c>
      <c r="L1353" s="18">
        <v>362.81299999999999</v>
      </c>
      <c r="M1353" s="18">
        <v>353.58409380000001</v>
      </c>
      <c r="N1353" s="18">
        <v>349.36849999999998</v>
      </c>
      <c r="O1353" s="18">
        <v>351.87209380000002</v>
      </c>
      <c r="P1353" s="18">
        <v>359.38659380000001</v>
      </c>
      <c r="Q1353" s="18">
        <v>369.96418749999998</v>
      </c>
      <c r="R1353" s="18">
        <v>382.86731250000003</v>
      </c>
      <c r="S1353" s="18">
        <v>395.0505938</v>
      </c>
      <c r="T1353" s="18">
        <v>407.38331249999999</v>
      </c>
      <c r="U1353" s="18">
        <v>420.61509380000001</v>
      </c>
      <c r="V1353" s="18">
        <v>435.61759380000001</v>
      </c>
      <c r="W1353" s="18">
        <v>449.65231249999999</v>
      </c>
      <c r="X1353" s="18">
        <v>461.72281249999997</v>
      </c>
      <c r="Y1353" s="18">
        <v>473.18950000000001</v>
      </c>
      <c r="Z1353" s="18">
        <v>482.80640629999999</v>
      </c>
    </row>
    <row r="1354" spans="1:26" hidden="1">
      <c r="A1354" s="18" t="s">
        <v>198</v>
      </c>
      <c r="B1354" s="18" t="s">
        <v>255</v>
      </c>
      <c r="C1354" s="18" t="s">
        <v>256</v>
      </c>
      <c r="D1354" s="18" t="s">
        <v>58</v>
      </c>
      <c r="E1354" s="18" t="s">
        <v>61</v>
      </c>
      <c r="F1354" s="18" t="s">
        <v>62</v>
      </c>
      <c r="G1354" s="18">
        <v>63148.666799999999</v>
      </c>
      <c r="H1354" s="18">
        <v>75308.071089999998</v>
      </c>
      <c r="I1354" s="18">
        <v>89874.02188</v>
      </c>
      <c r="J1354" s="18">
        <v>111762.4234</v>
      </c>
      <c r="K1354" s="18">
        <v>135337.07339999999</v>
      </c>
      <c r="L1354" s="18">
        <v>159294.19690000001</v>
      </c>
      <c r="M1354" s="18">
        <v>182952.3266</v>
      </c>
      <c r="N1354" s="18">
        <v>207346.2531</v>
      </c>
      <c r="O1354" s="18">
        <v>232409.42660000001</v>
      </c>
      <c r="P1354" s="18">
        <v>257634.7469</v>
      </c>
      <c r="Q1354" s="18">
        <v>283641.05</v>
      </c>
      <c r="R1354" s="18">
        <v>311575.6531</v>
      </c>
      <c r="S1354" s="18">
        <v>341399.50630000001</v>
      </c>
      <c r="T1354" s="18">
        <v>372792.75</v>
      </c>
      <c r="U1354" s="18">
        <v>405411.39380000002</v>
      </c>
      <c r="V1354" s="18">
        <v>439657.45309999998</v>
      </c>
      <c r="W1354" s="18">
        <v>475297.24690000003</v>
      </c>
      <c r="X1354" s="18">
        <v>512617.39380000002</v>
      </c>
      <c r="Y1354" s="18">
        <v>551650.44689999998</v>
      </c>
      <c r="Z1354" s="18">
        <v>592070.46250000002</v>
      </c>
    </row>
    <row r="1355" spans="1:26" hidden="1">
      <c r="A1355" s="18" t="s">
        <v>198</v>
      </c>
      <c r="B1355" s="18" t="s">
        <v>255</v>
      </c>
      <c r="C1355" s="18" t="s">
        <v>256</v>
      </c>
      <c r="D1355" s="18" t="s">
        <v>58</v>
      </c>
      <c r="E1355" s="18" t="s">
        <v>142</v>
      </c>
      <c r="F1355" s="18" t="s">
        <v>143</v>
      </c>
      <c r="G1355" s="18">
        <v>6530.5478519999997</v>
      </c>
      <c r="H1355" s="18">
        <v>6921.7978519999997</v>
      </c>
      <c r="I1355" s="18">
        <v>7302.0942379999997</v>
      </c>
      <c r="J1355" s="18">
        <v>7671.501953</v>
      </c>
      <c r="K1355" s="18">
        <v>8015.3989259999998</v>
      </c>
      <c r="L1355" s="18">
        <v>8327.6826170000004</v>
      </c>
      <c r="M1355" s="18">
        <v>8608.7929690000001</v>
      </c>
      <c r="N1355" s="18">
        <v>8857.1757809999999</v>
      </c>
      <c r="O1355" s="18">
        <v>9069.8994139999995</v>
      </c>
      <c r="P1355" s="18">
        <v>9242.5429690000001</v>
      </c>
      <c r="Q1355" s="18">
        <v>9372.1347659999992</v>
      </c>
      <c r="R1355" s="18">
        <v>9459.9677730000003</v>
      </c>
      <c r="S1355" s="18">
        <v>9511.2832030000009</v>
      </c>
      <c r="T1355" s="18">
        <v>9531.0947269999997</v>
      </c>
      <c r="U1355" s="18">
        <v>9520.3476559999999</v>
      </c>
      <c r="V1355" s="18">
        <v>9480.2275389999995</v>
      </c>
      <c r="W1355" s="18">
        <v>9413.5644530000009</v>
      </c>
      <c r="X1355" s="18">
        <v>9325.7070309999999</v>
      </c>
      <c r="Y1355" s="18">
        <v>9221.2148440000001</v>
      </c>
      <c r="Z1355" s="18">
        <v>9103.234375</v>
      </c>
    </row>
    <row r="1356" spans="1:26" hidden="1">
      <c r="A1356" s="18" t="s">
        <v>198</v>
      </c>
      <c r="B1356" s="18" t="s">
        <v>255</v>
      </c>
      <c r="C1356" s="18" t="s">
        <v>256</v>
      </c>
      <c r="D1356" s="18" t="s">
        <v>58</v>
      </c>
      <c r="E1356" s="18" t="s">
        <v>63</v>
      </c>
      <c r="F1356" s="18" t="s">
        <v>60</v>
      </c>
      <c r="G1356" s="18">
        <v>459.76681250000001</v>
      </c>
      <c r="H1356" s="18">
        <v>506.43281250000001</v>
      </c>
      <c r="I1356" s="18">
        <v>535.48318749999999</v>
      </c>
      <c r="J1356" s="18">
        <v>564.57231249999995</v>
      </c>
      <c r="K1356" s="18">
        <v>522.65549999999996</v>
      </c>
      <c r="L1356" s="18">
        <v>482.41118749999998</v>
      </c>
      <c r="M1356" s="18">
        <v>481.5848125</v>
      </c>
      <c r="N1356" s="18">
        <v>474.3759063</v>
      </c>
      <c r="O1356" s="18">
        <v>479.84559380000002</v>
      </c>
      <c r="P1356" s="18">
        <v>475.97209379999998</v>
      </c>
      <c r="Q1356" s="18">
        <v>480.51940630000001</v>
      </c>
      <c r="R1356" s="18">
        <v>496.89218749999998</v>
      </c>
      <c r="S1356" s="18">
        <v>517.25809379999998</v>
      </c>
      <c r="T1356" s="18">
        <v>539.61912500000005</v>
      </c>
      <c r="U1356" s="18">
        <v>563.93512499999997</v>
      </c>
      <c r="V1356" s="18">
        <v>589.01087500000006</v>
      </c>
      <c r="W1356" s="18">
        <v>608.96062500000005</v>
      </c>
      <c r="X1356" s="18">
        <v>619.77700000000004</v>
      </c>
      <c r="Y1356" s="18">
        <v>627.15318749999994</v>
      </c>
      <c r="Z1356" s="18">
        <v>635.33112500000004</v>
      </c>
    </row>
    <row r="1357" spans="1:26" hidden="1">
      <c r="A1357" s="18" t="s">
        <v>198</v>
      </c>
      <c r="B1357" s="18" t="s">
        <v>251</v>
      </c>
      <c r="C1357" s="18" t="s">
        <v>256</v>
      </c>
      <c r="D1357" s="18" t="s">
        <v>58</v>
      </c>
      <c r="E1357" s="18" t="s">
        <v>140</v>
      </c>
      <c r="F1357" s="18" t="s">
        <v>141</v>
      </c>
      <c r="G1357" s="18">
        <v>33197.380539999998</v>
      </c>
      <c r="H1357" s="18">
        <v>35473.990239999999</v>
      </c>
      <c r="I1357" s="18">
        <v>37085.619140000003</v>
      </c>
      <c r="J1357" s="18">
        <v>39061.623050000002</v>
      </c>
      <c r="K1357" s="18">
        <v>39294.93262</v>
      </c>
      <c r="L1357" s="18">
        <v>36947.789720000001</v>
      </c>
      <c r="M1357" s="18">
        <v>23235.306809999998</v>
      </c>
      <c r="N1357" s="18">
        <v>17295.960289999999</v>
      </c>
      <c r="O1357" s="18">
        <v>11866.63493</v>
      </c>
      <c r="P1357" s="18">
        <v>7713.1153160000003</v>
      </c>
      <c r="Q1357" s="18">
        <v>3296.5233360000002</v>
      </c>
      <c r="R1357" s="18">
        <v>1242.128764</v>
      </c>
      <c r="S1357" s="18">
        <v>-112.0993843</v>
      </c>
      <c r="T1357" s="18">
        <v>-834.68990080000003</v>
      </c>
      <c r="U1357" s="18">
        <v>-1478.0436500000001</v>
      </c>
      <c r="V1357" s="18">
        <v>-1434.8084719999999</v>
      </c>
      <c r="W1357" s="18">
        <v>-1528.7869470000001</v>
      </c>
      <c r="X1357" s="18">
        <v>-2804.514588</v>
      </c>
      <c r="Y1357" s="18">
        <v>-3642.2315469999999</v>
      </c>
      <c r="Z1357" s="18">
        <v>-3902.4737960000002</v>
      </c>
    </row>
    <row r="1358" spans="1:26" hidden="1">
      <c r="A1358" s="18" t="s">
        <v>198</v>
      </c>
      <c r="B1358" s="18" t="s">
        <v>251</v>
      </c>
      <c r="C1358" s="18" t="s">
        <v>256</v>
      </c>
      <c r="D1358" s="18" t="s">
        <v>58</v>
      </c>
      <c r="E1358" s="18" t="s">
        <v>59</v>
      </c>
      <c r="F1358" s="18" t="s">
        <v>60</v>
      </c>
      <c r="G1358" s="18">
        <v>341.18349999999998</v>
      </c>
      <c r="H1358" s="18">
        <v>367.5915938</v>
      </c>
      <c r="I1358" s="18">
        <v>381.05490630000003</v>
      </c>
      <c r="J1358" s="18">
        <v>403.47109380000001</v>
      </c>
      <c r="K1358" s="18">
        <v>423.78509380000003</v>
      </c>
      <c r="L1358" s="18">
        <v>446.21749999999997</v>
      </c>
      <c r="M1358" s="18">
        <v>357.65090629999997</v>
      </c>
      <c r="N1358" s="18">
        <v>337.8696875</v>
      </c>
      <c r="O1358" s="18">
        <v>332.64790629999999</v>
      </c>
      <c r="P1358" s="18">
        <v>340.55209380000002</v>
      </c>
      <c r="Q1358" s="18">
        <v>350.20609380000002</v>
      </c>
      <c r="R1358" s="18">
        <v>362.61268749999999</v>
      </c>
      <c r="S1358" s="18">
        <v>380.2525938</v>
      </c>
      <c r="T1358" s="18">
        <v>397.27618749999999</v>
      </c>
      <c r="U1358" s="18">
        <v>412.44118750000001</v>
      </c>
      <c r="V1358" s="18">
        <v>427.7408125</v>
      </c>
      <c r="W1358" s="18">
        <v>439.55209380000002</v>
      </c>
      <c r="X1358" s="18">
        <v>451.89518750000002</v>
      </c>
      <c r="Y1358" s="18">
        <v>462.21550000000002</v>
      </c>
      <c r="Z1358" s="18">
        <v>472.56681250000003</v>
      </c>
    </row>
    <row r="1359" spans="1:26" hidden="1">
      <c r="A1359" s="18" t="s">
        <v>198</v>
      </c>
      <c r="B1359" s="18" t="s">
        <v>251</v>
      </c>
      <c r="C1359" s="18" t="s">
        <v>256</v>
      </c>
      <c r="D1359" s="18" t="s">
        <v>58</v>
      </c>
      <c r="E1359" s="18" t="s">
        <v>61</v>
      </c>
      <c r="F1359" s="18" t="s">
        <v>62</v>
      </c>
      <c r="G1359" s="18">
        <v>63148.666799999999</v>
      </c>
      <c r="H1359" s="18">
        <v>75308.071089999998</v>
      </c>
      <c r="I1359" s="18">
        <v>89874.02188</v>
      </c>
      <c r="J1359" s="18">
        <v>111762.4234</v>
      </c>
      <c r="K1359" s="18">
        <v>135337.07339999999</v>
      </c>
      <c r="L1359" s="18">
        <v>159294.19690000001</v>
      </c>
      <c r="M1359" s="18">
        <v>182952.3266</v>
      </c>
      <c r="N1359" s="18">
        <v>207346.2531</v>
      </c>
      <c r="O1359" s="18">
        <v>232409.42660000001</v>
      </c>
      <c r="P1359" s="18">
        <v>257634.7469</v>
      </c>
      <c r="Q1359" s="18">
        <v>283641.05</v>
      </c>
      <c r="R1359" s="18">
        <v>311575.6531</v>
      </c>
      <c r="S1359" s="18">
        <v>341399.50630000001</v>
      </c>
      <c r="T1359" s="18">
        <v>372792.75</v>
      </c>
      <c r="U1359" s="18">
        <v>405411.39380000002</v>
      </c>
      <c r="V1359" s="18">
        <v>439657.45309999998</v>
      </c>
      <c r="W1359" s="18">
        <v>475297.24690000003</v>
      </c>
      <c r="X1359" s="18">
        <v>512617.39380000002</v>
      </c>
      <c r="Y1359" s="18">
        <v>551650.44689999998</v>
      </c>
      <c r="Z1359" s="18">
        <v>592070.46250000002</v>
      </c>
    </row>
    <row r="1360" spans="1:26" hidden="1">
      <c r="A1360" s="18" t="s">
        <v>198</v>
      </c>
      <c r="B1360" s="18" t="s">
        <v>251</v>
      </c>
      <c r="C1360" s="18" t="s">
        <v>256</v>
      </c>
      <c r="D1360" s="18" t="s">
        <v>58</v>
      </c>
      <c r="E1360" s="18" t="s">
        <v>142</v>
      </c>
      <c r="F1360" s="18" t="s">
        <v>143</v>
      </c>
      <c r="G1360" s="18">
        <v>6530.5478519999997</v>
      </c>
      <c r="H1360" s="18">
        <v>6921.7978519999997</v>
      </c>
      <c r="I1360" s="18">
        <v>7302.0942379999997</v>
      </c>
      <c r="J1360" s="18">
        <v>7671.501953</v>
      </c>
      <c r="K1360" s="18">
        <v>8015.3989259999998</v>
      </c>
      <c r="L1360" s="18">
        <v>8327.6826170000004</v>
      </c>
      <c r="M1360" s="18">
        <v>8608.7929690000001</v>
      </c>
      <c r="N1360" s="18">
        <v>8857.1757809999999</v>
      </c>
      <c r="O1360" s="18">
        <v>9069.8994139999995</v>
      </c>
      <c r="P1360" s="18">
        <v>9242.5429690000001</v>
      </c>
      <c r="Q1360" s="18">
        <v>9372.1347659999992</v>
      </c>
      <c r="R1360" s="18">
        <v>9459.9677730000003</v>
      </c>
      <c r="S1360" s="18">
        <v>9511.2832030000009</v>
      </c>
      <c r="T1360" s="18">
        <v>9531.0947269999997</v>
      </c>
      <c r="U1360" s="18">
        <v>9520.3476559999999</v>
      </c>
      <c r="V1360" s="18">
        <v>9480.2275389999995</v>
      </c>
      <c r="W1360" s="18">
        <v>9413.5644530000009</v>
      </c>
      <c r="X1360" s="18">
        <v>9325.7070309999999</v>
      </c>
      <c r="Y1360" s="18">
        <v>9221.2148440000001</v>
      </c>
      <c r="Z1360" s="18">
        <v>9103.234375</v>
      </c>
    </row>
    <row r="1361" spans="1:26" hidden="1">
      <c r="A1361" s="18" t="s">
        <v>198</v>
      </c>
      <c r="B1361" s="18" t="s">
        <v>251</v>
      </c>
      <c r="C1361" s="18" t="s">
        <v>256</v>
      </c>
      <c r="D1361" s="18" t="s">
        <v>58</v>
      </c>
      <c r="E1361" s="18" t="s">
        <v>63</v>
      </c>
      <c r="F1361" s="18" t="s">
        <v>60</v>
      </c>
      <c r="G1361" s="18">
        <v>459.76681250000001</v>
      </c>
      <c r="H1361" s="18">
        <v>506.43281250000001</v>
      </c>
      <c r="I1361" s="18">
        <v>536.11512500000003</v>
      </c>
      <c r="J1361" s="18">
        <v>566.88131250000004</v>
      </c>
      <c r="K1361" s="18">
        <v>589.73900000000003</v>
      </c>
      <c r="L1361" s="18">
        <v>603.58512499999995</v>
      </c>
      <c r="M1361" s="18">
        <v>471.77981249999999</v>
      </c>
      <c r="N1361" s="18">
        <v>452.20090629999999</v>
      </c>
      <c r="O1361" s="18">
        <v>448.54231249999998</v>
      </c>
      <c r="P1361" s="18">
        <v>457.34840630000002</v>
      </c>
      <c r="Q1361" s="18">
        <v>467.66718750000001</v>
      </c>
      <c r="R1361" s="18">
        <v>482.27940630000001</v>
      </c>
      <c r="S1361" s="18">
        <v>500.62359379999998</v>
      </c>
      <c r="T1361" s="18">
        <v>519.29449999999997</v>
      </c>
      <c r="U1361" s="18">
        <v>539.85312499999998</v>
      </c>
      <c r="V1361" s="18">
        <v>559.16062499999998</v>
      </c>
      <c r="W1361" s="18">
        <v>578.99418749999995</v>
      </c>
      <c r="X1361" s="18">
        <v>604.83237499999996</v>
      </c>
      <c r="Y1361" s="18">
        <v>621.60181250000005</v>
      </c>
      <c r="Z1361" s="18">
        <v>631.5546875</v>
      </c>
    </row>
    <row r="1362" spans="1:26" hidden="1">
      <c r="A1362" s="18" t="s">
        <v>198</v>
      </c>
      <c r="B1362" s="18" t="s">
        <v>269</v>
      </c>
      <c r="C1362" s="18" t="s">
        <v>256</v>
      </c>
      <c r="D1362" s="18" t="s">
        <v>58</v>
      </c>
      <c r="E1362" s="18" t="s">
        <v>140</v>
      </c>
      <c r="F1362" s="18" t="s">
        <v>141</v>
      </c>
      <c r="G1362" s="18">
        <v>33327.235679999998</v>
      </c>
      <c r="H1362" s="18">
        <v>35037.746420000003</v>
      </c>
      <c r="I1362" s="18">
        <v>37621.722329999997</v>
      </c>
      <c r="J1362" s="18">
        <v>39396.428390000001</v>
      </c>
      <c r="K1362" s="18">
        <v>37175.746099999997</v>
      </c>
      <c r="L1362" s="18">
        <v>30087.45638</v>
      </c>
      <c r="M1362" s="18">
        <v>25326.869790000001</v>
      </c>
      <c r="N1362" s="18">
        <v>18357.992030000001</v>
      </c>
      <c r="O1362" s="18">
        <v>14170.690919999999</v>
      </c>
      <c r="P1362" s="18">
        <v>10528.943439999999</v>
      </c>
      <c r="Q1362" s="18" t="s">
        <v>164</v>
      </c>
      <c r="R1362" s="18">
        <v>4138.5960290000003</v>
      </c>
      <c r="S1362" s="18" t="s">
        <v>164</v>
      </c>
      <c r="T1362" s="18">
        <v>699.47681179999995</v>
      </c>
      <c r="U1362" s="18" t="s">
        <v>164</v>
      </c>
      <c r="V1362" s="18">
        <v>-1799.5973819999999</v>
      </c>
      <c r="W1362" s="18" t="s">
        <v>164</v>
      </c>
      <c r="X1362" s="18">
        <v>-2483.9025879999999</v>
      </c>
      <c r="Y1362" s="18" t="s">
        <v>164</v>
      </c>
      <c r="Z1362" s="18">
        <v>-2935.9327189999999</v>
      </c>
    </row>
    <row r="1363" spans="1:26" hidden="1">
      <c r="A1363" s="18" t="s">
        <v>198</v>
      </c>
      <c r="B1363" s="18" t="s">
        <v>269</v>
      </c>
      <c r="C1363" s="18" t="s">
        <v>256</v>
      </c>
      <c r="D1363" s="18" t="s">
        <v>58</v>
      </c>
      <c r="E1363" s="18" t="s">
        <v>59</v>
      </c>
      <c r="F1363" s="18" t="s">
        <v>60</v>
      </c>
      <c r="G1363" s="18">
        <v>341.10481249999998</v>
      </c>
      <c r="H1363" s="18">
        <v>367.9586875</v>
      </c>
      <c r="I1363" s="18">
        <v>389.26409380000001</v>
      </c>
      <c r="J1363" s="18">
        <v>410.26309379999998</v>
      </c>
      <c r="K1363" s="18">
        <v>412.87840629999999</v>
      </c>
      <c r="L1363" s="18">
        <v>379.61859379999999</v>
      </c>
      <c r="M1363" s="18">
        <v>357.55359379999999</v>
      </c>
      <c r="N1363" s="18">
        <v>347.846</v>
      </c>
      <c r="O1363" s="18">
        <v>349.50840629999999</v>
      </c>
      <c r="P1363" s="18">
        <v>362.54990629999998</v>
      </c>
      <c r="Q1363" s="18" t="s">
        <v>164</v>
      </c>
      <c r="R1363" s="18">
        <v>391.94831249999999</v>
      </c>
      <c r="S1363" s="18" t="s">
        <v>164</v>
      </c>
      <c r="T1363" s="18">
        <v>409.33090629999998</v>
      </c>
      <c r="U1363" s="18" t="s">
        <v>164</v>
      </c>
      <c r="V1363" s="18">
        <v>430.60340630000002</v>
      </c>
      <c r="W1363" s="18" t="s">
        <v>164</v>
      </c>
      <c r="X1363" s="18">
        <v>457.20018750000003</v>
      </c>
      <c r="Y1363" s="18" t="s">
        <v>164</v>
      </c>
      <c r="Z1363" s="18">
        <v>476.65081249999997</v>
      </c>
    </row>
    <row r="1364" spans="1:26" hidden="1">
      <c r="A1364" s="18" t="s">
        <v>198</v>
      </c>
      <c r="B1364" s="18" t="s">
        <v>269</v>
      </c>
      <c r="C1364" s="18" t="s">
        <v>256</v>
      </c>
      <c r="D1364" s="18" t="s">
        <v>58</v>
      </c>
      <c r="E1364" s="18" t="s">
        <v>61</v>
      </c>
      <c r="F1364" s="18" t="s">
        <v>62</v>
      </c>
      <c r="G1364" s="18">
        <v>63593.003779999999</v>
      </c>
      <c r="H1364" s="18">
        <v>75837.966069999995</v>
      </c>
      <c r="I1364" s="18">
        <v>90506.408169999995</v>
      </c>
      <c r="J1364" s="18">
        <v>112548.8245</v>
      </c>
      <c r="K1364" s="18">
        <v>136289.35430000001</v>
      </c>
      <c r="L1364" s="18">
        <v>160415.04879999999</v>
      </c>
      <c r="M1364" s="18">
        <v>184239.64569999999</v>
      </c>
      <c r="N1364" s="18">
        <v>208805.21679999999</v>
      </c>
      <c r="O1364" s="18">
        <v>234044.7438</v>
      </c>
      <c r="P1364" s="18">
        <v>259447.55859999999</v>
      </c>
      <c r="Q1364" s="18" t="s">
        <v>164</v>
      </c>
      <c r="R1364" s="18">
        <v>313768.01270000002</v>
      </c>
      <c r="S1364" s="18" t="s">
        <v>164</v>
      </c>
      <c r="T1364" s="18">
        <v>375415.8554</v>
      </c>
      <c r="U1364" s="18" t="s">
        <v>164</v>
      </c>
      <c r="V1364" s="18">
        <v>442751.0428</v>
      </c>
      <c r="W1364" s="18" t="s">
        <v>164</v>
      </c>
      <c r="X1364" s="18">
        <v>516224.35609999998</v>
      </c>
      <c r="Y1364" s="18" t="s">
        <v>164</v>
      </c>
      <c r="Z1364" s="18">
        <v>596236.48560000001</v>
      </c>
    </row>
    <row r="1365" spans="1:26" hidden="1">
      <c r="A1365" s="18" t="s">
        <v>198</v>
      </c>
      <c r="B1365" s="18" t="s">
        <v>269</v>
      </c>
      <c r="C1365" s="18" t="s">
        <v>256</v>
      </c>
      <c r="D1365" s="18" t="s">
        <v>58</v>
      </c>
      <c r="E1365" s="18" t="s">
        <v>142</v>
      </c>
      <c r="F1365" s="18" t="s">
        <v>143</v>
      </c>
      <c r="G1365" s="18">
        <v>6530.5478519999997</v>
      </c>
      <c r="H1365" s="18">
        <v>6921.7978519999997</v>
      </c>
      <c r="I1365" s="18">
        <v>7302.0942379999997</v>
      </c>
      <c r="J1365" s="18">
        <v>7671.501953</v>
      </c>
      <c r="K1365" s="18">
        <v>8015.3989259999998</v>
      </c>
      <c r="L1365" s="18">
        <v>8327.6826170000004</v>
      </c>
      <c r="M1365" s="18">
        <v>8608.7929690000001</v>
      </c>
      <c r="N1365" s="18">
        <v>8857.1757809999999</v>
      </c>
      <c r="O1365" s="18">
        <v>9069.8994139999995</v>
      </c>
      <c r="P1365" s="18">
        <v>9242.5429690000001</v>
      </c>
      <c r="Q1365" s="18" t="s">
        <v>164</v>
      </c>
      <c r="R1365" s="18">
        <v>9459.9677730000003</v>
      </c>
      <c r="S1365" s="18" t="s">
        <v>164</v>
      </c>
      <c r="T1365" s="18">
        <v>9531.0947269999997</v>
      </c>
      <c r="U1365" s="18" t="s">
        <v>164</v>
      </c>
      <c r="V1365" s="18">
        <v>9480.2275389999995</v>
      </c>
      <c r="W1365" s="18" t="s">
        <v>164</v>
      </c>
      <c r="X1365" s="18">
        <v>9325.7070309999999</v>
      </c>
      <c r="Y1365" s="18" t="s">
        <v>164</v>
      </c>
      <c r="Z1365" s="18">
        <v>9103.234375</v>
      </c>
    </row>
    <row r="1366" spans="1:26" hidden="1">
      <c r="A1366" s="18" t="s">
        <v>198</v>
      </c>
      <c r="B1366" s="18" t="s">
        <v>269</v>
      </c>
      <c r="C1366" s="18" t="s">
        <v>256</v>
      </c>
      <c r="D1366" s="18" t="s">
        <v>58</v>
      </c>
      <c r="E1366" s="18" t="s">
        <v>63</v>
      </c>
      <c r="F1366" s="18" t="s">
        <v>60</v>
      </c>
      <c r="G1366" s="18">
        <v>459.36409379999998</v>
      </c>
      <c r="H1366" s="18">
        <v>506.83031249999999</v>
      </c>
      <c r="I1366" s="18">
        <v>547.90700000000004</v>
      </c>
      <c r="J1366" s="18">
        <v>579.08612500000004</v>
      </c>
      <c r="K1366" s="18">
        <v>574.09587499999998</v>
      </c>
      <c r="L1366" s="18">
        <v>511.94268749999998</v>
      </c>
      <c r="M1366" s="18">
        <v>484.94040630000001</v>
      </c>
      <c r="N1366" s="18">
        <v>473.0256875</v>
      </c>
      <c r="O1366" s="18">
        <v>478.84490629999999</v>
      </c>
      <c r="P1366" s="18">
        <v>488.32668749999999</v>
      </c>
      <c r="Q1366" s="18" t="s">
        <v>164</v>
      </c>
      <c r="R1366" s="18">
        <v>504.96581250000003</v>
      </c>
      <c r="S1366" s="18" t="s">
        <v>164</v>
      </c>
      <c r="T1366" s="18">
        <v>535.50268749999998</v>
      </c>
      <c r="U1366" s="18" t="s">
        <v>164</v>
      </c>
      <c r="V1366" s="18">
        <v>584.66712500000006</v>
      </c>
      <c r="W1366" s="18" t="s">
        <v>164</v>
      </c>
      <c r="X1366" s="18">
        <v>623.47287500000004</v>
      </c>
      <c r="Y1366" s="18" t="s">
        <v>164</v>
      </c>
      <c r="Z1366" s="18">
        <v>634.98587499999996</v>
      </c>
    </row>
    <row r="1367" spans="1:26" s="20" customFormat="1">
      <c r="A1367" s="20" t="s">
        <v>198</v>
      </c>
      <c r="B1367" s="20" t="s">
        <v>247</v>
      </c>
      <c r="C1367" s="20" t="s">
        <v>256</v>
      </c>
      <c r="D1367" s="20" t="s">
        <v>58</v>
      </c>
      <c r="E1367" s="20" t="s">
        <v>140</v>
      </c>
      <c r="F1367" s="20" t="s">
        <v>141</v>
      </c>
      <c r="G1367" s="20">
        <v>33166.074220000002</v>
      </c>
      <c r="H1367" s="20">
        <v>35488.821620000002</v>
      </c>
      <c r="I1367" s="20" t="s">
        <v>164</v>
      </c>
      <c r="J1367" s="20">
        <v>38389.781580000003</v>
      </c>
      <c r="K1367" s="20" t="s">
        <v>164</v>
      </c>
      <c r="L1367" s="20">
        <v>33930.925130000003</v>
      </c>
      <c r="M1367" s="20" t="s">
        <v>164</v>
      </c>
      <c r="N1367" s="20">
        <v>25904.736819999998</v>
      </c>
      <c r="O1367" s="20" t="s">
        <v>164</v>
      </c>
      <c r="P1367" s="20">
        <v>17732.934570000001</v>
      </c>
      <c r="Q1367" s="20" t="s">
        <v>164</v>
      </c>
      <c r="R1367" s="20">
        <v>10565.807940000001</v>
      </c>
      <c r="S1367" s="20" t="s">
        <v>164</v>
      </c>
      <c r="T1367" s="20">
        <v>4785.2421469999999</v>
      </c>
      <c r="U1367" s="20" t="s">
        <v>164</v>
      </c>
      <c r="V1367" s="20">
        <v>-2921.8400879999999</v>
      </c>
      <c r="W1367" s="20" t="s">
        <v>164</v>
      </c>
      <c r="X1367" s="20">
        <v>-8098.3212080000003</v>
      </c>
      <c r="Y1367" s="20" t="s">
        <v>164</v>
      </c>
      <c r="Z1367" s="20">
        <v>-8347.3501799999995</v>
      </c>
    </row>
    <row r="1368" spans="1:26" s="20" customFormat="1">
      <c r="A1368" s="20" t="s">
        <v>198</v>
      </c>
      <c r="B1368" s="20" t="s">
        <v>247</v>
      </c>
      <c r="C1368" s="20" t="s">
        <v>256</v>
      </c>
      <c r="D1368" s="20" t="s">
        <v>58</v>
      </c>
      <c r="E1368" s="20" t="s">
        <v>59</v>
      </c>
      <c r="F1368" s="20" t="s">
        <v>60</v>
      </c>
      <c r="G1368" s="20">
        <v>340.77550000000002</v>
      </c>
      <c r="H1368" s="20">
        <v>367.28081250000002</v>
      </c>
      <c r="I1368" s="20" t="s">
        <v>164</v>
      </c>
      <c r="J1368" s="20">
        <v>385.20881250000002</v>
      </c>
      <c r="K1368" s="20" t="s">
        <v>164</v>
      </c>
      <c r="L1368" s="20">
        <v>398.71768750000001</v>
      </c>
      <c r="M1368" s="20" t="s">
        <v>164</v>
      </c>
      <c r="N1368" s="20">
        <v>415.15949999999998</v>
      </c>
      <c r="O1368" s="20" t="s">
        <v>164</v>
      </c>
      <c r="P1368" s="20">
        <v>428.07350000000002</v>
      </c>
      <c r="Q1368" s="20" t="s">
        <v>164</v>
      </c>
      <c r="R1368" s="20">
        <v>443.05731250000002</v>
      </c>
      <c r="S1368" s="20" t="s">
        <v>164</v>
      </c>
      <c r="T1368" s="20">
        <v>440.26490630000001</v>
      </c>
      <c r="U1368" s="20" t="s">
        <v>164</v>
      </c>
      <c r="V1368" s="20">
        <v>425.36631249999999</v>
      </c>
      <c r="W1368" s="20" t="s">
        <v>164</v>
      </c>
      <c r="X1368" s="20">
        <v>414.4905</v>
      </c>
      <c r="Y1368" s="20" t="s">
        <v>164</v>
      </c>
      <c r="Z1368" s="20">
        <v>416.80931249999998</v>
      </c>
    </row>
    <row r="1369" spans="1:26" s="20" customFormat="1">
      <c r="A1369" s="20" t="s">
        <v>198</v>
      </c>
      <c r="B1369" s="20" t="s">
        <v>247</v>
      </c>
      <c r="C1369" s="20" t="s">
        <v>256</v>
      </c>
      <c r="D1369" s="20" t="s">
        <v>58</v>
      </c>
      <c r="E1369" s="20" t="s">
        <v>61</v>
      </c>
      <c r="F1369" s="20" t="s">
        <v>62</v>
      </c>
      <c r="G1369" s="20">
        <v>63148.666799999999</v>
      </c>
      <c r="H1369" s="20">
        <v>75308.071089999998</v>
      </c>
      <c r="I1369" s="20" t="s">
        <v>164</v>
      </c>
      <c r="J1369" s="20">
        <v>111996.8266</v>
      </c>
      <c r="K1369" s="20" t="s">
        <v>164</v>
      </c>
      <c r="L1369" s="20">
        <v>171440.27660000001</v>
      </c>
      <c r="M1369" s="20" t="s">
        <v>164</v>
      </c>
      <c r="N1369" s="20">
        <v>245515.05</v>
      </c>
      <c r="O1369" s="20" t="s">
        <v>164</v>
      </c>
      <c r="P1369" s="20">
        <v>320431.54690000002</v>
      </c>
      <c r="Q1369" s="20" t="s">
        <v>164</v>
      </c>
      <c r="R1369" s="20">
        <v>391920.54690000002</v>
      </c>
      <c r="S1369" s="20" t="s">
        <v>164</v>
      </c>
      <c r="T1369" s="20">
        <v>461220.3063</v>
      </c>
      <c r="U1369" s="20" t="s">
        <v>164</v>
      </c>
      <c r="V1369" s="20">
        <v>522961.10629999998</v>
      </c>
      <c r="W1369" s="20" t="s">
        <v>164</v>
      </c>
      <c r="X1369" s="20">
        <v>577363.39379999996</v>
      </c>
      <c r="Y1369" s="20" t="s">
        <v>164</v>
      </c>
      <c r="Z1369" s="20">
        <v>621928.58750000002</v>
      </c>
    </row>
    <row r="1370" spans="1:26" s="20" customFormat="1">
      <c r="A1370" s="20" t="s">
        <v>198</v>
      </c>
      <c r="B1370" s="20" t="s">
        <v>247</v>
      </c>
      <c r="C1370" s="20" t="s">
        <v>256</v>
      </c>
      <c r="D1370" s="20" t="s">
        <v>58</v>
      </c>
      <c r="E1370" s="20" t="s">
        <v>142</v>
      </c>
      <c r="F1370" s="20" t="s">
        <v>143</v>
      </c>
      <c r="G1370" s="20">
        <v>6530.5478519999997</v>
      </c>
      <c r="H1370" s="20">
        <v>6921.7978519999997</v>
      </c>
      <c r="I1370" s="20" t="s">
        <v>164</v>
      </c>
      <c r="J1370" s="20">
        <v>7576.1049800000001</v>
      </c>
      <c r="K1370" s="20" t="s">
        <v>164</v>
      </c>
      <c r="L1370" s="20">
        <v>8061.9379879999997</v>
      </c>
      <c r="M1370" s="20" t="s">
        <v>164</v>
      </c>
      <c r="N1370" s="20">
        <v>8388.7626949999994</v>
      </c>
      <c r="O1370" s="20" t="s">
        <v>164</v>
      </c>
      <c r="P1370" s="20">
        <v>8530.5</v>
      </c>
      <c r="Q1370" s="20" t="s">
        <v>164</v>
      </c>
      <c r="R1370" s="20">
        <v>8492.1757809999999</v>
      </c>
      <c r="S1370" s="20" t="s">
        <v>164</v>
      </c>
      <c r="T1370" s="20">
        <v>8298.9501949999994</v>
      </c>
      <c r="U1370" s="20" t="s">
        <v>164</v>
      </c>
      <c r="V1370" s="20">
        <v>7967.3872069999998</v>
      </c>
      <c r="W1370" s="20" t="s">
        <v>164</v>
      </c>
      <c r="X1370" s="20">
        <v>7510.4541019999997</v>
      </c>
      <c r="Y1370" s="20" t="s">
        <v>164</v>
      </c>
      <c r="Z1370" s="20">
        <v>6957.9887699999999</v>
      </c>
    </row>
    <row r="1371" spans="1:26" s="20" customFormat="1">
      <c r="A1371" s="20" t="s">
        <v>198</v>
      </c>
      <c r="B1371" s="20" t="s">
        <v>247</v>
      </c>
      <c r="C1371" s="20" t="s">
        <v>256</v>
      </c>
      <c r="D1371" s="20" t="s">
        <v>58</v>
      </c>
      <c r="E1371" s="20" t="s">
        <v>63</v>
      </c>
      <c r="F1371" s="20" t="s">
        <v>60</v>
      </c>
      <c r="G1371" s="20">
        <v>459.02309380000003</v>
      </c>
      <c r="H1371" s="20">
        <v>505.88209380000001</v>
      </c>
      <c r="I1371" s="20" t="s">
        <v>164</v>
      </c>
      <c r="J1371" s="20">
        <v>544.59062500000005</v>
      </c>
      <c r="K1371" s="20" t="s">
        <v>164</v>
      </c>
      <c r="L1371" s="20">
        <v>557.14700000000005</v>
      </c>
      <c r="M1371" s="20" t="s">
        <v>164</v>
      </c>
      <c r="N1371" s="20">
        <v>553.19631249999998</v>
      </c>
      <c r="O1371" s="20" t="s">
        <v>164</v>
      </c>
      <c r="P1371" s="20">
        <v>552.200875</v>
      </c>
      <c r="Q1371" s="20" t="s">
        <v>164</v>
      </c>
      <c r="R1371" s="20">
        <v>572.08062500000005</v>
      </c>
      <c r="S1371" s="20" t="s">
        <v>164</v>
      </c>
      <c r="T1371" s="20">
        <v>569.59818749999999</v>
      </c>
      <c r="U1371" s="20" t="s">
        <v>164</v>
      </c>
      <c r="V1371" s="20">
        <v>568.36381249999999</v>
      </c>
      <c r="W1371" s="20" t="s">
        <v>164</v>
      </c>
      <c r="X1371" s="20">
        <v>569.84287500000005</v>
      </c>
      <c r="Y1371" s="20" t="s">
        <v>164</v>
      </c>
      <c r="Z1371" s="20">
        <v>563.01881249999997</v>
      </c>
    </row>
    <row r="1372" spans="1:26" hidden="1">
      <c r="A1372" s="18" t="s">
        <v>198</v>
      </c>
      <c r="B1372" s="18" t="s">
        <v>234</v>
      </c>
      <c r="C1372" s="18" t="s">
        <v>256</v>
      </c>
      <c r="D1372" s="18" t="s">
        <v>58</v>
      </c>
      <c r="E1372" s="18" t="s">
        <v>140</v>
      </c>
      <c r="F1372" s="18" t="s">
        <v>141</v>
      </c>
      <c r="G1372" s="18">
        <v>33182.728190000002</v>
      </c>
      <c r="H1372" s="18">
        <v>35612.618170000002</v>
      </c>
      <c r="I1372" s="18" t="s">
        <v>164</v>
      </c>
      <c r="J1372" s="18">
        <v>39787.111010000001</v>
      </c>
      <c r="K1372" s="18" t="s">
        <v>164</v>
      </c>
      <c r="L1372" s="18">
        <v>28697.75749</v>
      </c>
      <c r="M1372" s="18" t="s">
        <v>164</v>
      </c>
      <c r="N1372" s="18">
        <v>18550.003260000001</v>
      </c>
      <c r="O1372" s="18" t="s">
        <v>164</v>
      </c>
      <c r="P1372" s="18">
        <v>10842.53117</v>
      </c>
      <c r="Q1372" s="18" t="s">
        <v>164</v>
      </c>
      <c r="R1372" s="18">
        <v>2871.237224</v>
      </c>
      <c r="S1372" s="18" t="s">
        <v>164</v>
      </c>
      <c r="T1372" s="18">
        <v>-469.89578760000001</v>
      </c>
      <c r="U1372" s="18" t="s">
        <v>164</v>
      </c>
      <c r="V1372" s="18">
        <v>-2924.8376060000001</v>
      </c>
      <c r="W1372" s="18" t="s">
        <v>164</v>
      </c>
      <c r="X1372" s="18">
        <v>-3985.2195230000002</v>
      </c>
      <c r="Y1372" s="18" t="s">
        <v>164</v>
      </c>
      <c r="Z1372" s="18">
        <v>-5241.4964200000004</v>
      </c>
    </row>
    <row r="1373" spans="1:26" hidden="1">
      <c r="A1373" s="18" t="s">
        <v>198</v>
      </c>
      <c r="B1373" s="18" t="s">
        <v>234</v>
      </c>
      <c r="C1373" s="18" t="s">
        <v>256</v>
      </c>
      <c r="D1373" s="18" t="s">
        <v>58</v>
      </c>
      <c r="E1373" s="18" t="s">
        <v>59</v>
      </c>
      <c r="F1373" s="18" t="s">
        <v>60</v>
      </c>
      <c r="G1373" s="18">
        <v>341.0729063</v>
      </c>
      <c r="H1373" s="18">
        <v>368.1208125</v>
      </c>
      <c r="I1373" s="18" t="s">
        <v>164</v>
      </c>
      <c r="J1373" s="18">
        <v>407.43118750000002</v>
      </c>
      <c r="K1373" s="18" t="s">
        <v>164</v>
      </c>
      <c r="L1373" s="18">
        <v>364.02390630000002</v>
      </c>
      <c r="M1373" s="18" t="s">
        <v>164</v>
      </c>
      <c r="N1373" s="18">
        <v>365.9283125</v>
      </c>
      <c r="O1373" s="18" t="s">
        <v>164</v>
      </c>
      <c r="P1373" s="18">
        <v>375.8845938</v>
      </c>
      <c r="Q1373" s="18" t="s">
        <v>164</v>
      </c>
      <c r="R1373" s="18">
        <v>382.1278125</v>
      </c>
      <c r="S1373" s="18" t="s">
        <v>164</v>
      </c>
      <c r="T1373" s="18">
        <v>403.80849999999998</v>
      </c>
      <c r="U1373" s="18" t="s">
        <v>164</v>
      </c>
      <c r="V1373" s="18">
        <v>430.51109380000003</v>
      </c>
      <c r="W1373" s="18" t="s">
        <v>164</v>
      </c>
      <c r="X1373" s="18">
        <v>450.86168750000002</v>
      </c>
      <c r="Y1373" s="18" t="s">
        <v>164</v>
      </c>
      <c r="Z1373" s="18">
        <v>470.53668750000003</v>
      </c>
    </row>
    <row r="1374" spans="1:26" hidden="1">
      <c r="A1374" s="18" t="s">
        <v>198</v>
      </c>
      <c r="B1374" s="18" t="s">
        <v>234</v>
      </c>
      <c r="C1374" s="18" t="s">
        <v>256</v>
      </c>
      <c r="D1374" s="18" t="s">
        <v>58</v>
      </c>
      <c r="E1374" s="18" t="s">
        <v>61</v>
      </c>
      <c r="F1374" s="18" t="s">
        <v>62</v>
      </c>
      <c r="G1374" s="18">
        <v>63148.666799999999</v>
      </c>
      <c r="H1374" s="18">
        <v>75308.071089999998</v>
      </c>
      <c r="I1374" s="18" t="s">
        <v>164</v>
      </c>
      <c r="J1374" s="18">
        <v>111762.4234</v>
      </c>
      <c r="K1374" s="18" t="s">
        <v>164</v>
      </c>
      <c r="L1374" s="18">
        <v>159294.19690000001</v>
      </c>
      <c r="M1374" s="18" t="s">
        <v>164</v>
      </c>
      <c r="N1374" s="18">
        <v>207346.2531</v>
      </c>
      <c r="O1374" s="18" t="s">
        <v>164</v>
      </c>
      <c r="P1374" s="18">
        <v>257634.7469</v>
      </c>
      <c r="Q1374" s="18" t="s">
        <v>164</v>
      </c>
      <c r="R1374" s="18">
        <v>311575.6531</v>
      </c>
      <c r="S1374" s="18" t="s">
        <v>164</v>
      </c>
      <c r="T1374" s="18">
        <v>372792.75</v>
      </c>
      <c r="U1374" s="18" t="s">
        <v>164</v>
      </c>
      <c r="V1374" s="18">
        <v>439657.45309999998</v>
      </c>
      <c r="W1374" s="18" t="s">
        <v>164</v>
      </c>
      <c r="X1374" s="18">
        <v>512617.39380000002</v>
      </c>
      <c r="Y1374" s="18" t="s">
        <v>164</v>
      </c>
      <c r="Z1374" s="18">
        <v>592070.46250000002</v>
      </c>
    </row>
    <row r="1375" spans="1:26" hidden="1">
      <c r="A1375" s="18" t="s">
        <v>198</v>
      </c>
      <c r="B1375" s="18" t="s">
        <v>234</v>
      </c>
      <c r="C1375" s="18" t="s">
        <v>256</v>
      </c>
      <c r="D1375" s="18" t="s">
        <v>58</v>
      </c>
      <c r="E1375" s="18" t="s">
        <v>142</v>
      </c>
      <c r="F1375" s="18" t="s">
        <v>143</v>
      </c>
      <c r="G1375" s="18">
        <v>6530.5478519999997</v>
      </c>
      <c r="H1375" s="18">
        <v>6921.7978519999997</v>
      </c>
      <c r="I1375" s="18" t="s">
        <v>164</v>
      </c>
      <c r="J1375" s="18">
        <v>7671.501953</v>
      </c>
      <c r="K1375" s="18" t="s">
        <v>164</v>
      </c>
      <c r="L1375" s="18">
        <v>8327.6826170000004</v>
      </c>
      <c r="M1375" s="18" t="s">
        <v>164</v>
      </c>
      <c r="N1375" s="18">
        <v>8857.1757809999999</v>
      </c>
      <c r="O1375" s="18" t="s">
        <v>164</v>
      </c>
      <c r="P1375" s="18">
        <v>9242.5429690000001</v>
      </c>
      <c r="Q1375" s="18" t="s">
        <v>164</v>
      </c>
      <c r="R1375" s="18">
        <v>9459.9677730000003</v>
      </c>
      <c r="S1375" s="18" t="s">
        <v>164</v>
      </c>
      <c r="T1375" s="18">
        <v>9531.0947269999997</v>
      </c>
      <c r="U1375" s="18" t="s">
        <v>164</v>
      </c>
      <c r="V1375" s="18">
        <v>9480.2275389999995</v>
      </c>
      <c r="W1375" s="18" t="s">
        <v>164</v>
      </c>
      <c r="X1375" s="18">
        <v>9325.7070309999999</v>
      </c>
      <c r="Y1375" s="18" t="s">
        <v>164</v>
      </c>
      <c r="Z1375" s="18">
        <v>9103.234375</v>
      </c>
    </row>
    <row r="1376" spans="1:26" hidden="1">
      <c r="A1376" s="18" t="s">
        <v>198</v>
      </c>
      <c r="B1376" s="18" t="s">
        <v>234</v>
      </c>
      <c r="C1376" s="18" t="s">
        <v>256</v>
      </c>
      <c r="D1376" s="18" t="s">
        <v>58</v>
      </c>
      <c r="E1376" s="18" t="s">
        <v>63</v>
      </c>
      <c r="F1376" s="18" t="s">
        <v>60</v>
      </c>
      <c r="G1376" s="18">
        <v>459.0075938</v>
      </c>
      <c r="H1376" s="18">
        <v>506.23200000000003</v>
      </c>
      <c r="I1376" s="18" t="s">
        <v>164</v>
      </c>
      <c r="J1376" s="18">
        <v>567.02587500000004</v>
      </c>
      <c r="K1376" s="18" t="s">
        <v>164</v>
      </c>
      <c r="L1376" s="18">
        <v>490.70699999999999</v>
      </c>
      <c r="M1376" s="18" t="s">
        <v>164</v>
      </c>
      <c r="N1376" s="18">
        <v>497.01659380000001</v>
      </c>
      <c r="O1376" s="18" t="s">
        <v>164</v>
      </c>
      <c r="P1376" s="18">
        <v>487.80240629999997</v>
      </c>
      <c r="Q1376" s="18" t="s">
        <v>164</v>
      </c>
      <c r="R1376" s="18">
        <v>497.0385938</v>
      </c>
      <c r="S1376" s="18" t="s">
        <v>164</v>
      </c>
      <c r="T1376" s="18">
        <v>538.63031249999995</v>
      </c>
      <c r="U1376" s="18" t="s">
        <v>164</v>
      </c>
      <c r="V1376" s="18">
        <v>583.64412500000003</v>
      </c>
      <c r="W1376" s="18" t="s">
        <v>164</v>
      </c>
      <c r="X1376" s="18">
        <v>610.67812500000002</v>
      </c>
      <c r="Y1376" s="18" t="s">
        <v>164</v>
      </c>
      <c r="Z1376" s="18">
        <v>631.26287500000001</v>
      </c>
    </row>
    <row r="1377" spans="1:26" hidden="1">
      <c r="A1377" s="18" t="s">
        <v>198</v>
      </c>
      <c r="B1377" s="18" t="s">
        <v>235</v>
      </c>
      <c r="C1377" s="18" t="s">
        <v>256</v>
      </c>
      <c r="D1377" s="18" t="s">
        <v>58</v>
      </c>
      <c r="E1377" s="18" t="s">
        <v>140</v>
      </c>
      <c r="F1377" s="18" t="s">
        <v>141</v>
      </c>
      <c r="G1377" s="18">
        <v>33111.525390000003</v>
      </c>
      <c r="H1377" s="18">
        <v>35675.75</v>
      </c>
      <c r="I1377" s="18" t="s">
        <v>164</v>
      </c>
      <c r="J1377" s="18">
        <v>37470.876960000001</v>
      </c>
      <c r="K1377" s="18" t="s">
        <v>164</v>
      </c>
      <c r="L1377" s="18">
        <v>27076.240399999999</v>
      </c>
      <c r="M1377" s="18" t="s">
        <v>164</v>
      </c>
      <c r="N1377" s="18">
        <v>16513.313150000002</v>
      </c>
      <c r="O1377" s="18" t="s">
        <v>164</v>
      </c>
      <c r="P1377" s="18">
        <v>6017.4032800000004</v>
      </c>
      <c r="Q1377" s="18" t="s">
        <v>164</v>
      </c>
      <c r="R1377" s="18">
        <v>1784.381185</v>
      </c>
      <c r="S1377" s="18" t="s">
        <v>164</v>
      </c>
      <c r="T1377" s="18">
        <v>-90.118197129999999</v>
      </c>
      <c r="U1377" s="18" t="s">
        <v>164</v>
      </c>
      <c r="V1377" s="18">
        <v>-1035.0203959999999</v>
      </c>
      <c r="W1377" s="18" t="s">
        <v>164</v>
      </c>
      <c r="X1377" s="18">
        <v>-1493.6496990000001</v>
      </c>
      <c r="Y1377" s="18" t="s">
        <v>164</v>
      </c>
      <c r="Z1377" s="18">
        <v>-960.92000329999996</v>
      </c>
    </row>
    <row r="1378" spans="1:26" hidden="1">
      <c r="A1378" s="18" t="s">
        <v>198</v>
      </c>
      <c r="B1378" s="18" t="s">
        <v>235</v>
      </c>
      <c r="C1378" s="18" t="s">
        <v>256</v>
      </c>
      <c r="D1378" s="18" t="s">
        <v>58</v>
      </c>
      <c r="E1378" s="18" t="s">
        <v>59</v>
      </c>
      <c r="F1378" s="18" t="s">
        <v>60</v>
      </c>
      <c r="G1378" s="18">
        <v>340.76440630000002</v>
      </c>
      <c r="H1378" s="18">
        <v>368.541</v>
      </c>
      <c r="I1378" s="18" t="s">
        <v>164</v>
      </c>
      <c r="J1378" s="18">
        <v>382.9264063</v>
      </c>
      <c r="K1378" s="18" t="s">
        <v>164</v>
      </c>
      <c r="L1378" s="18">
        <v>354.49168750000001</v>
      </c>
      <c r="M1378" s="18" t="s">
        <v>164</v>
      </c>
      <c r="N1378" s="18">
        <v>336.99240630000003</v>
      </c>
      <c r="O1378" s="18" t="s">
        <v>164</v>
      </c>
      <c r="P1378" s="18">
        <v>328.59231249999999</v>
      </c>
      <c r="Q1378" s="18" t="s">
        <v>164</v>
      </c>
      <c r="R1378" s="18">
        <v>338.26381249999997</v>
      </c>
      <c r="S1378" s="18" t="s">
        <v>164</v>
      </c>
      <c r="T1378" s="18">
        <v>345.26549999999997</v>
      </c>
      <c r="U1378" s="18" t="s">
        <v>164</v>
      </c>
      <c r="V1378" s="18">
        <v>350.00749999999999</v>
      </c>
      <c r="W1378" s="18" t="s">
        <v>164</v>
      </c>
      <c r="X1378" s="18">
        <v>354.81240630000002</v>
      </c>
      <c r="Y1378" s="18" t="s">
        <v>164</v>
      </c>
      <c r="Z1378" s="18">
        <v>363.8845938</v>
      </c>
    </row>
    <row r="1379" spans="1:26" hidden="1">
      <c r="A1379" s="18" t="s">
        <v>198</v>
      </c>
      <c r="B1379" s="18" t="s">
        <v>235</v>
      </c>
      <c r="C1379" s="18" t="s">
        <v>256</v>
      </c>
      <c r="D1379" s="18" t="s">
        <v>58</v>
      </c>
      <c r="E1379" s="18" t="s">
        <v>61</v>
      </c>
      <c r="F1379" s="18" t="s">
        <v>62</v>
      </c>
      <c r="G1379" s="18">
        <v>63148.666799999999</v>
      </c>
      <c r="H1379" s="18">
        <v>75308.071089999998</v>
      </c>
      <c r="I1379" s="18" t="s">
        <v>164</v>
      </c>
      <c r="J1379" s="18">
        <v>114030.72659999999</v>
      </c>
      <c r="K1379" s="18" t="s">
        <v>164</v>
      </c>
      <c r="L1379" s="18">
        <v>162721.12659999999</v>
      </c>
      <c r="M1379" s="18" t="s">
        <v>164</v>
      </c>
      <c r="N1379" s="18">
        <v>210352.45</v>
      </c>
      <c r="O1379" s="18" t="s">
        <v>164</v>
      </c>
      <c r="P1379" s="18">
        <v>252200.0766</v>
      </c>
      <c r="Q1379" s="18" t="s">
        <v>164</v>
      </c>
      <c r="R1379" s="18">
        <v>288466.64689999999</v>
      </c>
      <c r="S1379" s="18" t="s">
        <v>164</v>
      </c>
      <c r="T1379" s="18">
        <v>321480.70630000002</v>
      </c>
      <c r="U1379" s="18" t="s">
        <v>164</v>
      </c>
      <c r="V1379" s="18">
        <v>348993.35629999998</v>
      </c>
      <c r="W1379" s="18" t="s">
        <v>164</v>
      </c>
      <c r="X1379" s="18">
        <v>373429.9938</v>
      </c>
      <c r="Y1379" s="18" t="s">
        <v>164</v>
      </c>
      <c r="Z1379" s="18">
        <v>396527.45</v>
      </c>
    </row>
    <row r="1380" spans="1:26" hidden="1">
      <c r="A1380" s="18" t="s">
        <v>198</v>
      </c>
      <c r="B1380" s="18" t="s">
        <v>235</v>
      </c>
      <c r="C1380" s="18" t="s">
        <v>256</v>
      </c>
      <c r="D1380" s="18" t="s">
        <v>58</v>
      </c>
      <c r="E1380" s="18" t="s">
        <v>142</v>
      </c>
      <c r="F1380" s="18" t="s">
        <v>143</v>
      </c>
      <c r="G1380" s="18">
        <v>6530.5478519999997</v>
      </c>
      <c r="H1380" s="18">
        <v>6921.7978519999997</v>
      </c>
      <c r="I1380" s="18" t="s">
        <v>164</v>
      </c>
      <c r="J1380" s="18">
        <v>7660.201172</v>
      </c>
      <c r="K1380" s="18" t="s">
        <v>164</v>
      </c>
      <c r="L1380" s="18">
        <v>8300.9023440000001</v>
      </c>
      <c r="M1380" s="18" t="s">
        <v>164</v>
      </c>
      <c r="N1380" s="18">
        <v>8818.3310550000006</v>
      </c>
      <c r="O1380" s="18" t="s">
        <v>164</v>
      </c>
      <c r="P1380" s="18">
        <v>9212.9814449999994</v>
      </c>
      <c r="Q1380" s="18" t="s">
        <v>164</v>
      </c>
      <c r="R1380" s="18">
        <v>9459.8427730000003</v>
      </c>
      <c r="S1380" s="18" t="s">
        <v>164</v>
      </c>
      <c r="T1380" s="18">
        <v>9573.2675780000009</v>
      </c>
      <c r="U1380" s="18" t="s">
        <v>164</v>
      </c>
      <c r="V1380" s="18">
        <v>9592.2558590000008</v>
      </c>
      <c r="W1380" s="18" t="s">
        <v>164</v>
      </c>
      <c r="X1380" s="18">
        <v>9542.8251949999994</v>
      </c>
      <c r="Y1380" s="18" t="s">
        <v>164</v>
      </c>
      <c r="Z1380" s="18">
        <v>9456.296875</v>
      </c>
    </row>
    <row r="1381" spans="1:26" hidden="1">
      <c r="A1381" s="18" t="s">
        <v>198</v>
      </c>
      <c r="B1381" s="18" t="s">
        <v>235</v>
      </c>
      <c r="C1381" s="18" t="s">
        <v>256</v>
      </c>
      <c r="D1381" s="18" t="s">
        <v>58</v>
      </c>
      <c r="E1381" s="18" t="s">
        <v>63</v>
      </c>
      <c r="F1381" s="18" t="s">
        <v>60</v>
      </c>
      <c r="G1381" s="18">
        <v>458.98331250000001</v>
      </c>
      <c r="H1381" s="18">
        <v>507.06849999999997</v>
      </c>
      <c r="I1381" s="18" t="s">
        <v>164</v>
      </c>
      <c r="J1381" s="18">
        <v>526.936375</v>
      </c>
      <c r="K1381" s="18" t="s">
        <v>164</v>
      </c>
      <c r="L1381" s="18">
        <v>489.77618749999999</v>
      </c>
      <c r="M1381" s="18" t="s">
        <v>164</v>
      </c>
      <c r="N1381" s="18">
        <v>458.55650000000003</v>
      </c>
      <c r="O1381" s="18" t="s">
        <v>164</v>
      </c>
      <c r="P1381" s="18">
        <v>449.33040629999999</v>
      </c>
      <c r="Q1381" s="18" t="s">
        <v>164</v>
      </c>
      <c r="R1381" s="18">
        <v>457.10618749999998</v>
      </c>
      <c r="S1381" s="18" t="s">
        <v>164</v>
      </c>
      <c r="T1381" s="18">
        <v>471.92618750000003</v>
      </c>
      <c r="U1381" s="18" t="s">
        <v>164</v>
      </c>
      <c r="V1381" s="18">
        <v>486.23168750000002</v>
      </c>
      <c r="W1381" s="18" t="s">
        <v>164</v>
      </c>
      <c r="X1381" s="18">
        <v>486.49890629999999</v>
      </c>
      <c r="Y1381" s="18" t="s">
        <v>164</v>
      </c>
      <c r="Z1381" s="18">
        <v>477.54909379999998</v>
      </c>
    </row>
    <row r="1382" spans="1:26" hidden="1">
      <c r="A1382" s="18" t="s">
        <v>208</v>
      </c>
      <c r="B1382" s="18" t="s">
        <v>272</v>
      </c>
      <c r="C1382" s="18" t="s">
        <v>256</v>
      </c>
      <c r="D1382" s="18" t="s">
        <v>58</v>
      </c>
      <c r="E1382" s="18" t="s">
        <v>140</v>
      </c>
      <c r="F1382" s="18" t="s">
        <v>141</v>
      </c>
      <c r="G1382" s="18">
        <v>34590.578000000001</v>
      </c>
      <c r="H1382" s="18">
        <v>36307.241670000003</v>
      </c>
      <c r="I1382" s="18" t="s">
        <v>164</v>
      </c>
      <c r="J1382" s="18">
        <v>26883.812999999998</v>
      </c>
      <c r="K1382" s="18" t="s">
        <v>164</v>
      </c>
      <c r="L1382" s="18">
        <v>16972.44267</v>
      </c>
      <c r="M1382" s="18" t="s">
        <v>164</v>
      </c>
      <c r="N1382" s="18">
        <v>9333.8373329999995</v>
      </c>
      <c r="O1382" s="18" t="s">
        <v>164</v>
      </c>
      <c r="P1382" s="18">
        <v>3273.6696670000001</v>
      </c>
      <c r="Q1382" s="18" t="s">
        <v>164</v>
      </c>
      <c r="R1382" s="18">
        <v>-1095.636667</v>
      </c>
      <c r="S1382" s="18" t="s">
        <v>164</v>
      </c>
      <c r="T1382" s="18">
        <v>-5244.088667</v>
      </c>
      <c r="U1382" s="18" t="s">
        <v>164</v>
      </c>
      <c r="V1382" s="18">
        <v>-9233.6273330000004</v>
      </c>
      <c r="W1382" s="18" t="s">
        <v>164</v>
      </c>
      <c r="X1382" s="18">
        <v>-13056.11267</v>
      </c>
      <c r="Y1382" s="18" t="s">
        <v>164</v>
      </c>
      <c r="Z1382" s="18">
        <v>-16416.018670000001</v>
      </c>
    </row>
    <row r="1383" spans="1:26" hidden="1">
      <c r="A1383" s="18" t="s">
        <v>208</v>
      </c>
      <c r="B1383" s="18" t="s">
        <v>272</v>
      </c>
      <c r="C1383" s="18" t="s">
        <v>256</v>
      </c>
      <c r="D1383" s="18" t="s">
        <v>58</v>
      </c>
      <c r="E1383" s="18" t="s">
        <v>59</v>
      </c>
      <c r="F1383" s="18" t="s">
        <v>60</v>
      </c>
      <c r="G1383" s="18">
        <v>315.12</v>
      </c>
      <c r="H1383" s="18">
        <v>342.64299999999997</v>
      </c>
      <c r="I1383" s="18" t="s">
        <v>164</v>
      </c>
      <c r="J1383" s="18">
        <v>345.42500000000001</v>
      </c>
      <c r="K1383" s="18" t="s">
        <v>164</v>
      </c>
      <c r="L1383" s="18">
        <v>332.31299999999999</v>
      </c>
      <c r="M1383" s="18" t="s">
        <v>164</v>
      </c>
      <c r="N1383" s="18">
        <v>332.709</v>
      </c>
      <c r="O1383" s="18" t="s">
        <v>164</v>
      </c>
      <c r="P1383" s="18">
        <v>344.08699999999999</v>
      </c>
      <c r="Q1383" s="18" t="s">
        <v>164</v>
      </c>
      <c r="R1383" s="18">
        <v>367.279</v>
      </c>
      <c r="S1383" s="18" t="s">
        <v>164</v>
      </c>
      <c r="T1383" s="18">
        <v>392.613</v>
      </c>
      <c r="U1383" s="18" t="s">
        <v>164</v>
      </c>
      <c r="V1383" s="18">
        <v>407.39699999999999</v>
      </c>
      <c r="W1383" s="18" t="s">
        <v>164</v>
      </c>
      <c r="X1383" s="18">
        <v>427.31</v>
      </c>
      <c r="Y1383" s="18" t="s">
        <v>164</v>
      </c>
      <c r="Z1383" s="18">
        <v>444.40499999999997</v>
      </c>
    </row>
    <row r="1384" spans="1:26" hidden="1">
      <c r="A1384" s="18" t="s">
        <v>208</v>
      </c>
      <c r="B1384" s="18" t="s">
        <v>272</v>
      </c>
      <c r="C1384" s="18" t="s">
        <v>256</v>
      </c>
      <c r="D1384" s="18" t="s">
        <v>58</v>
      </c>
      <c r="E1384" s="18" t="s">
        <v>142</v>
      </c>
      <c r="F1384" s="18" t="s">
        <v>143</v>
      </c>
      <c r="G1384" s="18">
        <v>6534.9</v>
      </c>
      <c r="H1384" s="18">
        <v>6931.5</v>
      </c>
      <c r="I1384" s="18" t="s">
        <v>164</v>
      </c>
      <c r="J1384" s="18">
        <v>7697.8</v>
      </c>
      <c r="K1384" s="18" t="s">
        <v>164</v>
      </c>
      <c r="L1384" s="18">
        <v>8331.6</v>
      </c>
      <c r="M1384" s="18" t="s">
        <v>164</v>
      </c>
      <c r="N1384" s="18">
        <v>8822.7000000000007</v>
      </c>
      <c r="O1384" s="18" t="s">
        <v>164</v>
      </c>
      <c r="P1384" s="18">
        <v>9169.7999999999993</v>
      </c>
      <c r="Q1384" s="18" t="s">
        <v>164</v>
      </c>
      <c r="R1384" s="18">
        <v>9500.6</v>
      </c>
      <c r="S1384" s="18" t="s">
        <v>164</v>
      </c>
      <c r="T1384" s="18">
        <v>9665.4</v>
      </c>
      <c r="U1384" s="18" t="s">
        <v>164</v>
      </c>
      <c r="V1384" s="18">
        <v>9692.6</v>
      </c>
      <c r="W1384" s="18" t="s">
        <v>164</v>
      </c>
      <c r="X1384" s="18">
        <v>9617.1</v>
      </c>
      <c r="Y1384" s="18" t="s">
        <v>164</v>
      </c>
      <c r="Z1384" s="18">
        <v>9503.6</v>
      </c>
    </row>
    <row r="1385" spans="1:26" hidden="1">
      <c r="A1385" s="18" t="s">
        <v>208</v>
      </c>
      <c r="B1385" s="18" t="s">
        <v>272</v>
      </c>
      <c r="C1385" s="18" t="s">
        <v>256</v>
      </c>
      <c r="D1385" s="18" t="s">
        <v>58</v>
      </c>
      <c r="E1385" s="18" t="s">
        <v>63</v>
      </c>
      <c r="F1385" s="18" t="s">
        <v>60</v>
      </c>
      <c r="G1385" s="18">
        <v>450.005</v>
      </c>
      <c r="H1385" s="18">
        <v>475.17700000000002</v>
      </c>
      <c r="I1385" s="18" t="s">
        <v>164</v>
      </c>
      <c r="J1385" s="18">
        <v>446.05599999999998</v>
      </c>
      <c r="K1385" s="18" t="s">
        <v>164</v>
      </c>
      <c r="L1385" s="18">
        <v>430.02600000000001</v>
      </c>
      <c r="M1385" s="18" t="s">
        <v>164</v>
      </c>
      <c r="N1385" s="18">
        <v>444.56099999999998</v>
      </c>
      <c r="O1385" s="18" t="s">
        <v>164</v>
      </c>
      <c r="P1385" s="18">
        <v>463.78</v>
      </c>
      <c r="Q1385" s="18" t="s">
        <v>164</v>
      </c>
      <c r="R1385" s="18">
        <v>494.76100000000002</v>
      </c>
      <c r="S1385" s="18" t="s">
        <v>164</v>
      </c>
      <c r="T1385" s="18">
        <v>530.19899999999996</v>
      </c>
      <c r="U1385" s="18" t="s">
        <v>164</v>
      </c>
      <c r="V1385" s="18">
        <v>567.20799999999997</v>
      </c>
      <c r="W1385" s="18" t="s">
        <v>164</v>
      </c>
      <c r="X1385" s="18">
        <v>605.73299999999995</v>
      </c>
      <c r="Y1385" s="18" t="s">
        <v>164</v>
      </c>
      <c r="Z1385" s="18">
        <v>636.80499999999995</v>
      </c>
    </row>
    <row r="1386" spans="1:26" hidden="1">
      <c r="A1386" s="18" t="s">
        <v>208</v>
      </c>
      <c r="B1386" s="18" t="s">
        <v>273</v>
      </c>
      <c r="C1386" s="18" t="s">
        <v>256</v>
      </c>
      <c r="D1386" s="18" t="s">
        <v>58</v>
      </c>
      <c r="E1386" s="18" t="s">
        <v>140</v>
      </c>
      <c r="F1386" s="18" t="s">
        <v>141</v>
      </c>
      <c r="G1386" s="18">
        <v>34447.944669999997</v>
      </c>
      <c r="H1386" s="18">
        <v>36354.662669999998</v>
      </c>
      <c r="I1386" s="18" t="s">
        <v>164</v>
      </c>
      <c r="J1386" s="18">
        <v>38766.918669999999</v>
      </c>
      <c r="K1386" s="18" t="s">
        <v>164</v>
      </c>
      <c r="L1386" s="18">
        <v>24312.584999999999</v>
      </c>
      <c r="M1386" s="18" t="s">
        <v>164</v>
      </c>
      <c r="N1386" s="18">
        <v>12695.734329999999</v>
      </c>
      <c r="O1386" s="18" t="s">
        <v>164</v>
      </c>
      <c r="P1386" s="18">
        <v>265.44466670000003</v>
      </c>
      <c r="Q1386" s="18" t="s">
        <v>164</v>
      </c>
      <c r="R1386" s="18">
        <v>-6083.5683330000002</v>
      </c>
      <c r="S1386" s="18" t="s">
        <v>164</v>
      </c>
      <c r="T1386" s="18">
        <v>-10114.92533</v>
      </c>
      <c r="U1386" s="18" t="s">
        <v>164</v>
      </c>
      <c r="V1386" s="18">
        <v>-12983.446669999999</v>
      </c>
      <c r="W1386" s="18" t="s">
        <v>164</v>
      </c>
      <c r="X1386" s="18">
        <v>-14777.708000000001</v>
      </c>
      <c r="Y1386" s="18" t="s">
        <v>164</v>
      </c>
      <c r="Z1386" s="18">
        <v>-16355.68</v>
      </c>
    </row>
    <row r="1387" spans="1:26" hidden="1">
      <c r="A1387" s="18" t="s">
        <v>208</v>
      </c>
      <c r="B1387" s="18" t="s">
        <v>273</v>
      </c>
      <c r="C1387" s="18" t="s">
        <v>256</v>
      </c>
      <c r="D1387" s="18" t="s">
        <v>58</v>
      </c>
      <c r="E1387" s="18" t="s">
        <v>59</v>
      </c>
      <c r="F1387" s="18" t="s">
        <v>60</v>
      </c>
      <c r="G1387" s="18">
        <v>315.11099999999999</v>
      </c>
      <c r="H1387" s="18">
        <v>343.98</v>
      </c>
      <c r="I1387" s="18" t="s">
        <v>164</v>
      </c>
      <c r="J1387" s="18">
        <v>380.029</v>
      </c>
      <c r="K1387" s="18" t="s">
        <v>164</v>
      </c>
      <c r="L1387" s="18">
        <v>364.67200000000003</v>
      </c>
      <c r="M1387" s="18" t="s">
        <v>164</v>
      </c>
      <c r="N1387" s="18">
        <v>354.57299999999998</v>
      </c>
      <c r="O1387" s="18" t="s">
        <v>164</v>
      </c>
      <c r="P1387" s="18">
        <v>346.64600000000002</v>
      </c>
      <c r="Q1387" s="18" t="s">
        <v>164</v>
      </c>
      <c r="R1387" s="18">
        <v>361.73599999999999</v>
      </c>
      <c r="S1387" s="18" t="s">
        <v>164</v>
      </c>
      <c r="T1387" s="18">
        <v>391.10599999999999</v>
      </c>
      <c r="U1387" s="18" t="s">
        <v>164</v>
      </c>
      <c r="V1387" s="18">
        <v>410.78899999999999</v>
      </c>
      <c r="W1387" s="18" t="s">
        <v>164</v>
      </c>
      <c r="X1387" s="18">
        <v>435.702</v>
      </c>
      <c r="Y1387" s="18" t="s">
        <v>164</v>
      </c>
      <c r="Z1387" s="18">
        <v>450.69400000000002</v>
      </c>
    </row>
    <row r="1388" spans="1:26" hidden="1">
      <c r="A1388" s="18" t="s">
        <v>208</v>
      </c>
      <c r="B1388" s="18" t="s">
        <v>273</v>
      </c>
      <c r="C1388" s="18" t="s">
        <v>256</v>
      </c>
      <c r="D1388" s="18" t="s">
        <v>58</v>
      </c>
      <c r="E1388" s="18" t="s">
        <v>142</v>
      </c>
      <c r="F1388" s="18" t="s">
        <v>143</v>
      </c>
      <c r="G1388" s="18">
        <v>6534.9</v>
      </c>
      <c r="H1388" s="18">
        <v>6931.5</v>
      </c>
      <c r="I1388" s="18" t="s">
        <v>164</v>
      </c>
      <c r="J1388" s="18">
        <v>7697.8</v>
      </c>
      <c r="K1388" s="18" t="s">
        <v>164</v>
      </c>
      <c r="L1388" s="18">
        <v>8331.6</v>
      </c>
      <c r="M1388" s="18" t="s">
        <v>164</v>
      </c>
      <c r="N1388" s="18">
        <v>8822.7000000000007</v>
      </c>
      <c r="O1388" s="18" t="s">
        <v>164</v>
      </c>
      <c r="P1388" s="18">
        <v>9169.7999999999993</v>
      </c>
      <c r="Q1388" s="18" t="s">
        <v>164</v>
      </c>
      <c r="R1388" s="18">
        <v>9500.6</v>
      </c>
      <c r="S1388" s="18" t="s">
        <v>164</v>
      </c>
      <c r="T1388" s="18">
        <v>9665.4</v>
      </c>
      <c r="U1388" s="18" t="s">
        <v>164</v>
      </c>
      <c r="V1388" s="18">
        <v>9692.6</v>
      </c>
      <c r="W1388" s="18" t="s">
        <v>164</v>
      </c>
      <c r="X1388" s="18">
        <v>9617.1</v>
      </c>
      <c r="Y1388" s="18" t="s">
        <v>164</v>
      </c>
      <c r="Z1388" s="18">
        <v>9503.6</v>
      </c>
    </row>
    <row r="1389" spans="1:26" hidden="1">
      <c r="A1389" s="18" t="s">
        <v>208</v>
      </c>
      <c r="B1389" s="18" t="s">
        <v>273</v>
      </c>
      <c r="C1389" s="18" t="s">
        <v>256</v>
      </c>
      <c r="D1389" s="18" t="s">
        <v>58</v>
      </c>
      <c r="E1389" s="18" t="s">
        <v>63</v>
      </c>
      <c r="F1389" s="18" t="s">
        <v>60</v>
      </c>
      <c r="G1389" s="18">
        <v>447.77499999999998</v>
      </c>
      <c r="H1389" s="18">
        <v>475.23500000000001</v>
      </c>
      <c r="I1389" s="18" t="s">
        <v>164</v>
      </c>
      <c r="J1389" s="18">
        <v>507.80399999999997</v>
      </c>
      <c r="K1389" s="18" t="s">
        <v>164</v>
      </c>
      <c r="L1389" s="18">
        <v>477.33</v>
      </c>
      <c r="M1389" s="18" t="s">
        <v>164</v>
      </c>
      <c r="N1389" s="18">
        <v>497.92599999999999</v>
      </c>
      <c r="O1389" s="18" t="s">
        <v>164</v>
      </c>
      <c r="P1389" s="18">
        <v>504.05</v>
      </c>
      <c r="Q1389" s="18" t="s">
        <v>164</v>
      </c>
      <c r="R1389" s="18">
        <v>511.59699999999998</v>
      </c>
      <c r="S1389" s="18" t="s">
        <v>164</v>
      </c>
      <c r="T1389" s="18">
        <v>544.572</v>
      </c>
      <c r="U1389" s="18" t="s">
        <v>164</v>
      </c>
      <c r="V1389" s="18">
        <v>572.26700000000005</v>
      </c>
      <c r="W1389" s="18" t="s">
        <v>164</v>
      </c>
      <c r="X1389" s="18">
        <v>609.04300000000001</v>
      </c>
      <c r="Y1389" s="18" t="s">
        <v>164</v>
      </c>
      <c r="Z1389" s="18">
        <v>642.01700000000005</v>
      </c>
    </row>
    <row r="1390" spans="1:26" hidden="1">
      <c r="A1390" s="18" t="s">
        <v>208</v>
      </c>
      <c r="B1390" s="18" t="s">
        <v>274</v>
      </c>
      <c r="C1390" s="18" t="s">
        <v>256</v>
      </c>
      <c r="D1390" s="18" t="s">
        <v>58</v>
      </c>
      <c r="E1390" s="18" t="s">
        <v>140</v>
      </c>
      <c r="F1390" s="18" t="s">
        <v>141</v>
      </c>
      <c r="G1390" s="18">
        <v>34591.57533</v>
      </c>
      <c r="H1390" s="18">
        <v>36307.740330000001</v>
      </c>
      <c r="I1390" s="18" t="s">
        <v>164</v>
      </c>
      <c r="J1390" s="18">
        <v>30884.322329999999</v>
      </c>
      <c r="K1390" s="18" t="s">
        <v>164</v>
      </c>
      <c r="L1390" s="18">
        <v>22786.100330000001</v>
      </c>
      <c r="M1390" s="18" t="s">
        <v>164</v>
      </c>
      <c r="N1390" s="18">
        <v>13944.96033</v>
      </c>
      <c r="O1390" s="18" t="s">
        <v>164</v>
      </c>
      <c r="P1390" s="18">
        <v>6068.8393329999999</v>
      </c>
      <c r="Q1390" s="18" t="s">
        <v>164</v>
      </c>
      <c r="R1390" s="18">
        <v>-174.01266670000001</v>
      </c>
      <c r="S1390" s="18" t="s">
        <v>164</v>
      </c>
      <c r="T1390" s="18">
        <v>-4965.6236669999998</v>
      </c>
      <c r="U1390" s="18" t="s">
        <v>164</v>
      </c>
      <c r="V1390" s="18">
        <v>-9347.1436670000003</v>
      </c>
      <c r="W1390" s="18" t="s">
        <v>164</v>
      </c>
      <c r="X1390" s="18">
        <v>-13922.502</v>
      </c>
      <c r="Y1390" s="18" t="s">
        <v>164</v>
      </c>
      <c r="Z1390" s="18">
        <v>-17869.334999999999</v>
      </c>
    </row>
    <row r="1391" spans="1:26" hidden="1">
      <c r="A1391" s="18" t="s">
        <v>208</v>
      </c>
      <c r="B1391" s="18" t="s">
        <v>274</v>
      </c>
      <c r="C1391" s="18" t="s">
        <v>256</v>
      </c>
      <c r="D1391" s="18" t="s">
        <v>58</v>
      </c>
      <c r="E1391" s="18" t="s">
        <v>59</v>
      </c>
      <c r="F1391" s="18" t="s">
        <v>60</v>
      </c>
      <c r="G1391" s="18">
        <v>315.12</v>
      </c>
      <c r="H1391" s="18">
        <v>342.64299999999997</v>
      </c>
      <c r="I1391" s="18" t="s">
        <v>164</v>
      </c>
      <c r="J1391" s="18">
        <v>355.55700000000002</v>
      </c>
      <c r="K1391" s="18" t="s">
        <v>164</v>
      </c>
      <c r="L1391" s="18">
        <v>353.42599999999999</v>
      </c>
      <c r="M1391" s="18" t="s">
        <v>164</v>
      </c>
      <c r="N1391" s="18">
        <v>362.55799999999999</v>
      </c>
      <c r="O1391" s="18" t="s">
        <v>164</v>
      </c>
      <c r="P1391" s="18">
        <v>372.899</v>
      </c>
      <c r="Q1391" s="18" t="s">
        <v>164</v>
      </c>
      <c r="R1391" s="18">
        <v>387.75900000000001</v>
      </c>
      <c r="S1391" s="18" t="s">
        <v>164</v>
      </c>
      <c r="T1391" s="18">
        <v>411.82799999999997</v>
      </c>
      <c r="U1391" s="18" t="s">
        <v>164</v>
      </c>
      <c r="V1391" s="18">
        <v>423.00599999999997</v>
      </c>
      <c r="W1391" s="18" t="s">
        <v>164</v>
      </c>
      <c r="X1391" s="18">
        <v>438.28199999999998</v>
      </c>
      <c r="Y1391" s="18" t="s">
        <v>164</v>
      </c>
      <c r="Z1391" s="18">
        <v>451.43799999999999</v>
      </c>
    </row>
    <row r="1392" spans="1:26" hidden="1">
      <c r="A1392" s="18" t="s">
        <v>208</v>
      </c>
      <c r="B1392" s="18" t="s">
        <v>274</v>
      </c>
      <c r="C1392" s="18" t="s">
        <v>256</v>
      </c>
      <c r="D1392" s="18" t="s">
        <v>58</v>
      </c>
      <c r="E1392" s="18" t="s">
        <v>142</v>
      </c>
      <c r="F1392" s="18" t="s">
        <v>143</v>
      </c>
      <c r="G1392" s="18">
        <v>6534.9</v>
      </c>
      <c r="H1392" s="18">
        <v>6931.5</v>
      </c>
      <c r="I1392" s="18" t="s">
        <v>164</v>
      </c>
      <c r="J1392" s="18">
        <v>7697.8</v>
      </c>
      <c r="K1392" s="18" t="s">
        <v>164</v>
      </c>
      <c r="L1392" s="18">
        <v>8331.6</v>
      </c>
      <c r="M1392" s="18" t="s">
        <v>164</v>
      </c>
      <c r="N1392" s="18">
        <v>8822.7000000000007</v>
      </c>
      <c r="O1392" s="18" t="s">
        <v>164</v>
      </c>
      <c r="P1392" s="18">
        <v>9169.7999999999993</v>
      </c>
      <c r="Q1392" s="18" t="s">
        <v>164</v>
      </c>
      <c r="R1392" s="18">
        <v>9500.6</v>
      </c>
      <c r="S1392" s="18" t="s">
        <v>164</v>
      </c>
      <c r="T1392" s="18">
        <v>9665.4</v>
      </c>
      <c r="U1392" s="18" t="s">
        <v>164</v>
      </c>
      <c r="V1392" s="18">
        <v>9692.6</v>
      </c>
      <c r="W1392" s="18" t="s">
        <v>164</v>
      </c>
      <c r="X1392" s="18">
        <v>9617.1</v>
      </c>
      <c r="Y1392" s="18" t="s">
        <v>164</v>
      </c>
      <c r="Z1392" s="18">
        <v>9503.6</v>
      </c>
    </row>
    <row r="1393" spans="1:26" hidden="1">
      <c r="A1393" s="18" t="s">
        <v>208</v>
      </c>
      <c r="B1393" s="18" t="s">
        <v>274</v>
      </c>
      <c r="C1393" s="18" t="s">
        <v>256</v>
      </c>
      <c r="D1393" s="18" t="s">
        <v>58</v>
      </c>
      <c r="E1393" s="18" t="s">
        <v>63</v>
      </c>
      <c r="F1393" s="18" t="s">
        <v>60</v>
      </c>
      <c r="G1393" s="18">
        <v>450.01600000000002</v>
      </c>
      <c r="H1393" s="18">
        <v>475.17899999999997</v>
      </c>
      <c r="I1393" s="18" t="s">
        <v>164</v>
      </c>
      <c r="J1393" s="18">
        <v>461.64</v>
      </c>
      <c r="K1393" s="18" t="s">
        <v>164</v>
      </c>
      <c r="L1393" s="18">
        <v>449.68799999999999</v>
      </c>
      <c r="M1393" s="18" t="s">
        <v>164</v>
      </c>
      <c r="N1393" s="18">
        <v>470.10599999999999</v>
      </c>
      <c r="O1393" s="18" t="s">
        <v>164</v>
      </c>
      <c r="P1393" s="18">
        <v>500.29</v>
      </c>
      <c r="Q1393" s="18" t="s">
        <v>164</v>
      </c>
      <c r="R1393" s="18">
        <v>521.55899999999997</v>
      </c>
      <c r="S1393" s="18" t="s">
        <v>164</v>
      </c>
      <c r="T1393" s="18">
        <v>545.43799999999999</v>
      </c>
      <c r="U1393" s="18" t="s">
        <v>164</v>
      </c>
      <c r="V1393" s="18">
        <v>569.29100000000005</v>
      </c>
      <c r="W1393" s="18" t="s">
        <v>164</v>
      </c>
      <c r="X1393" s="18">
        <v>603.64800000000002</v>
      </c>
      <c r="Y1393" s="18" t="s">
        <v>164</v>
      </c>
      <c r="Z1393" s="18">
        <v>632.73</v>
      </c>
    </row>
    <row r="1394" spans="1:26" hidden="1">
      <c r="A1394" s="18" t="s">
        <v>208</v>
      </c>
      <c r="B1394" s="18" t="s">
        <v>275</v>
      </c>
      <c r="C1394" s="18" t="s">
        <v>256</v>
      </c>
      <c r="D1394" s="18" t="s">
        <v>58</v>
      </c>
      <c r="E1394" s="18" t="s">
        <v>140</v>
      </c>
      <c r="F1394" s="18" t="s">
        <v>141</v>
      </c>
      <c r="G1394" s="18">
        <v>33904.504330000003</v>
      </c>
      <c r="H1394" s="18">
        <v>35794.117330000001</v>
      </c>
      <c r="I1394" s="18" t="s">
        <v>164</v>
      </c>
      <c r="J1394" s="18">
        <v>34425.798000000003</v>
      </c>
      <c r="K1394" s="18" t="s">
        <v>164</v>
      </c>
      <c r="L1394" s="18">
        <v>24236.769329999999</v>
      </c>
      <c r="M1394" s="18" t="s">
        <v>164</v>
      </c>
      <c r="N1394" s="18">
        <v>12282.20033</v>
      </c>
      <c r="O1394" s="18" t="s">
        <v>164</v>
      </c>
      <c r="P1394" s="18">
        <v>692.02099999999996</v>
      </c>
      <c r="Q1394" s="18" t="s">
        <v>164</v>
      </c>
      <c r="R1394" s="18">
        <v>-5371.3036670000001</v>
      </c>
      <c r="S1394" s="18" t="s">
        <v>164</v>
      </c>
      <c r="T1394" s="18">
        <v>-8091.2663329999996</v>
      </c>
      <c r="U1394" s="18" t="s">
        <v>164</v>
      </c>
      <c r="V1394" s="18">
        <v>-9787.3269999999993</v>
      </c>
      <c r="W1394" s="18" t="s">
        <v>164</v>
      </c>
      <c r="X1394" s="18">
        <v>-10793.240330000001</v>
      </c>
      <c r="Y1394" s="18" t="s">
        <v>164</v>
      </c>
      <c r="Z1394" s="18">
        <v>-12018.614670000001</v>
      </c>
    </row>
    <row r="1395" spans="1:26" hidden="1">
      <c r="A1395" s="18" t="s">
        <v>208</v>
      </c>
      <c r="B1395" s="18" t="s">
        <v>275</v>
      </c>
      <c r="C1395" s="18" t="s">
        <v>256</v>
      </c>
      <c r="D1395" s="18" t="s">
        <v>58</v>
      </c>
      <c r="E1395" s="18" t="s">
        <v>59</v>
      </c>
      <c r="F1395" s="18" t="s">
        <v>60</v>
      </c>
      <c r="G1395" s="18">
        <v>315.10300000000001</v>
      </c>
      <c r="H1395" s="18">
        <v>344.24599999999998</v>
      </c>
      <c r="I1395" s="18" t="s">
        <v>164</v>
      </c>
      <c r="J1395" s="18">
        <v>403.76499999999999</v>
      </c>
      <c r="K1395" s="18" t="s">
        <v>164</v>
      </c>
      <c r="L1395" s="18">
        <v>416.19900000000001</v>
      </c>
      <c r="M1395" s="18" t="s">
        <v>164</v>
      </c>
      <c r="N1395" s="18">
        <v>425.45699999999999</v>
      </c>
      <c r="O1395" s="18" t="s">
        <v>164</v>
      </c>
      <c r="P1395" s="18">
        <v>437.38600000000002</v>
      </c>
      <c r="Q1395" s="18" t="s">
        <v>164</v>
      </c>
      <c r="R1395" s="18">
        <v>480.05900000000003</v>
      </c>
      <c r="S1395" s="18" t="s">
        <v>164</v>
      </c>
      <c r="T1395" s="18">
        <v>540.18799999999999</v>
      </c>
      <c r="U1395" s="18" t="s">
        <v>164</v>
      </c>
      <c r="V1395" s="18">
        <v>588.64499999999998</v>
      </c>
      <c r="W1395" s="18" t="s">
        <v>164</v>
      </c>
      <c r="X1395" s="18">
        <v>634.19100000000003</v>
      </c>
      <c r="Y1395" s="18" t="s">
        <v>164</v>
      </c>
      <c r="Z1395" s="18">
        <v>668.428</v>
      </c>
    </row>
    <row r="1396" spans="1:26" hidden="1">
      <c r="A1396" s="18" t="s">
        <v>208</v>
      </c>
      <c r="B1396" s="18" t="s">
        <v>275</v>
      </c>
      <c r="C1396" s="18" t="s">
        <v>256</v>
      </c>
      <c r="D1396" s="18" t="s">
        <v>58</v>
      </c>
      <c r="E1396" s="18" t="s">
        <v>61</v>
      </c>
      <c r="F1396" s="18" t="s">
        <v>62</v>
      </c>
      <c r="G1396" s="18">
        <v>0</v>
      </c>
      <c r="H1396" s="18">
        <v>0</v>
      </c>
      <c r="I1396" s="18" t="s">
        <v>164</v>
      </c>
      <c r="J1396" s="18">
        <v>0</v>
      </c>
      <c r="K1396" s="18" t="s">
        <v>164</v>
      </c>
      <c r="L1396" s="18">
        <v>0</v>
      </c>
      <c r="M1396" s="18" t="s">
        <v>164</v>
      </c>
      <c r="N1396" s="18">
        <v>0</v>
      </c>
      <c r="O1396" s="18" t="s">
        <v>164</v>
      </c>
      <c r="P1396" s="18">
        <v>0</v>
      </c>
      <c r="Q1396" s="18" t="s">
        <v>164</v>
      </c>
      <c r="R1396" s="18">
        <v>0</v>
      </c>
      <c r="S1396" s="18" t="s">
        <v>164</v>
      </c>
      <c r="T1396" s="18">
        <v>0</v>
      </c>
      <c r="U1396" s="18" t="s">
        <v>164</v>
      </c>
      <c r="V1396" s="18">
        <v>0</v>
      </c>
      <c r="W1396" s="18" t="s">
        <v>164</v>
      </c>
      <c r="X1396" s="18">
        <v>0</v>
      </c>
      <c r="Y1396" s="18" t="s">
        <v>164</v>
      </c>
      <c r="Z1396" s="18">
        <v>0</v>
      </c>
    </row>
    <row r="1397" spans="1:26" hidden="1">
      <c r="A1397" s="18" t="s">
        <v>208</v>
      </c>
      <c r="B1397" s="18" t="s">
        <v>275</v>
      </c>
      <c r="C1397" s="18" t="s">
        <v>256</v>
      </c>
      <c r="D1397" s="18" t="s">
        <v>58</v>
      </c>
      <c r="E1397" s="18" t="s">
        <v>142</v>
      </c>
      <c r="F1397" s="18" t="s">
        <v>143</v>
      </c>
      <c r="G1397" s="18">
        <v>6534.9</v>
      </c>
      <c r="H1397" s="18">
        <v>6931.5</v>
      </c>
      <c r="I1397" s="18" t="s">
        <v>164</v>
      </c>
      <c r="J1397" s="18">
        <v>7697.8</v>
      </c>
      <c r="K1397" s="18" t="s">
        <v>164</v>
      </c>
      <c r="L1397" s="18">
        <v>8331.6</v>
      </c>
      <c r="M1397" s="18" t="s">
        <v>164</v>
      </c>
      <c r="N1397" s="18">
        <v>8822.7000000000007</v>
      </c>
      <c r="O1397" s="18" t="s">
        <v>164</v>
      </c>
      <c r="P1397" s="18">
        <v>9169.7999999999993</v>
      </c>
      <c r="Q1397" s="18" t="s">
        <v>164</v>
      </c>
      <c r="R1397" s="18">
        <v>9500.6</v>
      </c>
      <c r="S1397" s="18" t="s">
        <v>164</v>
      </c>
      <c r="T1397" s="18">
        <v>9665.4</v>
      </c>
      <c r="U1397" s="18" t="s">
        <v>164</v>
      </c>
      <c r="V1397" s="18">
        <v>9692.6</v>
      </c>
      <c r="W1397" s="18" t="s">
        <v>164</v>
      </c>
      <c r="X1397" s="18">
        <v>9617.1</v>
      </c>
      <c r="Y1397" s="18" t="s">
        <v>164</v>
      </c>
      <c r="Z1397" s="18">
        <v>9503.6</v>
      </c>
    </row>
    <row r="1398" spans="1:26" hidden="1">
      <c r="A1398" s="18" t="s">
        <v>208</v>
      </c>
      <c r="B1398" s="18" t="s">
        <v>275</v>
      </c>
      <c r="C1398" s="18" t="s">
        <v>256</v>
      </c>
      <c r="D1398" s="18" t="s">
        <v>58</v>
      </c>
      <c r="E1398" s="18" t="s">
        <v>63</v>
      </c>
      <c r="F1398" s="18" t="s">
        <v>60</v>
      </c>
      <c r="G1398" s="18">
        <v>448.214</v>
      </c>
      <c r="H1398" s="18">
        <v>476.43</v>
      </c>
      <c r="I1398" s="18" t="s">
        <v>164</v>
      </c>
      <c r="J1398" s="18">
        <v>518.60299999999995</v>
      </c>
      <c r="K1398" s="18" t="s">
        <v>164</v>
      </c>
      <c r="L1398" s="18">
        <v>531.04600000000005</v>
      </c>
      <c r="M1398" s="18" t="s">
        <v>164</v>
      </c>
      <c r="N1398" s="18">
        <v>586.524</v>
      </c>
      <c r="O1398" s="18" t="s">
        <v>164</v>
      </c>
      <c r="P1398" s="18">
        <v>640.97799999999995</v>
      </c>
      <c r="Q1398" s="18" t="s">
        <v>164</v>
      </c>
      <c r="R1398" s="18">
        <v>673.64599999999996</v>
      </c>
      <c r="S1398" s="18" t="s">
        <v>164</v>
      </c>
      <c r="T1398" s="18">
        <v>758.48099999999999</v>
      </c>
      <c r="U1398" s="18" t="s">
        <v>164</v>
      </c>
      <c r="V1398" s="18">
        <v>819.61699999999996</v>
      </c>
      <c r="W1398" s="18" t="s">
        <v>164</v>
      </c>
      <c r="X1398" s="18">
        <v>890.55799999999999</v>
      </c>
      <c r="Y1398" s="18" t="s">
        <v>164</v>
      </c>
      <c r="Z1398" s="18">
        <v>951.57899999999995</v>
      </c>
    </row>
    <row r="1399" spans="1:26" hidden="1">
      <c r="A1399" s="18" t="s">
        <v>208</v>
      </c>
      <c r="B1399" s="18" t="s">
        <v>276</v>
      </c>
      <c r="C1399" s="18" t="s">
        <v>256</v>
      </c>
      <c r="D1399" s="18" t="s">
        <v>58</v>
      </c>
      <c r="E1399" s="18" t="s">
        <v>140</v>
      </c>
      <c r="F1399" s="18" t="s">
        <v>141</v>
      </c>
      <c r="G1399" s="18">
        <v>34470.993329999998</v>
      </c>
      <c r="H1399" s="18">
        <v>36420.72133</v>
      </c>
      <c r="I1399" s="18" t="s">
        <v>164</v>
      </c>
      <c r="J1399" s="18">
        <v>35152.692669999997</v>
      </c>
      <c r="K1399" s="18" t="s">
        <v>164</v>
      </c>
      <c r="L1399" s="18">
        <v>25258.786670000001</v>
      </c>
      <c r="M1399" s="18" t="s">
        <v>164</v>
      </c>
      <c r="N1399" s="18">
        <v>13711.419330000001</v>
      </c>
      <c r="O1399" s="18" t="s">
        <v>164</v>
      </c>
      <c r="P1399" s="18">
        <v>1436.4643329999999</v>
      </c>
      <c r="Q1399" s="18" t="s">
        <v>164</v>
      </c>
      <c r="R1399" s="18">
        <v>-6053.3879999999999</v>
      </c>
      <c r="S1399" s="18" t="s">
        <v>164</v>
      </c>
      <c r="T1399" s="18">
        <v>-10186.733329999999</v>
      </c>
      <c r="U1399" s="18" t="s">
        <v>164</v>
      </c>
      <c r="V1399" s="18">
        <v>-12979.12</v>
      </c>
      <c r="W1399" s="18" t="s">
        <v>164</v>
      </c>
      <c r="X1399" s="18">
        <v>-14990.349</v>
      </c>
      <c r="Y1399" s="18" t="s">
        <v>164</v>
      </c>
      <c r="Z1399" s="18">
        <v>-16691.671330000001</v>
      </c>
    </row>
    <row r="1400" spans="1:26" hidden="1">
      <c r="A1400" s="18" t="s">
        <v>208</v>
      </c>
      <c r="B1400" s="18" t="s">
        <v>276</v>
      </c>
      <c r="C1400" s="18" t="s">
        <v>256</v>
      </c>
      <c r="D1400" s="18" t="s">
        <v>58</v>
      </c>
      <c r="E1400" s="18" t="s">
        <v>59</v>
      </c>
      <c r="F1400" s="18" t="s">
        <v>60</v>
      </c>
      <c r="G1400" s="18">
        <v>315.10399999999998</v>
      </c>
      <c r="H1400" s="18">
        <v>344.24700000000001</v>
      </c>
      <c r="I1400" s="18" t="s">
        <v>164</v>
      </c>
      <c r="J1400" s="18">
        <v>403.76799999999997</v>
      </c>
      <c r="K1400" s="18" t="s">
        <v>164</v>
      </c>
      <c r="L1400" s="18">
        <v>417.84699999999998</v>
      </c>
      <c r="M1400" s="18" t="s">
        <v>164</v>
      </c>
      <c r="N1400" s="18">
        <v>428.76100000000002</v>
      </c>
      <c r="O1400" s="18" t="s">
        <v>164</v>
      </c>
      <c r="P1400" s="18">
        <v>430.05599999999998</v>
      </c>
      <c r="Q1400" s="18" t="s">
        <v>164</v>
      </c>
      <c r="R1400" s="18">
        <v>471.09100000000001</v>
      </c>
      <c r="S1400" s="18" t="s">
        <v>164</v>
      </c>
      <c r="T1400" s="18">
        <v>524.70600000000002</v>
      </c>
      <c r="U1400" s="18" t="s">
        <v>164</v>
      </c>
      <c r="V1400" s="18">
        <v>570.60500000000002</v>
      </c>
      <c r="W1400" s="18" t="s">
        <v>164</v>
      </c>
      <c r="X1400" s="18">
        <v>616.33900000000006</v>
      </c>
      <c r="Y1400" s="18" t="s">
        <v>164</v>
      </c>
      <c r="Z1400" s="18">
        <v>653.85299999999995</v>
      </c>
    </row>
    <row r="1401" spans="1:26" hidden="1">
      <c r="A1401" s="18" t="s">
        <v>208</v>
      </c>
      <c r="B1401" s="18" t="s">
        <v>276</v>
      </c>
      <c r="C1401" s="18" t="s">
        <v>256</v>
      </c>
      <c r="D1401" s="18" t="s">
        <v>58</v>
      </c>
      <c r="E1401" s="18" t="s">
        <v>142</v>
      </c>
      <c r="F1401" s="18" t="s">
        <v>143</v>
      </c>
      <c r="G1401" s="18">
        <v>6534.9</v>
      </c>
      <c r="H1401" s="18">
        <v>6931.5</v>
      </c>
      <c r="I1401" s="18" t="s">
        <v>164</v>
      </c>
      <c r="J1401" s="18">
        <v>7697.8</v>
      </c>
      <c r="K1401" s="18" t="s">
        <v>164</v>
      </c>
      <c r="L1401" s="18">
        <v>8331.6</v>
      </c>
      <c r="M1401" s="18" t="s">
        <v>164</v>
      </c>
      <c r="N1401" s="18">
        <v>8822.7000000000007</v>
      </c>
      <c r="O1401" s="18" t="s">
        <v>164</v>
      </c>
      <c r="P1401" s="18">
        <v>9169.7999999999993</v>
      </c>
      <c r="Q1401" s="18" t="s">
        <v>164</v>
      </c>
      <c r="R1401" s="18">
        <v>9500.6</v>
      </c>
      <c r="S1401" s="18" t="s">
        <v>164</v>
      </c>
      <c r="T1401" s="18">
        <v>9665.4</v>
      </c>
      <c r="U1401" s="18" t="s">
        <v>164</v>
      </c>
      <c r="V1401" s="18">
        <v>9692.6</v>
      </c>
      <c r="W1401" s="18" t="s">
        <v>164</v>
      </c>
      <c r="X1401" s="18">
        <v>9617.1</v>
      </c>
      <c r="Y1401" s="18" t="s">
        <v>164</v>
      </c>
      <c r="Z1401" s="18">
        <v>9503.6</v>
      </c>
    </row>
    <row r="1402" spans="1:26" hidden="1">
      <c r="A1402" s="18" t="s">
        <v>208</v>
      </c>
      <c r="B1402" s="18" t="s">
        <v>276</v>
      </c>
      <c r="C1402" s="18" t="s">
        <v>256</v>
      </c>
      <c r="D1402" s="18" t="s">
        <v>58</v>
      </c>
      <c r="E1402" s="18" t="s">
        <v>63</v>
      </c>
      <c r="F1402" s="18" t="s">
        <v>60</v>
      </c>
      <c r="G1402" s="18">
        <v>448.221</v>
      </c>
      <c r="H1402" s="18">
        <v>476.43099999999998</v>
      </c>
      <c r="I1402" s="18" t="s">
        <v>164</v>
      </c>
      <c r="J1402" s="18">
        <v>518.53499999999997</v>
      </c>
      <c r="K1402" s="18" t="s">
        <v>164</v>
      </c>
      <c r="L1402" s="18">
        <v>528.15099999999995</v>
      </c>
      <c r="M1402" s="18" t="s">
        <v>164</v>
      </c>
      <c r="N1402" s="18">
        <v>576.46500000000003</v>
      </c>
      <c r="O1402" s="18" t="s">
        <v>164</v>
      </c>
      <c r="P1402" s="18">
        <v>617.91099999999994</v>
      </c>
      <c r="Q1402" s="18" t="s">
        <v>164</v>
      </c>
      <c r="R1402" s="18">
        <v>664.274</v>
      </c>
      <c r="S1402" s="18" t="s">
        <v>164</v>
      </c>
      <c r="T1402" s="18">
        <v>722.90099999999995</v>
      </c>
      <c r="U1402" s="18" t="s">
        <v>164</v>
      </c>
      <c r="V1402" s="18">
        <v>781.577</v>
      </c>
      <c r="W1402" s="18" t="s">
        <v>164</v>
      </c>
      <c r="X1402" s="18">
        <v>847.09299999999996</v>
      </c>
      <c r="Y1402" s="18" t="s">
        <v>164</v>
      </c>
      <c r="Z1402" s="18">
        <v>918.43</v>
      </c>
    </row>
    <row r="1403" spans="1:26" hidden="1">
      <c r="A1403" s="18" t="s">
        <v>64</v>
      </c>
      <c r="B1403" s="18" t="s">
        <v>255</v>
      </c>
      <c r="C1403" s="18" t="s">
        <v>256</v>
      </c>
      <c r="D1403" s="18" t="s">
        <v>58</v>
      </c>
      <c r="E1403" s="18" t="s">
        <v>140</v>
      </c>
      <c r="F1403" s="18" t="s">
        <v>141</v>
      </c>
      <c r="G1403" s="18">
        <v>37636.192860000003</v>
      </c>
      <c r="H1403" s="18">
        <v>40078.806449999996</v>
      </c>
      <c r="I1403" s="18" t="s">
        <v>164</v>
      </c>
      <c r="J1403" s="18">
        <v>40497.537069999998</v>
      </c>
      <c r="K1403" s="18" t="s">
        <v>164</v>
      </c>
      <c r="L1403" s="18">
        <v>29715.931270000001</v>
      </c>
      <c r="M1403" s="18" t="s">
        <v>164</v>
      </c>
      <c r="N1403" s="18">
        <v>21753.691790000001</v>
      </c>
      <c r="O1403" s="18" t="s">
        <v>164</v>
      </c>
      <c r="P1403" s="18">
        <v>12782.128360000001</v>
      </c>
      <c r="Q1403" s="18" t="s">
        <v>164</v>
      </c>
      <c r="R1403" s="18">
        <v>6578.3869430000004</v>
      </c>
      <c r="S1403" s="18" t="s">
        <v>164</v>
      </c>
      <c r="T1403" s="18">
        <v>-307.06634300000002</v>
      </c>
      <c r="U1403" s="18" t="s">
        <v>164</v>
      </c>
      <c r="V1403" s="18">
        <v>-6081.0070489999998</v>
      </c>
      <c r="W1403" s="18" t="s">
        <v>164</v>
      </c>
      <c r="X1403" s="18">
        <v>-9145.0581189999994</v>
      </c>
      <c r="Y1403" s="18" t="s">
        <v>164</v>
      </c>
      <c r="Z1403" s="18">
        <v>-10917.109850000001</v>
      </c>
    </row>
    <row r="1404" spans="1:26" hidden="1">
      <c r="A1404" s="18" t="s">
        <v>64</v>
      </c>
      <c r="B1404" s="18" t="s">
        <v>255</v>
      </c>
      <c r="C1404" s="18" t="s">
        <v>256</v>
      </c>
      <c r="D1404" s="18" t="s">
        <v>58</v>
      </c>
      <c r="E1404" s="18" t="s">
        <v>59</v>
      </c>
      <c r="F1404" s="18" t="s">
        <v>60</v>
      </c>
      <c r="G1404" s="18">
        <v>323.04000000000002</v>
      </c>
      <c r="H1404" s="18">
        <v>361.84500000000003</v>
      </c>
      <c r="I1404" s="18" t="s">
        <v>164</v>
      </c>
      <c r="J1404" s="18">
        <v>429.60500000000002</v>
      </c>
      <c r="K1404" s="18" t="s">
        <v>164</v>
      </c>
      <c r="L1404" s="18">
        <v>453.77300000000002</v>
      </c>
      <c r="M1404" s="18" t="s">
        <v>164</v>
      </c>
      <c r="N1404" s="18">
        <v>477.755</v>
      </c>
      <c r="O1404" s="18" t="s">
        <v>164</v>
      </c>
      <c r="P1404" s="18">
        <v>498.072</v>
      </c>
      <c r="Q1404" s="18" t="s">
        <v>164</v>
      </c>
      <c r="R1404" s="18">
        <v>537.774</v>
      </c>
      <c r="S1404" s="18" t="s">
        <v>164</v>
      </c>
      <c r="T1404" s="18">
        <v>573.93100000000004</v>
      </c>
      <c r="U1404" s="18" t="s">
        <v>164</v>
      </c>
      <c r="V1404" s="18">
        <v>612.79899999999998</v>
      </c>
      <c r="W1404" s="18" t="s">
        <v>164</v>
      </c>
      <c r="X1404" s="18">
        <v>651.20799999999997</v>
      </c>
      <c r="Y1404" s="18" t="s">
        <v>164</v>
      </c>
      <c r="Z1404" s="18">
        <v>699.42399999999998</v>
      </c>
    </row>
    <row r="1405" spans="1:26" hidden="1">
      <c r="A1405" s="18" t="s">
        <v>64</v>
      </c>
      <c r="B1405" s="18" t="s">
        <v>255</v>
      </c>
      <c r="C1405" s="18" t="s">
        <v>256</v>
      </c>
      <c r="D1405" s="18" t="s">
        <v>58</v>
      </c>
      <c r="E1405" s="18" t="s">
        <v>61</v>
      </c>
      <c r="F1405" s="18" t="s">
        <v>62</v>
      </c>
      <c r="G1405" s="18">
        <v>62186.080000000002</v>
      </c>
      <c r="H1405" s="18">
        <v>74280.91</v>
      </c>
      <c r="I1405" s="18" t="s">
        <v>164</v>
      </c>
      <c r="J1405" s="18">
        <v>110986.59</v>
      </c>
      <c r="K1405" s="18" t="s">
        <v>164</v>
      </c>
      <c r="L1405" s="18">
        <v>155682.56</v>
      </c>
      <c r="M1405" s="18" t="s">
        <v>164</v>
      </c>
      <c r="N1405" s="18">
        <v>201541.67</v>
      </c>
      <c r="O1405" s="18" t="s">
        <v>164</v>
      </c>
      <c r="P1405" s="18">
        <v>249894.37</v>
      </c>
      <c r="Q1405" s="18" t="s">
        <v>164</v>
      </c>
      <c r="R1405" s="18">
        <v>302710.21000000002</v>
      </c>
      <c r="S1405" s="18" t="s">
        <v>164</v>
      </c>
      <c r="T1405" s="18">
        <v>362108.67</v>
      </c>
      <c r="U1405" s="18" t="s">
        <v>164</v>
      </c>
      <c r="V1405" s="18">
        <v>426551.62</v>
      </c>
      <c r="W1405" s="18" t="s">
        <v>164</v>
      </c>
      <c r="X1405" s="18">
        <v>496112.43</v>
      </c>
      <c r="Y1405" s="18" t="s">
        <v>164</v>
      </c>
      <c r="Z1405" s="18">
        <v>572686.84</v>
      </c>
    </row>
    <row r="1406" spans="1:26" hidden="1">
      <c r="A1406" s="18" t="s">
        <v>64</v>
      </c>
      <c r="B1406" s="18" t="s">
        <v>255</v>
      </c>
      <c r="C1406" s="18" t="s">
        <v>256</v>
      </c>
      <c r="D1406" s="18" t="s">
        <v>58</v>
      </c>
      <c r="E1406" s="18" t="s">
        <v>142</v>
      </c>
      <c r="F1406" s="18" t="s">
        <v>143</v>
      </c>
      <c r="G1406" s="18">
        <v>6503.13</v>
      </c>
      <c r="H1406" s="18">
        <v>6867.39</v>
      </c>
      <c r="I1406" s="18" t="s">
        <v>164</v>
      </c>
      <c r="J1406" s="18">
        <v>7611.25</v>
      </c>
      <c r="K1406" s="18" t="s">
        <v>164</v>
      </c>
      <c r="L1406" s="18">
        <v>8261.99</v>
      </c>
      <c r="M1406" s="18" t="s">
        <v>164</v>
      </c>
      <c r="N1406" s="18">
        <v>8787.1200000000008</v>
      </c>
      <c r="O1406" s="18" t="s">
        <v>164</v>
      </c>
      <c r="P1406" s="18">
        <v>9169.11</v>
      </c>
      <c r="Q1406" s="18" t="s">
        <v>164</v>
      </c>
      <c r="R1406" s="18">
        <v>9384.7000000000007</v>
      </c>
      <c r="S1406" s="18" t="s">
        <v>164</v>
      </c>
      <c r="T1406" s="18">
        <v>9456.8799999999992</v>
      </c>
      <c r="U1406" s="18" t="s">
        <v>164</v>
      </c>
      <c r="V1406" s="18">
        <v>9407.26</v>
      </c>
      <c r="W1406" s="18" t="s">
        <v>164</v>
      </c>
      <c r="X1406" s="18">
        <v>9253.9500000000007</v>
      </c>
      <c r="Y1406" s="18" t="s">
        <v>164</v>
      </c>
      <c r="Z1406" s="18">
        <v>9032.42</v>
      </c>
    </row>
    <row r="1407" spans="1:26" hidden="1">
      <c r="A1407" s="18" t="s">
        <v>64</v>
      </c>
      <c r="B1407" s="18" t="s">
        <v>255</v>
      </c>
      <c r="C1407" s="18" t="s">
        <v>256</v>
      </c>
      <c r="D1407" s="18" t="s">
        <v>58</v>
      </c>
      <c r="E1407" s="18" t="s">
        <v>63</v>
      </c>
      <c r="F1407" s="18" t="s">
        <v>60</v>
      </c>
      <c r="G1407" s="18">
        <v>464.41399999999999</v>
      </c>
      <c r="H1407" s="18">
        <v>500.88099999999997</v>
      </c>
      <c r="I1407" s="18" t="s">
        <v>164</v>
      </c>
      <c r="J1407" s="18">
        <v>563.04300000000001</v>
      </c>
      <c r="K1407" s="18" t="s">
        <v>164</v>
      </c>
      <c r="L1407" s="18">
        <v>556.93799999999999</v>
      </c>
      <c r="M1407" s="18" t="s">
        <v>164</v>
      </c>
      <c r="N1407" s="18">
        <v>586.96500000000003</v>
      </c>
      <c r="O1407" s="18" t="s">
        <v>164</v>
      </c>
      <c r="P1407" s="18">
        <v>629.65800000000002</v>
      </c>
      <c r="Q1407" s="18" t="s">
        <v>164</v>
      </c>
      <c r="R1407" s="18">
        <v>694.84299999999996</v>
      </c>
      <c r="S1407" s="18" t="s">
        <v>164</v>
      </c>
      <c r="T1407" s="18">
        <v>762.68600000000004</v>
      </c>
      <c r="U1407" s="18" t="s">
        <v>164</v>
      </c>
      <c r="V1407" s="18">
        <v>805.13900000000001</v>
      </c>
      <c r="W1407" s="18" t="s">
        <v>164</v>
      </c>
      <c r="X1407" s="18">
        <v>840.298</v>
      </c>
      <c r="Y1407" s="18" t="s">
        <v>164</v>
      </c>
      <c r="Z1407" s="18">
        <v>887.875</v>
      </c>
    </row>
    <row r="1408" spans="1:26" hidden="1">
      <c r="A1408" s="18" t="s">
        <v>64</v>
      </c>
      <c r="B1408" s="18" t="s">
        <v>251</v>
      </c>
      <c r="C1408" s="18" t="s">
        <v>256</v>
      </c>
      <c r="D1408" s="18" t="s">
        <v>58</v>
      </c>
      <c r="E1408" s="18" t="s">
        <v>140</v>
      </c>
      <c r="F1408" s="18" t="s">
        <v>141</v>
      </c>
      <c r="G1408" s="18">
        <v>37634.456510000004</v>
      </c>
      <c r="H1408" s="18">
        <v>40078.581489999997</v>
      </c>
      <c r="I1408" s="18" t="s">
        <v>164</v>
      </c>
      <c r="J1408" s="18">
        <v>40497.527889999998</v>
      </c>
      <c r="K1408" s="18" t="s">
        <v>164</v>
      </c>
      <c r="L1408" s="18">
        <v>40989.665829999998</v>
      </c>
      <c r="M1408" s="18" t="s">
        <v>164</v>
      </c>
      <c r="N1408" s="18">
        <v>21205.083989999999</v>
      </c>
      <c r="O1408" s="18" t="s">
        <v>164</v>
      </c>
      <c r="P1408" s="18">
        <v>10695.09246</v>
      </c>
      <c r="Q1408" s="18" t="s">
        <v>164</v>
      </c>
      <c r="R1408" s="18">
        <v>2704.6898059999999</v>
      </c>
      <c r="S1408" s="18" t="s">
        <v>164</v>
      </c>
      <c r="T1408" s="18">
        <v>-2044.8104269999999</v>
      </c>
      <c r="U1408" s="18" t="s">
        <v>164</v>
      </c>
      <c r="V1408" s="18">
        <v>-7050.2499930000004</v>
      </c>
      <c r="W1408" s="18" t="s">
        <v>164</v>
      </c>
      <c r="X1408" s="18">
        <v>-11502.56705</v>
      </c>
      <c r="Y1408" s="18" t="s">
        <v>164</v>
      </c>
      <c r="Z1408" s="18">
        <v>-12420.494909999999</v>
      </c>
    </row>
    <row r="1409" spans="1:26" hidden="1">
      <c r="A1409" s="18" t="s">
        <v>64</v>
      </c>
      <c r="B1409" s="18" t="s">
        <v>251</v>
      </c>
      <c r="C1409" s="18" t="s">
        <v>256</v>
      </c>
      <c r="D1409" s="18" t="s">
        <v>58</v>
      </c>
      <c r="E1409" s="18" t="s">
        <v>59</v>
      </c>
      <c r="F1409" s="18" t="s">
        <v>60</v>
      </c>
      <c r="G1409" s="18">
        <v>323.03899999999999</v>
      </c>
      <c r="H1409" s="18">
        <v>361.84399999999999</v>
      </c>
      <c r="I1409" s="18" t="s">
        <v>164</v>
      </c>
      <c r="J1409" s="18">
        <v>429.60500000000002</v>
      </c>
      <c r="K1409" s="18" t="s">
        <v>164</v>
      </c>
      <c r="L1409" s="18">
        <v>501.56400000000002</v>
      </c>
      <c r="M1409" s="18" t="s">
        <v>164</v>
      </c>
      <c r="N1409" s="18">
        <v>438.57799999999997</v>
      </c>
      <c r="O1409" s="18" t="s">
        <v>164</v>
      </c>
      <c r="P1409" s="18">
        <v>453.39</v>
      </c>
      <c r="Q1409" s="18" t="s">
        <v>164</v>
      </c>
      <c r="R1409" s="18">
        <v>486.35899999999998</v>
      </c>
      <c r="S1409" s="18" t="s">
        <v>164</v>
      </c>
      <c r="T1409" s="18">
        <v>526.26300000000003</v>
      </c>
      <c r="U1409" s="18" t="s">
        <v>164</v>
      </c>
      <c r="V1409" s="18">
        <v>563.78899999999999</v>
      </c>
      <c r="W1409" s="18" t="s">
        <v>164</v>
      </c>
      <c r="X1409" s="18">
        <v>602.44100000000003</v>
      </c>
      <c r="Y1409" s="18" t="s">
        <v>164</v>
      </c>
      <c r="Z1409" s="18">
        <v>648.76</v>
      </c>
    </row>
    <row r="1410" spans="1:26" hidden="1">
      <c r="A1410" s="18" t="s">
        <v>64</v>
      </c>
      <c r="B1410" s="18" t="s">
        <v>251</v>
      </c>
      <c r="C1410" s="18" t="s">
        <v>256</v>
      </c>
      <c r="D1410" s="18" t="s">
        <v>58</v>
      </c>
      <c r="E1410" s="18" t="s">
        <v>61</v>
      </c>
      <c r="F1410" s="18" t="s">
        <v>62</v>
      </c>
      <c r="G1410" s="18">
        <v>62186.080000000002</v>
      </c>
      <c r="H1410" s="18">
        <v>74288.61</v>
      </c>
      <c r="I1410" s="18" t="s">
        <v>164</v>
      </c>
      <c r="J1410" s="18">
        <v>110741.51</v>
      </c>
      <c r="K1410" s="18" t="s">
        <v>164</v>
      </c>
      <c r="L1410" s="18">
        <v>156473.57</v>
      </c>
      <c r="M1410" s="18" t="s">
        <v>164</v>
      </c>
      <c r="N1410" s="18">
        <v>199017.06</v>
      </c>
      <c r="O1410" s="18" t="s">
        <v>164</v>
      </c>
      <c r="P1410" s="18">
        <v>245567.3</v>
      </c>
      <c r="Q1410" s="18" t="s">
        <v>164</v>
      </c>
      <c r="R1410" s="18">
        <v>297357.17</v>
      </c>
      <c r="S1410" s="18" t="s">
        <v>164</v>
      </c>
      <c r="T1410" s="18">
        <v>356397.69</v>
      </c>
      <c r="U1410" s="18" t="s">
        <v>164</v>
      </c>
      <c r="V1410" s="18">
        <v>419319.23</v>
      </c>
      <c r="W1410" s="18" t="s">
        <v>164</v>
      </c>
      <c r="X1410" s="18">
        <v>487479.63</v>
      </c>
      <c r="Y1410" s="18" t="s">
        <v>164</v>
      </c>
      <c r="Z1410" s="18">
        <v>561895.18000000005</v>
      </c>
    </row>
    <row r="1411" spans="1:26" hidden="1">
      <c r="A1411" s="18" t="s">
        <v>64</v>
      </c>
      <c r="B1411" s="18" t="s">
        <v>251</v>
      </c>
      <c r="C1411" s="18" t="s">
        <v>256</v>
      </c>
      <c r="D1411" s="18" t="s">
        <v>58</v>
      </c>
      <c r="E1411" s="18" t="s">
        <v>142</v>
      </c>
      <c r="F1411" s="18" t="s">
        <v>143</v>
      </c>
      <c r="G1411" s="18">
        <v>6503.13</v>
      </c>
      <c r="H1411" s="18">
        <v>6867.39</v>
      </c>
      <c r="I1411" s="18" t="s">
        <v>164</v>
      </c>
      <c r="J1411" s="18">
        <v>7611.25</v>
      </c>
      <c r="K1411" s="18" t="s">
        <v>164</v>
      </c>
      <c r="L1411" s="18">
        <v>8261.99</v>
      </c>
      <c r="M1411" s="18" t="s">
        <v>164</v>
      </c>
      <c r="N1411" s="18">
        <v>8787.1200000000008</v>
      </c>
      <c r="O1411" s="18" t="s">
        <v>164</v>
      </c>
      <c r="P1411" s="18">
        <v>9169.11</v>
      </c>
      <c r="Q1411" s="18" t="s">
        <v>164</v>
      </c>
      <c r="R1411" s="18">
        <v>9384.7000000000007</v>
      </c>
      <c r="S1411" s="18" t="s">
        <v>164</v>
      </c>
      <c r="T1411" s="18">
        <v>9456.8799999999992</v>
      </c>
      <c r="U1411" s="18" t="s">
        <v>164</v>
      </c>
      <c r="V1411" s="18">
        <v>9407.26</v>
      </c>
      <c r="W1411" s="18" t="s">
        <v>164</v>
      </c>
      <c r="X1411" s="18">
        <v>9253.9500000000007</v>
      </c>
      <c r="Y1411" s="18" t="s">
        <v>164</v>
      </c>
      <c r="Z1411" s="18">
        <v>9032.42</v>
      </c>
    </row>
    <row r="1412" spans="1:26" hidden="1">
      <c r="A1412" s="18" t="s">
        <v>64</v>
      </c>
      <c r="B1412" s="18" t="s">
        <v>251</v>
      </c>
      <c r="C1412" s="18" t="s">
        <v>256</v>
      </c>
      <c r="D1412" s="18" t="s">
        <v>58</v>
      </c>
      <c r="E1412" s="18" t="s">
        <v>63</v>
      </c>
      <c r="F1412" s="18" t="s">
        <v>60</v>
      </c>
      <c r="G1412" s="18">
        <v>464.39100000000002</v>
      </c>
      <c r="H1412" s="18">
        <v>500.87900000000002</v>
      </c>
      <c r="I1412" s="18" t="s">
        <v>164</v>
      </c>
      <c r="J1412" s="18">
        <v>563.04200000000003</v>
      </c>
      <c r="K1412" s="18" t="s">
        <v>164</v>
      </c>
      <c r="L1412" s="18">
        <v>639.78499999999997</v>
      </c>
      <c r="M1412" s="18" t="s">
        <v>164</v>
      </c>
      <c r="N1412" s="18">
        <v>533.87099999999998</v>
      </c>
      <c r="O1412" s="18" t="s">
        <v>164</v>
      </c>
      <c r="P1412" s="18">
        <v>561.24099999999999</v>
      </c>
      <c r="Q1412" s="18" t="s">
        <v>164</v>
      </c>
      <c r="R1412" s="18">
        <v>614.56799999999998</v>
      </c>
      <c r="S1412" s="18" t="s">
        <v>164</v>
      </c>
      <c r="T1412" s="18">
        <v>677.09100000000001</v>
      </c>
      <c r="U1412" s="18" t="s">
        <v>164</v>
      </c>
      <c r="V1412" s="18">
        <v>725.76700000000005</v>
      </c>
      <c r="W1412" s="18" t="s">
        <v>164</v>
      </c>
      <c r="X1412" s="18">
        <v>775.36800000000005</v>
      </c>
      <c r="Y1412" s="18" t="s">
        <v>164</v>
      </c>
      <c r="Z1412" s="18">
        <v>835.71799999999996</v>
      </c>
    </row>
    <row r="1413" spans="1:26" hidden="1">
      <c r="A1413" s="18" t="s">
        <v>64</v>
      </c>
      <c r="B1413" s="18" t="s">
        <v>203</v>
      </c>
      <c r="C1413" s="18" t="s">
        <v>256</v>
      </c>
      <c r="D1413" s="18" t="s">
        <v>58</v>
      </c>
      <c r="E1413" s="18" t="s">
        <v>140</v>
      </c>
      <c r="F1413" s="18" t="s">
        <v>141</v>
      </c>
      <c r="G1413" s="18">
        <v>37547.034500000002</v>
      </c>
      <c r="H1413" s="18">
        <v>40094.788289999997</v>
      </c>
      <c r="I1413" s="18" t="s">
        <v>164</v>
      </c>
      <c r="J1413" s="18">
        <v>41037.408340000002</v>
      </c>
      <c r="K1413" s="18" t="s">
        <v>164</v>
      </c>
      <c r="L1413" s="18">
        <v>28860.48083</v>
      </c>
      <c r="M1413" s="18" t="s">
        <v>164</v>
      </c>
      <c r="N1413" s="18">
        <v>20784.871230000001</v>
      </c>
      <c r="O1413" s="18" t="s">
        <v>164</v>
      </c>
      <c r="P1413" s="18">
        <v>13972.325150000001</v>
      </c>
      <c r="Q1413" s="18" t="s">
        <v>164</v>
      </c>
      <c r="R1413" s="18">
        <v>8903.454506</v>
      </c>
      <c r="S1413" s="18" t="s">
        <v>164</v>
      </c>
      <c r="T1413" s="18">
        <v>5887.6694159999997</v>
      </c>
      <c r="U1413" s="18" t="s">
        <v>164</v>
      </c>
      <c r="V1413" s="18">
        <v>3571.0535319999999</v>
      </c>
      <c r="W1413" s="18" t="s">
        <v>164</v>
      </c>
      <c r="X1413" s="18">
        <v>1307.931936</v>
      </c>
      <c r="Y1413" s="18" t="s">
        <v>164</v>
      </c>
      <c r="Z1413" s="18">
        <v>539.81502030000001</v>
      </c>
    </row>
    <row r="1414" spans="1:26" hidden="1">
      <c r="A1414" s="18" t="s">
        <v>64</v>
      </c>
      <c r="B1414" s="18" t="s">
        <v>203</v>
      </c>
      <c r="C1414" s="18" t="s">
        <v>256</v>
      </c>
      <c r="D1414" s="18" t="s">
        <v>58</v>
      </c>
      <c r="E1414" s="18" t="s">
        <v>59</v>
      </c>
      <c r="F1414" s="18" t="s">
        <v>60</v>
      </c>
      <c r="G1414" s="18">
        <v>323.04154369999998</v>
      </c>
      <c r="H1414" s="18">
        <v>361.84435259999998</v>
      </c>
      <c r="I1414" s="18" t="s">
        <v>164</v>
      </c>
      <c r="J1414" s="18">
        <v>432.38795390000001</v>
      </c>
      <c r="K1414" s="18" t="s">
        <v>164</v>
      </c>
      <c r="L1414" s="18">
        <v>463.69086019999997</v>
      </c>
      <c r="M1414" s="18" t="s">
        <v>164</v>
      </c>
      <c r="N1414" s="18">
        <v>482.16915840000001</v>
      </c>
      <c r="O1414" s="18" t="s">
        <v>164</v>
      </c>
      <c r="P1414" s="18">
        <v>511.02655349999998</v>
      </c>
      <c r="Q1414" s="18" t="s">
        <v>164</v>
      </c>
      <c r="R1414" s="18">
        <v>552.45232399999998</v>
      </c>
      <c r="S1414" s="18" t="s">
        <v>164</v>
      </c>
      <c r="T1414" s="18">
        <v>595.36390289999997</v>
      </c>
      <c r="U1414" s="18" t="s">
        <v>164</v>
      </c>
      <c r="V1414" s="18">
        <v>630.85202430000004</v>
      </c>
      <c r="W1414" s="18" t="s">
        <v>164</v>
      </c>
      <c r="X1414" s="18">
        <v>663.28948149999997</v>
      </c>
      <c r="Y1414" s="18" t="s">
        <v>164</v>
      </c>
      <c r="Z1414" s="18">
        <v>699.56772839999996</v>
      </c>
    </row>
    <row r="1415" spans="1:26" hidden="1">
      <c r="A1415" s="18" t="s">
        <v>64</v>
      </c>
      <c r="B1415" s="18" t="s">
        <v>203</v>
      </c>
      <c r="C1415" s="18" t="s">
        <v>256</v>
      </c>
      <c r="D1415" s="18" t="s">
        <v>58</v>
      </c>
      <c r="E1415" s="18" t="s">
        <v>61</v>
      </c>
      <c r="F1415" s="18" t="s">
        <v>62</v>
      </c>
      <c r="G1415" s="18">
        <v>0</v>
      </c>
      <c r="H1415" s="18">
        <v>74302.924220000001</v>
      </c>
      <c r="I1415" s="18" t="s">
        <v>164</v>
      </c>
      <c r="J1415" s="18">
        <v>111347.98639999999</v>
      </c>
      <c r="K1415" s="18" t="s">
        <v>164</v>
      </c>
      <c r="L1415" s="18">
        <v>156541.73699999999</v>
      </c>
      <c r="M1415" s="18" t="s">
        <v>164</v>
      </c>
      <c r="N1415" s="18">
        <v>202805.06460000001</v>
      </c>
      <c r="O1415" s="18" t="s">
        <v>164</v>
      </c>
      <c r="P1415" s="18">
        <v>251738.18780000001</v>
      </c>
      <c r="Q1415" s="18" t="s">
        <v>164</v>
      </c>
      <c r="R1415" s="18">
        <v>304730.02309999999</v>
      </c>
      <c r="S1415" s="18" t="s">
        <v>164</v>
      </c>
      <c r="T1415" s="18">
        <v>365171.71309999999</v>
      </c>
      <c r="U1415" s="18" t="s">
        <v>164</v>
      </c>
      <c r="V1415" s="18">
        <v>430486.7745</v>
      </c>
      <c r="W1415" s="18" t="s">
        <v>164</v>
      </c>
      <c r="X1415" s="18">
        <v>500580.71580000001</v>
      </c>
      <c r="Y1415" s="18" t="s">
        <v>164</v>
      </c>
      <c r="Z1415" s="18">
        <v>576076.15670000005</v>
      </c>
    </row>
    <row r="1416" spans="1:26" hidden="1">
      <c r="A1416" s="18" t="s">
        <v>64</v>
      </c>
      <c r="B1416" s="18" t="s">
        <v>203</v>
      </c>
      <c r="C1416" s="18" t="s">
        <v>256</v>
      </c>
      <c r="D1416" s="18" t="s">
        <v>58</v>
      </c>
      <c r="E1416" s="18" t="s">
        <v>142</v>
      </c>
      <c r="F1416" s="18" t="s">
        <v>143</v>
      </c>
      <c r="G1416" s="18">
        <v>6503.1298829999996</v>
      </c>
      <c r="H1416" s="18">
        <v>6867.3901370000003</v>
      </c>
      <c r="I1416" s="18" t="s">
        <v>164</v>
      </c>
      <c r="J1416" s="18">
        <v>7611.25</v>
      </c>
      <c r="K1416" s="18" t="s">
        <v>164</v>
      </c>
      <c r="L1416" s="18">
        <v>8261.9902340000008</v>
      </c>
      <c r="M1416" s="18" t="s">
        <v>164</v>
      </c>
      <c r="N1416" s="18">
        <v>8787.1201170000004</v>
      </c>
      <c r="O1416" s="18" t="s">
        <v>164</v>
      </c>
      <c r="P1416" s="18">
        <v>9169.1103519999997</v>
      </c>
      <c r="Q1416" s="18" t="s">
        <v>164</v>
      </c>
      <c r="R1416" s="18">
        <v>9384.7001949999994</v>
      </c>
      <c r="S1416" s="18" t="s">
        <v>164</v>
      </c>
      <c r="T1416" s="18">
        <v>9456.8798829999996</v>
      </c>
      <c r="U1416" s="18" t="s">
        <v>164</v>
      </c>
      <c r="V1416" s="18">
        <v>9407.2597659999992</v>
      </c>
      <c r="W1416" s="18" t="s">
        <v>164</v>
      </c>
      <c r="X1416" s="18">
        <v>9253.9501949999994</v>
      </c>
      <c r="Y1416" s="18" t="s">
        <v>164</v>
      </c>
      <c r="Z1416" s="18">
        <v>9032.4199219999991</v>
      </c>
    </row>
    <row r="1417" spans="1:26" hidden="1">
      <c r="A1417" s="18" t="s">
        <v>64</v>
      </c>
      <c r="B1417" s="18" t="s">
        <v>203</v>
      </c>
      <c r="C1417" s="18" t="s">
        <v>256</v>
      </c>
      <c r="D1417" s="18" t="s">
        <v>58</v>
      </c>
      <c r="E1417" s="18" t="s">
        <v>63</v>
      </c>
      <c r="F1417" s="18" t="s">
        <v>60</v>
      </c>
      <c r="G1417" s="18">
        <v>462.20958760000002</v>
      </c>
      <c r="H1417" s="18">
        <v>501.41637739999999</v>
      </c>
      <c r="I1417" s="18" t="s">
        <v>164</v>
      </c>
      <c r="J1417" s="18">
        <v>556.01454720000004</v>
      </c>
      <c r="K1417" s="18" t="s">
        <v>164</v>
      </c>
      <c r="L1417" s="18">
        <v>562.24536550000005</v>
      </c>
      <c r="M1417" s="18" t="s">
        <v>164</v>
      </c>
      <c r="N1417" s="18">
        <v>594.79816410000001</v>
      </c>
      <c r="O1417" s="18" t="s">
        <v>164</v>
      </c>
      <c r="P1417" s="18">
        <v>641.96867259999999</v>
      </c>
      <c r="Q1417" s="18" t="s">
        <v>164</v>
      </c>
      <c r="R1417" s="18">
        <v>699.53990480000004</v>
      </c>
      <c r="S1417" s="18" t="s">
        <v>164</v>
      </c>
      <c r="T1417" s="18">
        <v>753.63675090000004</v>
      </c>
      <c r="U1417" s="18" t="s">
        <v>164</v>
      </c>
      <c r="V1417" s="18">
        <v>799.39771989999997</v>
      </c>
      <c r="W1417" s="18" t="s">
        <v>164</v>
      </c>
      <c r="X1417" s="18">
        <v>842.42447760000005</v>
      </c>
      <c r="Y1417" s="18" t="s">
        <v>164</v>
      </c>
      <c r="Z1417" s="18">
        <v>881.90154610000002</v>
      </c>
    </row>
    <row r="1418" spans="1:26" hidden="1">
      <c r="A1418" s="18" t="s">
        <v>64</v>
      </c>
      <c r="B1418" s="18" t="s">
        <v>205</v>
      </c>
      <c r="C1418" s="18" t="s">
        <v>256</v>
      </c>
      <c r="D1418" s="18" t="s">
        <v>58</v>
      </c>
      <c r="E1418" s="18" t="s">
        <v>140</v>
      </c>
      <c r="F1418" s="18" t="s">
        <v>141</v>
      </c>
      <c r="G1418" s="18">
        <v>37547.034500000002</v>
      </c>
      <c r="H1418" s="18">
        <v>40094.788289999997</v>
      </c>
      <c r="I1418" s="18" t="s">
        <v>164</v>
      </c>
      <c r="J1418" s="18">
        <v>41037.408340000002</v>
      </c>
      <c r="K1418" s="18" t="s">
        <v>164</v>
      </c>
      <c r="L1418" s="18">
        <v>27335.55874</v>
      </c>
      <c r="M1418" s="18" t="s">
        <v>164</v>
      </c>
      <c r="N1418" s="18">
        <v>18517.255379999999</v>
      </c>
      <c r="O1418" s="18" t="s">
        <v>164</v>
      </c>
      <c r="P1418" s="18">
        <v>13137.92992</v>
      </c>
      <c r="Q1418" s="18" t="s">
        <v>164</v>
      </c>
      <c r="R1418" s="18">
        <v>8391.8559690000002</v>
      </c>
      <c r="S1418" s="18" t="s">
        <v>164</v>
      </c>
      <c r="T1418" s="18">
        <v>5966.8953309999997</v>
      </c>
      <c r="U1418" s="18" t="s">
        <v>164</v>
      </c>
      <c r="V1418" s="18">
        <v>4321.4514950000003</v>
      </c>
      <c r="W1418" s="18" t="s">
        <v>164</v>
      </c>
      <c r="X1418" s="18">
        <v>2711.1047739999999</v>
      </c>
      <c r="Y1418" s="18" t="s">
        <v>164</v>
      </c>
      <c r="Z1418" s="18">
        <v>2187.169132</v>
      </c>
    </row>
    <row r="1419" spans="1:26" hidden="1">
      <c r="A1419" s="18" t="s">
        <v>64</v>
      </c>
      <c r="B1419" s="18" t="s">
        <v>205</v>
      </c>
      <c r="C1419" s="18" t="s">
        <v>256</v>
      </c>
      <c r="D1419" s="18" t="s">
        <v>58</v>
      </c>
      <c r="E1419" s="18" t="s">
        <v>59</v>
      </c>
      <c r="F1419" s="18" t="s">
        <v>60</v>
      </c>
      <c r="G1419" s="18">
        <v>323.04154369999998</v>
      </c>
      <c r="H1419" s="18">
        <v>361.84435259999998</v>
      </c>
      <c r="I1419" s="18" t="s">
        <v>164</v>
      </c>
      <c r="J1419" s="18">
        <v>432.38795390000001</v>
      </c>
      <c r="K1419" s="18" t="s">
        <v>164</v>
      </c>
      <c r="L1419" s="18">
        <v>455.78331220000001</v>
      </c>
      <c r="M1419" s="18" t="s">
        <v>164</v>
      </c>
      <c r="N1419" s="18">
        <v>471.745992</v>
      </c>
      <c r="O1419" s="18" t="s">
        <v>164</v>
      </c>
      <c r="P1419" s="18">
        <v>507.45657690000002</v>
      </c>
      <c r="Q1419" s="18" t="s">
        <v>164</v>
      </c>
      <c r="R1419" s="18">
        <v>550.74226429999999</v>
      </c>
      <c r="S1419" s="18" t="s">
        <v>164</v>
      </c>
      <c r="T1419" s="18">
        <v>595.93274599999995</v>
      </c>
      <c r="U1419" s="18" t="s">
        <v>164</v>
      </c>
      <c r="V1419" s="18">
        <v>633.30453750000004</v>
      </c>
      <c r="W1419" s="18" t="s">
        <v>164</v>
      </c>
      <c r="X1419" s="18">
        <v>666.79298619999997</v>
      </c>
      <c r="Y1419" s="18" t="s">
        <v>164</v>
      </c>
      <c r="Z1419" s="18">
        <v>700.74553530000003</v>
      </c>
    </row>
    <row r="1420" spans="1:26" hidden="1">
      <c r="A1420" s="18" t="s">
        <v>64</v>
      </c>
      <c r="B1420" s="18" t="s">
        <v>205</v>
      </c>
      <c r="C1420" s="18" t="s">
        <v>256</v>
      </c>
      <c r="D1420" s="18" t="s">
        <v>58</v>
      </c>
      <c r="E1420" s="18" t="s">
        <v>61</v>
      </c>
      <c r="F1420" s="18" t="s">
        <v>62</v>
      </c>
      <c r="G1420" s="18">
        <v>0</v>
      </c>
      <c r="H1420" s="18">
        <v>74302.924220000001</v>
      </c>
      <c r="I1420" s="18" t="s">
        <v>164</v>
      </c>
      <c r="J1420" s="18">
        <v>111347.98639999999</v>
      </c>
      <c r="K1420" s="18" t="s">
        <v>164</v>
      </c>
      <c r="L1420" s="18">
        <v>156362.7928</v>
      </c>
      <c r="M1420" s="18" t="s">
        <v>164</v>
      </c>
      <c r="N1420" s="18">
        <v>202510.29459999999</v>
      </c>
      <c r="O1420" s="18" t="s">
        <v>164</v>
      </c>
      <c r="P1420" s="18">
        <v>251431.87400000001</v>
      </c>
      <c r="Q1420" s="18" t="s">
        <v>164</v>
      </c>
      <c r="R1420" s="18">
        <v>304341.72360000003</v>
      </c>
      <c r="S1420" s="18" t="s">
        <v>164</v>
      </c>
      <c r="T1420" s="18">
        <v>364613.17379999999</v>
      </c>
      <c r="U1420" s="18" t="s">
        <v>164</v>
      </c>
      <c r="V1420" s="18">
        <v>429613.3567</v>
      </c>
      <c r="W1420" s="18" t="s">
        <v>164</v>
      </c>
      <c r="X1420" s="18">
        <v>499202.7537</v>
      </c>
      <c r="Y1420" s="18" t="s">
        <v>164</v>
      </c>
      <c r="Z1420" s="18">
        <v>573961.71959999995</v>
      </c>
    </row>
    <row r="1421" spans="1:26" hidden="1">
      <c r="A1421" s="18" t="s">
        <v>64</v>
      </c>
      <c r="B1421" s="18" t="s">
        <v>205</v>
      </c>
      <c r="C1421" s="18" t="s">
        <v>256</v>
      </c>
      <c r="D1421" s="18" t="s">
        <v>58</v>
      </c>
      <c r="E1421" s="18" t="s">
        <v>142</v>
      </c>
      <c r="F1421" s="18" t="s">
        <v>143</v>
      </c>
      <c r="G1421" s="18">
        <v>6503.1298829999996</v>
      </c>
      <c r="H1421" s="18">
        <v>6867.3901370000003</v>
      </c>
      <c r="I1421" s="18" t="s">
        <v>164</v>
      </c>
      <c r="J1421" s="18">
        <v>7611.25</v>
      </c>
      <c r="K1421" s="18" t="s">
        <v>164</v>
      </c>
      <c r="L1421" s="18">
        <v>8261.9902340000008</v>
      </c>
      <c r="M1421" s="18" t="s">
        <v>164</v>
      </c>
      <c r="N1421" s="18">
        <v>8787.1201170000004</v>
      </c>
      <c r="O1421" s="18" t="s">
        <v>164</v>
      </c>
      <c r="P1421" s="18">
        <v>9169.1103519999997</v>
      </c>
      <c r="Q1421" s="18" t="s">
        <v>164</v>
      </c>
      <c r="R1421" s="18">
        <v>9384.7001949999994</v>
      </c>
      <c r="S1421" s="18" t="s">
        <v>164</v>
      </c>
      <c r="T1421" s="18">
        <v>9456.8798829999996</v>
      </c>
      <c r="U1421" s="18" t="s">
        <v>164</v>
      </c>
      <c r="V1421" s="18">
        <v>9407.2597659999992</v>
      </c>
      <c r="W1421" s="18" t="s">
        <v>164</v>
      </c>
      <c r="X1421" s="18">
        <v>9253.9501949999994</v>
      </c>
      <c r="Y1421" s="18" t="s">
        <v>164</v>
      </c>
      <c r="Z1421" s="18">
        <v>9032.4199219999991</v>
      </c>
    </row>
    <row r="1422" spans="1:26" hidden="1">
      <c r="A1422" s="18" t="s">
        <v>64</v>
      </c>
      <c r="B1422" s="18" t="s">
        <v>205</v>
      </c>
      <c r="C1422" s="18" t="s">
        <v>256</v>
      </c>
      <c r="D1422" s="18" t="s">
        <v>58</v>
      </c>
      <c r="E1422" s="18" t="s">
        <v>63</v>
      </c>
      <c r="F1422" s="18" t="s">
        <v>60</v>
      </c>
      <c r="G1422" s="18">
        <v>462.20958760000002</v>
      </c>
      <c r="H1422" s="18">
        <v>501.41637739999999</v>
      </c>
      <c r="I1422" s="18" t="s">
        <v>164</v>
      </c>
      <c r="J1422" s="18">
        <v>556.01454720000004</v>
      </c>
      <c r="K1422" s="18" t="s">
        <v>164</v>
      </c>
      <c r="L1422" s="18">
        <v>553.3752753</v>
      </c>
      <c r="M1422" s="18" t="s">
        <v>164</v>
      </c>
      <c r="N1422" s="18">
        <v>585.43687829999999</v>
      </c>
      <c r="O1422" s="18" t="s">
        <v>164</v>
      </c>
      <c r="P1422" s="18">
        <v>633.80012750000003</v>
      </c>
      <c r="Q1422" s="18" t="s">
        <v>164</v>
      </c>
      <c r="R1422" s="18">
        <v>685.33125770000004</v>
      </c>
      <c r="S1422" s="18" t="s">
        <v>164</v>
      </c>
      <c r="T1422" s="18">
        <v>733.92324140000005</v>
      </c>
      <c r="U1422" s="18" t="s">
        <v>164</v>
      </c>
      <c r="V1422" s="18">
        <v>760.80419870000003</v>
      </c>
      <c r="W1422" s="18" t="s">
        <v>164</v>
      </c>
      <c r="X1422" s="18">
        <v>785.71664290000001</v>
      </c>
      <c r="Y1422" s="18" t="s">
        <v>164</v>
      </c>
      <c r="Z1422" s="18">
        <v>828.91353249999997</v>
      </c>
    </row>
    <row r="1423" spans="1:26" hidden="1">
      <c r="A1423" s="18" t="s">
        <v>64</v>
      </c>
      <c r="B1423" s="18" t="s">
        <v>188</v>
      </c>
      <c r="C1423" s="18" t="s">
        <v>256</v>
      </c>
      <c r="D1423" s="18" t="s">
        <v>58</v>
      </c>
      <c r="E1423" s="18" t="s">
        <v>140</v>
      </c>
      <c r="F1423" s="18" t="s">
        <v>141</v>
      </c>
      <c r="G1423" s="18">
        <v>37547.034500000002</v>
      </c>
      <c r="H1423" s="18">
        <v>40094.788289999997</v>
      </c>
      <c r="I1423" s="18" t="s">
        <v>164</v>
      </c>
      <c r="J1423" s="18">
        <v>42402.25662</v>
      </c>
      <c r="K1423" s="18" t="s">
        <v>164</v>
      </c>
      <c r="L1423" s="18">
        <v>30555.441920000001</v>
      </c>
      <c r="M1423" s="18" t="s">
        <v>164</v>
      </c>
      <c r="N1423" s="18">
        <v>23757.882699999998</v>
      </c>
      <c r="O1423" s="18" t="s">
        <v>164</v>
      </c>
      <c r="P1423" s="18">
        <v>13372.196</v>
      </c>
      <c r="Q1423" s="18" t="s">
        <v>164</v>
      </c>
      <c r="R1423" s="18">
        <v>5583.2977840000003</v>
      </c>
      <c r="S1423" s="18" t="s">
        <v>164</v>
      </c>
      <c r="T1423" s="18">
        <v>-502.60145119999999</v>
      </c>
      <c r="U1423" s="18" t="s">
        <v>164</v>
      </c>
      <c r="V1423" s="18">
        <v>-4511.6955790000002</v>
      </c>
      <c r="W1423" s="18" t="s">
        <v>164</v>
      </c>
      <c r="X1423" s="18">
        <v>-7721.3442050000003</v>
      </c>
      <c r="Y1423" s="18" t="s">
        <v>164</v>
      </c>
      <c r="Z1423" s="18">
        <v>-9683.2729600000002</v>
      </c>
    </row>
    <row r="1424" spans="1:26" hidden="1">
      <c r="A1424" s="18" t="s">
        <v>64</v>
      </c>
      <c r="B1424" s="18" t="s">
        <v>188</v>
      </c>
      <c r="C1424" s="18" t="s">
        <v>256</v>
      </c>
      <c r="D1424" s="18" t="s">
        <v>58</v>
      </c>
      <c r="E1424" s="18" t="s">
        <v>59</v>
      </c>
      <c r="F1424" s="18" t="s">
        <v>60</v>
      </c>
      <c r="G1424" s="18">
        <v>323.04154369999998</v>
      </c>
      <c r="H1424" s="18">
        <v>361.84435259999998</v>
      </c>
      <c r="I1424" s="18" t="s">
        <v>164</v>
      </c>
      <c r="J1424" s="18">
        <v>436.42888379999999</v>
      </c>
      <c r="K1424" s="18" t="s">
        <v>164</v>
      </c>
      <c r="L1424" s="18">
        <v>473.35568890000002</v>
      </c>
      <c r="M1424" s="18" t="s">
        <v>164</v>
      </c>
      <c r="N1424" s="18">
        <v>508.3098387</v>
      </c>
      <c r="O1424" s="18" t="s">
        <v>164</v>
      </c>
      <c r="P1424" s="18">
        <v>518.16495480000003</v>
      </c>
      <c r="Q1424" s="18" t="s">
        <v>164</v>
      </c>
      <c r="R1424" s="18">
        <v>555.34676739999998</v>
      </c>
      <c r="S1424" s="18" t="s">
        <v>164</v>
      </c>
      <c r="T1424" s="18">
        <v>598.06585680000001</v>
      </c>
      <c r="U1424" s="18" t="s">
        <v>164</v>
      </c>
      <c r="V1424" s="18">
        <v>637.95567789999996</v>
      </c>
      <c r="W1424" s="18" t="s">
        <v>164</v>
      </c>
      <c r="X1424" s="18">
        <v>675.20415409999998</v>
      </c>
      <c r="Y1424" s="18" t="s">
        <v>164</v>
      </c>
      <c r="Z1424" s="18">
        <v>715.04539239999997</v>
      </c>
    </row>
    <row r="1425" spans="1:26" hidden="1">
      <c r="A1425" s="18" t="s">
        <v>64</v>
      </c>
      <c r="B1425" s="18" t="s">
        <v>188</v>
      </c>
      <c r="C1425" s="18" t="s">
        <v>256</v>
      </c>
      <c r="D1425" s="18" t="s">
        <v>58</v>
      </c>
      <c r="E1425" s="18" t="s">
        <v>61</v>
      </c>
      <c r="F1425" s="18" t="s">
        <v>62</v>
      </c>
      <c r="G1425" s="18">
        <v>0</v>
      </c>
      <c r="H1425" s="18">
        <v>74302.924220000001</v>
      </c>
      <c r="I1425" s="18" t="s">
        <v>164</v>
      </c>
      <c r="J1425" s="18">
        <v>111403.1142</v>
      </c>
      <c r="K1425" s="18" t="s">
        <v>164</v>
      </c>
      <c r="L1425" s="18">
        <v>156813.46599999999</v>
      </c>
      <c r="M1425" s="18" t="s">
        <v>164</v>
      </c>
      <c r="N1425" s="18">
        <v>203336.69940000001</v>
      </c>
      <c r="O1425" s="18" t="s">
        <v>164</v>
      </c>
      <c r="P1425" s="18">
        <v>252383.6624</v>
      </c>
      <c r="Q1425" s="18" t="s">
        <v>164</v>
      </c>
      <c r="R1425" s="18">
        <v>305497.09539999999</v>
      </c>
      <c r="S1425" s="18" t="s">
        <v>164</v>
      </c>
      <c r="T1425" s="18">
        <v>366166.99239999999</v>
      </c>
      <c r="U1425" s="18" t="s">
        <v>164</v>
      </c>
      <c r="V1425" s="18">
        <v>431897.97149999999</v>
      </c>
      <c r="W1425" s="18" t="s">
        <v>164</v>
      </c>
      <c r="X1425" s="18">
        <v>502611.95699999999</v>
      </c>
      <c r="Y1425" s="18" t="s">
        <v>164</v>
      </c>
      <c r="Z1425" s="18">
        <v>578799.55969999998</v>
      </c>
    </row>
    <row r="1426" spans="1:26" hidden="1">
      <c r="A1426" s="18" t="s">
        <v>64</v>
      </c>
      <c r="B1426" s="18" t="s">
        <v>188</v>
      </c>
      <c r="C1426" s="18" t="s">
        <v>256</v>
      </c>
      <c r="D1426" s="18" t="s">
        <v>58</v>
      </c>
      <c r="E1426" s="18" t="s">
        <v>142</v>
      </c>
      <c r="F1426" s="18" t="s">
        <v>143</v>
      </c>
      <c r="G1426" s="18">
        <v>6503.1298829999996</v>
      </c>
      <c r="H1426" s="18">
        <v>6867.3901370000003</v>
      </c>
      <c r="I1426" s="18" t="s">
        <v>164</v>
      </c>
      <c r="J1426" s="18">
        <v>7611.25</v>
      </c>
      <c r="K1426" s="18" t="s">
        <v>164</v>
      </c>
      <c r="L1426" s="18">
        <v>8261.9902340000008</v>
      </c>
      <c r="M1426" s="18" t="s">
        <v>164</v>
      </c>
      <c r="N1426" s="18">
        <v>8787.1201170000004</v>
      </c>
      <c r="O1426" s="18" t="s">
        <v>164</v>
      </c>
      <c r="P1426" s="18">
        <v>9169.1103519999997</v>
      </c>
      <c r="Q1426" s="18" t="s">
        <v>164</v>
      </c>
      <c r="R1426" s="18">
        <v>9384.7001949999994</v>
      </c>
      <c r="S1426" s="18" t="s">
        <v>164</v>
      </c>
      <c r="T1426" s="18">
        <v>9456.8798829999996</v>
      </c>
      <c r="U1426" s="18" t="s">
        <v>164</v>
      </c>
      <c r="V1426" s="18">
        <v>9407.2597659999992</v>
      </c>
      <c r="W1426" s="18" t="s">
        <v>164</v>
      </c>
      <c r="X1426" s="18">
        <v>9253.9501949999994</v>
      </c>
      <c r="Y1426" s="18" t="s">
        <v>164</v>
      </c>
      <c r="Z1426" s="18">
        <v>9032.4199219999991</v>
      </c>
    </row>
    <row r="1427" spans="1:26" hidden="1">
      <c r="A1427" s="18" t="s">
        <v>64</v>
      </c>
      <c r="B1427" s="18" t="s">
        <v>188</v>
      </c>
      <c r="C1427" s="18" t="s">
        <v>256</v>
      </c>
      <c r="D1427" s="18" t="s">
        <v>58</v>
      </c>
      <c r="E1427" s="18" t="s">
        <v>63</v>
      </c>
      <c r="F1427" s="18" t="s">
        <v>60</v>
      </c>
      <c r="G1427" s="18">
        <v>462.20958760000002</v>
      </c>
      <c r="H1427" s="18">
        <v>501.41637739999999</v>
      </c>
      <c r="I1427" s="18" t="s">
        <v>164</v>
      </c>
      <c r="J1427" s="18">
        <v>566.02472179999995</v>
      </c>
      <c r="K1427" s="18" t="s">
        <v>164</v>
      </c>
      <c r="L1427" s="18">
        <v>578.24658160000001</v>
      </c>
      <c r="M1427" s="18" t="s">
        <v>164</v>
      </c>
      <c r="N1427" s="18">
        <v>625.01628630000005</v>
      </c>
      <c r="O1427" s="18" t="s">
        <v>164</v>
      </c>
      <c r="P1427" s="18">
        <v>666.62532060000001</v>
      </c>
      <c r="Q1427" s="18" t="s">
        <v>164</v>
      </c>
      <c r="R1427" s="18">
        <v>737.81194489999996</v>
      </c>
      <c r="S1427" s="18" t="s">
        <v>164</v>
      </c>
      <c r="T1427" s="18">
        <v>803.82097690000001</v>
      </c>
      <c r="U1427" s="18" t="s">
        <v>164</v>
      </c>
      <c r="V1427" s="18">
        <v>854.90761480000003</v>
      </c>
      <c r="W1427" s="18" t="s">
        <v>164</v>
      </c>
      <c r="X1427" s="18">
        <v>897.62585549999994</v>
      </c>
      <c r="Y1427" s="18" t="s">
        <v>164</v>
      </c>
      <c r="Z1427" s="18">
        <v>937.62705270000004</v>
      </c>
    </row>
    <row r="1428" spans="1:26" hidden="1">
      <c r="A1428" s="18" t="s">
        <v>211</v>
      </c>
      <c r="B1428" s="18" t="s">
        <v>269</v>
      </c>
      <c r="C1428" s="18" t="s">
        <v>256</v>
      </c>
      <c r="D1428" s="18" t="s">
        <v>58</v>
      </c>
      <c r="E1428" s="18" t="s">
        <v>140</v>
      </c>
      <c r="F1428" s="18" t="s">
        <v>141</v>
      </c>
      <c r="G1428" s="18">
        <v>35933.0697</v>
      </c>
      <c r="H1428" s="18">
        <v>38542.01816</v>
      </c>
      <c r="I1428" s="18" t="s">
        <v>164</v>
      </c>
      <c r="J1428" s="18">
        <v>39615.222549999999</v>
      </c>
      <c r="K1428" s="18" t="s">
        <v>164</v>
      </c>
      <c r="L1428" s="18">
        <v>32672.15942</v>
      </c>
      <c r="M1428" s="18" t="s">
        <v>164</v>
      </c>
      <c r="N1428" s="18">
        <v>23754.917079999999</v>
      </c>
      <c r="O1428" s="18" t="s">
        <v>164</v>
      </c>
      <c r="P1428" s="18">
        <v>12753.842430000001</v>
      </c>
      <c r="Q1428" s="18" t="s">
        <v>164</v>
      </c>
      <c r="R1428" s="18">
        <v>2666.29196</v>
      </c>
      <c r="S1428" s="18" t="s">
        <v>164</v>
      </c>
      <c r="T1428" s="18">
        <v>-3524.5555300000001</v>
      </c>
      <c r="U1428" s="18" t="s">
        <v>164</v>
      </c>
      <c r="V1428" s="18">
        <v>-8356.8653099999992</v>
      </c>
      <c r="W1428" s="18" t="s">
        <v>164</v>
      </c>
      <c r="X1428" s="18">
        <v>-12605.78954</v>
      </c>
      <c r="Y1428" s="18" t="s">
        <v>164</v>
      </c>
      <c r="Z1428" s="18">
        <v>-14648.69253</v>
      </c>
    </row>
    <row r="1429" spans="1:26" hidden="1">
      <c r="A1429" s="18" t="s">
        <v>211</v>
      </c>
      <c r="B1429" s="18" t="s">
        <v>269</v>
      </c>
      <c r="C1429" s="18" t="s">
        <v>256</v>
      </c>
      <c r="D1429" s="18" t="s">
        <v>58</v>
      </c>
      <c r="E1429" s="18" t="s">
        <v>59</v>
      </c>
      <c r="F1429" s="18" t="s">
        <v>60</v>
      </c>
      <c r="G1429" s="18">
        <v>323.04154369999998</v>
      </c>
      <c r="H1429" s="18">
        <v>361.84435259999998</v>
      </c>
      <c r="I1429" s="18" t="s">
        <v>164</v>
      </c>
      <c r="J1429" s="18">
        <v>417.63004860000001</v>
      </c>
      <c r="K1429" s="18" t="s">
        <v>164</v>
      </c>
      <c r="L1429" s="18">
        <v>461.79122640000003</v>
      </c>
      <c r="M1429" s="18" t="s">
        <v>164</v>
      </c>
      <c r="N1429" s="18">
        <v>476.02251560000002</v>
      </c>
      <c r="O1429" s="18" t="s">
        <v>164</v>
      </c>
      <c r="P1429" s="18">
        <v>508.17162819999999</v>
      </c>
      <c r="Q1429" s="18" t="s">
        <v>164</v>
      </c>
      <c r="R1429" s="18">
        <v>544.64745140000002</v>
      </c>
      <c r="S1429" s="18" t="s">
        <v>164</v>
      </c>
      <c r="T1429" s="18">
        <v>590.9908365</v>
      </c>
      <c r="U1429" s="18" t="s">
        <v>164</v>
      </c>
      <c r="V1429" s="18">
        <v>632.20913050000001</v>
      </c>
      <c r="W1429" s="18" t="s">
        <v>164</v>
      </c>
      <c r="X1429" s="18">
        <v>668.97236099999998</v>
      </c>
      <c r="Y1429" s="18" t="s">
        <v>164</v>
      </c>
      <c r="Z1429" s="18">
        <v>710.63031469999999</v>
      </c>
    </row>
    <row r="1430" spans="1:26" hidden="1">
      <c r="A1430" s="18" t="s">
        <v>211</v>
      </c>
      <c r="B1430" s="18" t="s">
        <v>269</v>
      </c>
      <c r="C1430" s="18" t="s">
        <v>256</v>
      </c>
      <c r="D1430" s="18" t="s">
        <v>58</v>
      </c>
      <c r="E1430" s="18" t="s">
        <v>61</v>
      </c>
      <c r="F1430" s="18" t="s">
        <v>62</v>
      </c>
      <c r="G1430" s="18">
        <v>0</v>
      </c>
      <c r="H1430" s="18">
        <v>74825.65625</v>
      </c>
      <c r="I1430" s="18" t="s">
        <v>164</v>
      </c>
      <c r="J1430" s="18">
        <v>112044.1406</v>
      </c>
      <c r="K1430" s="18" t="s">
        <v>164</v>
      </c>
      <c r="L1430" s="18">
        <v>157664.9375</v>
      </c>
      <c r="M1430" s="18" t="s">
        <v>164</v>
      </c>
      <c r="N1430" s="18">
        <v>204412.23439999999</v>
      </c>
      <c r="O1430" s="18" t="s">
        <v>164</v>
      </c>
      <c r="P1430" s="18">
        <v>253765.73439999999</v>
      </c>
      <c r="Q1430" s="18" t="s">
        <v>164</v>
      </c>
      <c r="R1430" s="18">
        <v>307269.625</v>
      </c>
      <c r="S1430" s="18" t="s">
        <v>164</v>
      </c>
      <c r="T1430" s="18">
        <v>368430.71879999997</v>
      </c>
      <c r="U1430" s="18" t="s">
        <v>164</v>
      </c>
      <c r="V1430" s="18">
        <v>434736.875</v>
      </c>
      <c r="W1430" s="18" t="s">
        <v>164</v>
      </c>
      <c r="X1430" s="18">
        <v>506181.8125</v>
      </c>
      <c r="Y1430" s="18" t="s">
        <v>164</v>
      </c>
      <c r="Z1430" s="18">
        <v>583508.625</v>
      </c>
    </row>
    <row r="1431" spans="1:26" hidden="1">
      <c r="A1431" s="18" t="s">
        <v>211</v>
      </c>
      <c r="B1431" s="18" t="s">
        <v>269</v>
      </c>
      <c r="C1431" s="18" t="s">
        <v>256</v>
      </c>
      <c r="D1431" s="18" t="s">
        <v>58</v>
      </c>
      <c r="E1431" s="18" t="s">
        <v>142</v>
      </c>
      <c r="F1431" s="18" t="s">
        <v>143</v>
      </c>
      <c r="G1431" s="18">
        <v>6503.1298829999996</v>
      </c>
      <c r="H1431" s="18">
        <v>6867.3901370000003</v>
      </c>
      <c r="I1431" s="18" t="s">
        <v>164</v>
      </c>
      <c r="J1431" s="18">
        <v>7611.25</v>
      </c>
      <c r="K1431" s="18" t="s">
        <v>164</v>
      </c>
      <c r="L1431" s="18">
        <v>8261.9902340000008</v>
      </c>
      <c r="M1431" s="18" t="s">
        <v>164</v>
      </c>
      <c r="N1431" s="18">
        <v>8787.1201170000004</v>
      </c>
      <c r="O1431" s="18" t="s">
        <v>164</v>
      </c>
      <c r="P1431" s="18">
        <v>9169.1103519999997</v>
      </c>
      <c r="Q1431" s="18" t="s">
        <v>164</v>
      </c>
      <c r="R1431" s="18">
        <v>9384.7001949999994</v>
      </c>
      <c r="S1431" s="18" t="s">
        <v>164</v>
      </c>
      <c r="T1431" s="18">
        <v>9456.8798829999996</v>
      </c>
      <c r="U1431" s="18" t="s">
        <v>164</v>
      </c>
      <c r="V1431" s="18">
        <v>9407.2597659999992</v>
      </c>
      <c r="W1431" s="18" t="s">
        <v>164</v>
      </c>
      <c r="X1431" s="18">
        <v>9253.9501949999994</v>
      </c>
      <c r="Y1431" s="18" t="s">
        <v>164</v>
      </c>
      <c r="Z1431" s="18">
        <v>9032.4199219999991</v>
      </c>
    </row>
    <row r="1432" spans="1:26" hidden="1">
      <c r="A1432" s="18" t="s">
        <v>211</v>
      </c>
      <c r="B1432" s="18" t="s">
        <v>269</v>
      </c>
      <c r="C1432" s="18" t="s">
        <v>256</v>
      </c>
      <c r="D1432" s="18" t="s">
        <v>58</v>
      </c>
      <c r="E1432" s="18" t="s">
        <v>63</v>
      </c>
      <c r="F1432" s="18" t="s">
        <v>60</v>
      </c>
      <c r="G1432" s="18">
        <v>462.50748490000001</v>
      </c>
      <c r="H1432" s="18">
        <v>500.73999500000002</v>
      </c>
      <c r="I1432" s="18" t="s">
        <v>164</v>
      </c>
      <c r="J1432" s="18">
        <v>550.75189850000004</v>
      </c>
      <c r="K1432" s="18" t="s">
        <v>164</v>
      </c>
      <c r="L1432" s="18">
        <v>572.21078639999996</v>
      </c>
      <c r="M1432" s="18" t="s">
        <v>164</v>
      </c>
      <c r="N1432" s="18">
        <v>597.26449809999997</v>
      </c>
      <c r="O1432" s="18" t="s">
        <v>164</v>
      </c>
      <c r="P1432" s="18">
        <v>658.34922759999995</v>
      </c>
      <c r="Q1432" s="18" t="s">
        <v>164</v>
      </c>
      <c r="R1432" s="18">
        <v>732.40214460000004</v>
      </c>
      <c r="S1432" s="18" t="s">
        <v>164</v>
      </c>
      <c r="T1432" s="18">
        <v>803.45728120000001</v>
      </c>
      <c r="U1432" s="18" t="s">
        <v>164</v>
      </c>
      <c r="V1432" s="18">
        <v>856.13522690000002</v>
      </c>
      <c r="W1432" s="18" t="s">
        <v>164</v>
      </c>
      <c r="X1432" s="18">
        <v>902.8537106</v>
      </c>
      <c r="Y1432" s="18" t="s">
        <v>164</v>
      </c>
      <c r="Z1432" s="18">
        <v>956.72423709999998</v>
      </c>
    </row>
    <row r="1433" spans="1:26" hidden="1">
      <c r="A1433" s="18" t="s">
        <v>212</v>
      </c>
      <c r="B1433" s="18" t="s">
        <v>226</v>
      </c>
      <c r="C1433" s="18" t="s">
        <v>256</v>
      </c>
      <c r="D1433" s="18" t="s">
        <v>58</v>
      </c>
      <c r="E1433" s="18" t="s">
        <v>140</v>
      </c>
      <c r="F1433" s="18" t="s">
        <v>141</v>
      </c>
      <c r="G1433" s="18">
        <v>31803.054250000001</v>
      </c>
      <c r="H1433" s="18">
        <v>34853.411379999998</v>
      </c>
      <c r="I1433" s="18">
        <v>37830.031130000003</v>
      </c>
      <c r="J1433" s="18">
        <v>41831.40438</v>
      </c>
      <c r="K1433" s="18">
        <v>41329.220880000001</v>
      </c>
      <c r="L1433" s="18">
        <v>36418.189250000003</v>
      </c>
      <c r="M1433" s="18">
        <v>31920.605500000001</v>
      </c>
      <c r="N1433" s="18">
        <v>28211.017250000001</v>
      </c>
      <c r="O1433" s="18">
        <v>23431.648499999999</v>
      </c>
      <c r="P1433" s="18">
        <v>17779.7585</v>
      </c>
      <c r="Q1433" s="18">
        <v>13959.1505</v>
      </c>
      <c r="R1433" s="18">
        <v>9578.1214999999993</v>
      </c>
      <c r="S1433" s="18">
        <v>7532.3307500000001</v>
      </c>
      <c r="T1433" s="18">
        <v>5984.2344999999996</v>
      </c>
      <c r="U1433" s="18">
        <v>4315.9572500000004</v>
      </c>
      <c r="V1433" s="18">
        <v>2956.1596559999998</v>
      </c>
      <c r="W1433" s="18">
        <v>1100.9770000000001</v>
      </c>
      <c r="X1433" s="18">
        <v>222.83199999999999</v>
      </c>
      <c r="Y1433" s="18">
        <v>-1064.0435</v>
      </c>
      <c r="Z1433" s="18">
        <v>-1782.1320000000001</v>
      </c>
    </row>
    <row r="1434" spans="1:26" hidden="1">
      <c r="A1434" s="18" t="s">
        <v>212</v>
      </c>
      <c r="B1434" s="18" t="s">
        <v>226</v>
      </c>
      <c r="C1434" s="18" t="s">
        <v>256</v>
      </c>
      <c r="D1434" s="18" t="s">
        <v>58</v>
      </c>
      <c r="E1434" s="18" t="s">
        <v>59</v>
      </c>
      <c r="F1434" s="18" t="s">
        <v>60</v>
      </c>
      <c r="G1434" s="18">
        <v>342.23629019999998</v>
      </c>
      <c r="H1434" s="18">
        <v>378.37511039999998</v>
      </c>
      <c r="I1434" s="18">
        <v>406.7592593</v>
      </c>
      <c r="J1434" s="18">
        <v>447.25934410000002</v>
      </c>
      <c r="K1434" s="18">
        <v>470.2096272</v>
      </c>
      <c r="L1434" s="18">
        <v>480.15539539999997</v>
      </c>
      <c r="M1434" s="18">
        <v>490.19480149999998</v>
      </c>
      <c r="N1434" s="18">
        <v>498.58149040000001</v>
      </c>
      <c r="O1434" s="18">
        <v>509.31881120000003</v>
      </c>
      <c r="P1434" s="18">
        <v>521.32983890000003</v>
      </c>
      <c r="Q1434" s="18">
        <v>533.05758909999997</v>
      </c>
      <c r="R1434" s="18">
        <v>543.68774470000005</v>
      </c>
      <c r="S1434" s="18">
        <v>554.29675580000003</v>
      </c>
      <c r="T1434" s="18">
        <v>562.06284319999997</v>
      </c>
      <c r="U1434" s="18">
        <v>570.93102209999995</v>
      </c>
      <c r="V1434" s="18">
        <v>582.15590610000004</v>
      </c>
      <c r="W1434" s="18">
        <v>592.2196702</v>
      </c>
      <c r="X1434" s="18">
        <v>604.33968949999996</v>
      </c>
      <c r="Y1434" s="18">
        <v>621.48356779999995</v>
      </c>
      <c r="Z1434" s="18">
        <v>638.01991799999996</v>
      </c>
    </row>
    <row r="1435" spans="1:26" hidden="1">
      <c r="A1435" s="18" t="s">
        <v>212</v>
      </c>
      <c r="B1435" s="18" t="s">
        <v>226</v>
      </c>
      <c r="C1435" s="18" t="s">
        <v>256</v>
      </c>
      <c r="D1435" s="18" t="s">
        <v>58</v>
      </c>
      <c r="E1435" s="18" t="s">
        <v>61</v>
      </c>
      <c r="F1435" s="18" t="s">
        <v>62</v>
      </c>
      <c r="G1435" s="18">
        <v>62786.002399999998</v>
      </c>
      <c r="H1435" s="18">
        <v>74100.364799999996</v>
      </c>
      <c r="I1435" s="18">
        <v>86801.545599999998</v>
      </c>
      <c r="J1435" s="18">
        <v>103492.7696</v>
      </c>
      <c r="K1435" s="18">
        <v>123839.3112</v>
      </c>
      <c r="L1435" s="18">
        <v>147011.90239999999</v>
      </c>
      <c r="M1435" s="18">
        <v>172528.59359999999</v>
      </c>
      <c r="N1435" s="18">
        <v>199747.76800000001</v>
      </c>
      <c r="O1435" s="18">
        <v>227718.33919999999</v>
      </c>
      <c r="P1435" s="18">
        <v>256744.136</v>
      </c>
      <c r="Q1435" s="18">
        <v>287931.88160000002</v>
      </c>
      <c r="R1435" s="18">
        <v>321975.31520000001</v>
      </c>
      <c r="S1435" s="18">
        <v>359786.94400000002</v>
      </c>
      <c r="T1435" s="18">
        <v>402591.0944</v>
      </c>
      <c r="U1435" s="18">
        <v>451226.93440000003</v>
      </c>
      <c r="V1435" s="18">
        <v>506638.52799999999</v>
      </c>
      <c r="W1435" s="18">
        <v>569985.36320000002</v>
      </c>
      <c r="X1435" s="18">
        <v>642789.73439999996</v>
      </c>
      <c r="Y1435" s="18">
        <v>726705.40800000005</v>
      </c>
      <c r="Z1435" s="18">
        <v>823375.87199999997</v>
      </c>
    </row>
    <row r="1436" spans="1:26" hidden="1">
      <c r="A1436" s="18" t="s">
        <v>212</v>
      </c>
      <c r="B1436" s="18" t="s">
        <v>226</v>
      </c>
      <c r="C1436" s="18" t="s">
        <v>256</v>
      </c>
      <c r="D1436" s="18" t="s">
        <v>58</v>
      </c>
      <c r="E1436" s="18" t="s">
        <v>142</v>
      </c>
      <c r="F1436" s="18" t="s">
        <v>143</v>
      </c>
      <c r="G1436" s="18">
        <v>6519.6170000000002</v>
      </c>
      <c r="H1436" s="18">
        <v>6930.1139999999996</v>
      </c>
      <c r="I1436" s="18">
        <v>7352.1629999999996</v>
      </c>
      <c r="J1436" s="18">
        <v>7762.174</v>
      </c>
      <c r="K1436" s="18">
        <v>8147.5870000000004</v>
      </c>
      <c r="L1436" s="18">
        <v>8509.4449999999997</v>
      </c>
      <c r="M1436" s="18">
        <v>8851.2870000000003</v>
      </c>
      <c r="N1436" s="18">
        <v>9173.93</v>
      </c>
      <c r="O1436" s="18">
        <v>9474.89</v>
      </c>
      <c r="P1436" s="18">
        <v>9750.0419999999995</v>
      </c>
      <c r="Q1436" s="18">
        <v>9997.3940000000002</v>
      </c>
      <c r="R1436" s="18">
        <v>10216.471</v>
      </c>
      <c r="S1436" s="18">
        <v>10407.837</v>
      </c>
      <c r="T1436" s="18">
        <v>10580.054</v>
      </c>
      <c r="U1436" s="18">
        <v>10733.665000000001</v>
      </c>
      <c r="V1436" s="18">
        <v>10868.609</v>
      </c>
      <c r="W1436" s="18">
        <v>10985.482</v>
      </c>
      <c r="X1436" s="18">
        <v>11087.241</v>
      </c>
      <c r="Y1436" s="18">
        <v>11174.48</v>
      </c>
      <c r="Z1436" s="18">
        <v>11245.415000000001</v>
      </c>
    </row>
    <row r="1437" spans="1:26" hidden="1">
      <c r="A1437" s="18" t="s">
        <v>212</v>
      </c>
      <c r="B1437" s="18" t="s">
        <v>226</v>
      </c>
      <c r="C1437" s="18" t="s">
        <v>256</v>
      </c>
      <c r="D1437" s="18" t="s">
        <v>58</v>
      </c>
      <c r="E1437" s="18" t="s">
        <v>63</v>
      </c>
      <c r="F1437" s="18" t="s">
        <v>60</v>
      </c>
      <c r="G1437" s="18">
        <v>465.94610310000002</v>
      </c>
      <c r="H1437" s="18">
        <v>521.18835799999999</v>
      </c>
      <c r="I1437" s="18">
        <v>561.50638630000003</v>
      </c>
      <c r="J1437" s="18">
        <v>619.69697329999997</v>
      </c>
      <c r="K1437" s="18">
        <v>654.96293409999998</v>
      </c>
      <c r="L1437" s="18">
        <v>657.97847730000001</v>
      </c>
      <c r="M1437" s="18">
        <v>665.60705780000001</v>
      </c>
      <c r="N1437" s="18">
        <v>673.56389100000001</v>
      </c>
      <c r="O1437" s="18">
        <v>686.94411639999998</v>
      </c>
      <c r="P1437" s="18">
        <v>706.41543119999994</v>
      </c>
      <c r="Q1437" s="18">
        <v>717.93888609999999</v>
      </c>
      <c r="R1437" s="18">
        <v>724.93564779999997</v>
      </c>
      <c r="S1437" s="18">
        <v>734.29430049999996</v>
      </c>
      <c r="T1437" s="18">
        <v>742.7371253</v>
      </c>
      <c r="U1437" s="18">
        <v>756.94303760000003</v>
      </c>
      <c r="V1437" s="18">
        <v>781.03457300000002</v>
      </c>
      <c r="W1437" s="18">
        <v>807.99789810000004</v>
      </c>
      <c r="X1437" s="18">
        <v>831.45246799999995</v>
      </c>
      <c r="Y1437" s="18">
        <v>860.56052810000006</v>
      </c>
      <c r="Z1437" s="18">
        <v>897.01287939999997</v>
      </c>
    </row>
    <row r="1438" spans="1:26" hidden="1">
      <c r="A1438" s="18" t="s">
        <v>212</v>
      </c>
      <c r="B1438" s="18" t="s">
        <v>138</v>
      </c>
      <c r="C1438" s="18" t="s">
        <v>256</v>
      </c>
      <c r="D1438" s="18" t="s">
        <v>58</v>
      </c>
      <c r="E1438" s="18" t="s">
        <v>140</v>
      </c>
      <c r="F1438" s="18" t="s">
        <v>141</v>
      </c>
      <c r="G1438" s="18">
        <v>31803.054250000001</v>
      </c>
      <c r="H1438" s="18">
        <v>34853.411379999998</v>
      </c>
      <c r="I1438" s="18">
        <v>37830.031130000003</v>
      </c>
      <c r="J1438" s="18">
        <v>41831.40438</v>
      </c>
      <c r="K1438" s="18">
        <v>42762.768250000001</v>
      </c>
      <c r="L1438" s="18">
        <v>39602.054499999998</v>
      </c>
      <c r="M1438" s="18">
        <v>33953.024749999997</v>
      </c>
      <c r="N1438" s="18">
        <v>27053.8125</v>
      </c>
      <c r="O1438" s="18">
        <v>20528.629000000001</v>
      </c>
      <c r="P1438" s="18">
        <v>15204.22625</v>
      </c>
      <c r="Q1438" s="18">
        <v>10955.8105</v>
      </c>
      <c r="R1438" s="18">
        <v>8368.8145000000004</v>
      </c>
      <c r="S1438" s="18">
        <v>6780.0934999999999</v>
      </c>
      <c r="T1438" s="18">
        <v>5419.2307499999997</v>
      </c>
      <c r="U1438" s="18">
        <v>4366.0533750000004</v>
      </c>
      <c r="V1438" s="18">
        <v>2980.9214689999999</v>
      </c>
      <c r="W1438" s="18">
        <v>2440.5661249999998</v>
      </c>
      <c r="X1438" s="18">
        <v>1344.06475</v>
      </c>
      <c r="Y1438" s="18">
        <v>300.45375000000001</v>
      </c>
      <c r="Z1438" s="18">
        <v>-734.86850000000004</v>
      </c>
    </row>
    <row r="1439" spans="1:26" hidden="1">
      <c r="A1439" s="18" t="s">
        <v>212</v>
      </c>
      <c r="B1439" s="18" t="s">
        <v>138</v>
      </c>
      <c r="C1439" s="18" t="s">
        <v>256</v>
      </c>
      <c r="D1439" s="18" t="s">
        <v>58</v>
      </c>
      <c r="E1439" s="18" t="s">
        <v>59</v>
      </c>
      <c r="F1439" s="18" t="s">
        <v>60</v>
      </c>
      <c r="G1439" s="18">
        <v>342.23629019999998</v>
      </c>
      <c r="H1439" s="18">
        <v>378.37511039999998</v>
      </c>
      <c r="I1439" s="18">
        <v>406.7592593</v>
      </c>
      <c r="J1439" s="18">
        <v>447.25934410000002</v>
      </c>
      <c r="K1439" s="18">
        <v>471.71222319999998</v>
      </c>
      <c r="L1439" s="18">
        <v>486.58554830000003</v>
      </c>
      <c r="M1439" s="18">
        <v>495.38588920000001</v>
      </c>
      <c r="N1439" s="18">
        <v>495.37738339999999</v>
      </c>
      <c r="O1439" s="18">
        <v>500.62724200000002</v>
      </c>
      <c r="P1439" s="18">
        <v>509.57466390000002</v>
      </c>
      <c r="Q1439" s="18">
        <v>520.95886229999996</v>
      </c>
      <c r="R1439" s="18">
        <v>534.96586049999996</v>
      </c>
      <c r="S1439" s="18">
        <v>548.32750940000005</v>
      </c>
      <c r="T1439" s="18">
        <v>558.65810869999996</v>
      </c>
      <c r="U1439" s="18">
        <v>569.79744330000005</v>
      </c>
      <c r="V1439" s="18">
        <v>582.30970560000003</v>
      </c>
      <c r="W1439" s="18">
        <v>594.27926439999999</v>
      </c>
      <c r="X1439" s="18">
        <v>608.44001109999999</v>
      </c>
      <c r="Y1439" s="18">
        <v>626.52146049999999</v>
      </c>
      <c r="Z1439" s="18">
        <v>644.65252090000001</v>
      </c>
    </row>
    <row r="1440" spans="1:26" hidden="1">
      <c r="A1440" s="18" t="s">
        <v>212</v>
      </c>
      <c r="B1440" s="18" t="s">
        <v>138</v>
      </c>
      <c r="C1440" s="18" t="s">
        <v>256</v>
      </c>
      <c r="D1440" s="18" t="s">
        <v>58</v>
      </c>
      <c r="E1440" s="18" t="s">
        <v>61</v>
      </c>
      <c r="F1440" s="18" t="s">
        <v>62</v>
      </c>
      <c r="G1440" s="18">
        <v>62786.002399999998</v>
      </c>
      <c r="H1440" s="18">
        <v>74100.364799999996</v>
      </c>
      <c r="I1440" s="18">
        <v>86801.545599999998</v>
      </c>
      <c r="J1440" s="18">
        <v>103492.7696</v>
      </c>
      <c r="K1440" s="18">
        <v>123839.3112</v>
      </c>
      <c r="L1440" s="18">
        <v>147011.90239999999</v>
      </c>
      <c r="M1440" s="18">
        <v>172528.59359999999</v>
      </c>
      <c r="N1440" s="18">
        <v>199747.76800000001</v>
      </c>
      <c r="O1440" s="18">
        <v>227718.33919999999</v>
      </c>
      <c r="P1440" s="18">
        <v>256744.136</v>
      </c>
      <c r="Q1440" s="18">
        <v>287931.88160000002</v>
      </c>
      <c r="R1440" s="18">
        <v>321975.31520000001</v>
      </c>
      <c r="S1440" s="18">
        <v>359786.94400000002</v>
      </c>
      <c r="T1440" s="18">
        <v>402591.0944</v>
      </c>
      <c r="U1440" s="18">
        <v>451226.93440000003</v>
      </c>
      <c r="V1440" s="18">
        <v>506638.52799999999</v>
      </c>
      <c r="W1440" s="18">
        <v>569985.36320000002</v>
      </c>
      <c r="X1440" s="18">
        <v>642789.73439999996</v>
      </c>
      <c r="Y1440" s="18">
        <v>726705.40800000005</v>
      </c>
      <c r="Z1440" s="18">
        <v>823375.87199999997</v>
      </c>
    </row>
    <row r="1441" spans="1:26" hidden="1">
      <c r="A1441" s="18" t="s">
        <v>212</v>
      </c>
      <c r="B1441" s="18" t="s">
        <v>138</v>
      </c>
      <c r="C1441" s="18" t="s">
        <v>256</v>
      </c>
      <c r="D1441" s="18" t="s">
        <v>58</v>
      </c>
      <c r="E1441" s="18" t="s">
        <v>142</v>
      </c>
      <c r="F1441" s="18" t="s">
        <v>143</v>
      </c>
      <c r="G1441" s="18">
        <v>6519.6170000000002</v>
      </c>
      <c r="H1441" s="18">
        <v>6930.1139999999996</v>
      </c>
      <c r="I1441" s="18">
        <v>7352.1629999999996</v>
      </c>
      <c r="J1441" s="18">
        <v>7762.174</v>
      </c>
      <c r="K1441" s="18">
        <v>8147.5870000000004</v>
      </c>
      <c r="L1441" s="18">
        <v>8509.4449999999997</v>
      </c>
      <c r="M1441" s="18">
        <v>8851.2870000000003</v>
      </c>
      <c r="N1441" s="18">
        <v>9173.93</v>
      </c>
      <c r="O1441" s="18">
        <v>9474.89</v>
      </c>
      <c r="P1441" s="18">
        <v>9750.0419999999995</v>
      </c>
      <c r="Q1441" s="18">
        <v>9997.3940000000002</v>
      </c>
      <c r="R1441" s="18">
        <v>10216.471</v>
      </c>
      <c r="S1441" s="18">
        <v>10407.837</v>
      </c>
      <c r="T1441" s="18">
        <v>10580.054</v>
      </c>
      <c r="U1441" s="18">
        <v>10733.665000000001</v>
      </c>
      <c r="V1441" s="18">
        <v>10868.609</v>
      </c>
      <c r="W1441" s="18">
        <v>10985.482</v>
      </c>
      <c r="X1441" s="18">
        <v>11087.241</v>
      </c>
      <c r="Y1441" s="18">
        <v>11174.48</v>
      </c>
      <c r="Z1441" s="18">
        <v>11245.415000000001</v>
      </c>
    </row>
    <row r="1442" spans="1:26" hidden="1">
      <c r="A1442" s="18" t="s">
        <v>212</v>
      </c>
      <c r="B1442" s="18" t="s">
        <v>138</v>
      </c>
      <c r="C1442" s="18" t="s">
        <v>256</v>
      </c>
      <c r="D1442" s="18" t="s">
        <v>58</v>
      </c>
      <c r="E1442" s="18" t="s">
        <v>63</v>
      </c>
      <c r="F1442" s="18" t="s">
        <v>60</v>
      </c>
      <c r="G1442" s="18">
        <v>465.94610310000002</v>
      </c>
      <c r="H1442" s="18">
        <v>521.18835799999999</v>
      </c>
      <c r="I1442" s="18">
        <v>561.50638630000003</v>
      </c>
      <c r="J1442" s="18">
        <v>619.69697329999997</v>
      </c>
      <c r="K1442" s="18">
        <v>658.49351549999994</v>
      </c>
      <c r="L1442" s="18">
        <v>671.07222179999997</v>
      </c>
      <c r="M1442" s="18">
        <v>675.06161399999996</v>
      </c>
      <c r="N1442" s="18">
        <v>665.16336760000002</v>
      </c>
      <c r="O1442" s="18">
        <v>670.48077760000001</v>
      </c>
      <c r="P1442" s="18">
        <v>687.44127690000005</v>
      </c>
      <c r="Q1442" s="18">
        <v>697.10403489999999</v>
      </c>
      <c r="R1442" s="18">
        <v>709.65727809999998</v>
      </c>
      <c r="S1442" s="18">
        <v>724.95751319999999</v>
      </c>
      <c r="T1442" s="18">
        <v>737.85108379999997</v>
      </c>
      <c r="U1442" s="18">
        <v>755.51421459999995</v>
      </c>
      <c r="V1442" s="18">
        <v>780.79146630000002</v>
      </c>
      <c r="W1442" s="18">
        <v>805.27965449999999</v>
      </c>
      <c r="X1442" s="18">
        <v>835.59842849999995</v>
      </c>
      <c r="Y1442" s="18">
        <v>865.20155120000004</v>
      </c>
      <c r="Z1442" s="18">
        <v>904.75088000000005</v>
      </c>
    </row>
    <row r="1443" spans="1:26" hidden="1">
      <c r="A1443" s="18" t="s">
        <v>213</v>
      </c>
      <c r="B1443" s="18" t="s">
        <v>269</v>
      </c>
      <c r="C1443" s="18" t="s">
        <v>256</v>
      </c>
      <c r="D1443" s="18" t="s">
        <v>58</v>
      </c>
      <c r="E1443" s="18" t="s">
        <v>140</v>
      </c>
      <c r="F1443" s="18" t="s">
        <v>141</v>
      </c>
      <c r="G1443" s="18">
        <v>30273.933590000001</v>
      </c>
      <c r="H1443" s="18">
        <v>33410.289060000003</v>
      </c>
      <c r="I1443" s="18">
        <v>35824.425779999998</v>
      </c>
      <c r="J1443" s="18">
        <v>38551.996090000001</v>
      </c>
      <c r="K1443" s="18">
        <v>37851.105470000002</v>
      </c>
      <c r="L1443" s="18">
        <v>32734.76367</v>
      </c>
      <c r="M1443" s="18">
        <v>27097.728520000001</v>
      </c>
      <c r="N1443" s="18">
        <v>21075.554690000001</v>
      </c>
      <c r="O1443" s="18">
        <v>15753.835940000001</v>
      </c>
      <c r="P1443" s="18">
        <v>11418.37012</v>
      </c>
      <c r="Q1443" s="18" t="s">
        <v>164</v>
      </c>
      <c r="R1443" s="18">
        <v>3820.0021969999998</v>
      </c>
      <c r="S1443" s="18" t="s">
        <v>164</v>
      </c>
      <c r="T1443" s="18">
        <v>-1607.404053</v>
      </c>
      <c r="U1443" s="18" t="s">
        <v>164</v>
      </c>
      <c r="V1443" s="18">
        <v>-6542.607422</v>
      </c>
      <c r="W1443" s="18" t="s">
        <v>164</v>
      </c>
      <c r="X1443" s="18">
        <v>-9843.0761719999991</v>
      </c>
      <c r="Y1443" s="18" t="s">
        <v>164</v>
      </c>
      <c r="Z1443" s="18">
        <v>-12973.558590000001</v>
      </c>
    </row>
    <row r="1444" spans="1:26" hidden="1">
      <c r="A1444" s="18" t="s">
        <v>213</v>
      </c>
      <c r="B1444" s="18" t="s">
        <v>269</v>
      </c>
      <c r="C1444" s="18" t="s">
        <v>256</v>
      </c>
      <c r="D1444" s="18" t="s">
        <v>58</v>
      </c>
      <c r="E1444" s="18" t="s">
        <v>59</v>
      </c>
      <c r="F1444" s="18" t="s">
        <v>60</v>
      </c>
      <c r="G1444" s="18">
        <v>334.77905270000002</v>
      </c>
      <c r="H1444" s="18">
        <v>373.12377930000002</v>
      </c>
      <c r="I1444" s="18">
        <v>401.49154659999999</v>
      </c>
      <c r="J1444" s="18">
        <v>433.64093020000001</v>
      </c>
      <c r="K1444" s="18">
        <v>450.32586670000001</v>
      </c>
      <c r="L1444" s="18">
        <v>452.1894226</v>
      </c>
      <c r="M1444" s="18">
        <v>449.61920170000002</v>
      </c>
      <c r="N1444" s="18">
        <v>444.4050598</v>
      </c>
      <c r="O1444" s="18">
        <v>439.2391968</v>
      </c>
      <c r="P1444" s="18">
        <v>437.28677370000003</v>
      </c>
      <c r="Q1444" s="18" t="s">
        <v>164</v>
      </c>
      <c r="R1444" s="18">
        <v>452.78469849999999</v>
      </c>
      <c r="S1444" s="18" t="s">
        <v>164</v>
      </c>
      <c r="T1444" s="18">
        <v>478.15185550000001</v>
      </c>
      <c r="U1444" s="18" t="s">
        <v>164</v>
      </c>
      <c r="V1444" s="18">
        <v>506.71472169999998</v>
      </c>
      <c r="W1444" s="18" t="s">
        <v>164</v>
      </c>
      <c r="X1444" s="18">
        <v>542.07684329999995</v>
      </c>
      <c r="Y1444" s="18" t="s">
        <v>164</v>
      </c>
      <c r="Z1444" s="18">
        <v>581.32232669999996</v>
      </c>
    </row>
    <row r="1445" spans="1:26" hidden="1">
      <c r="A1445" s="18" t="s">
        <v>213</v>
      </c>
      <c r="B1445" s="18" t="s">
        <v>269</v>
      </c>
      <c r="C1445" s="18" t="s">
        <v>256</v>
      </c>
      <c r="D1445" s="18" t="s">
        <v>58</v>
      </c>
      <c r="E1445" s="18" t="s">
        <v>61</v>
      </c>
      <c r="F1445" s="18" t="s">
        <v>62</v>
      </c>
      <c r="G1445" s="18">
        <v>63296.414060000003</v>
      </c>
      <c r="H1445" s="18">
        <v>74575.242190000004</v>
      </c>
      <c r="I1445" s="18">
        <v>87042.78125</v>
      </c>
      <c r="J1445" s="18">
        <v>102743.9219</v>
      </c>
      <c r="K1445" s="18">
        <v>122534.91409999999</v>
      </c>
      <c r="L1445" s="18">
        <v>145359.79689999999</v>
      </c>
      <c r="M1445" s="18">
        <v>170630.07810000001</v>
      </c>
      <c r="N1445" s="18">
        <v>197652.39060000001</v>
      </c>
      <c r="O1445" s="18">
        <v>225480.9688</v>
      </c>
      <c r="P1445" s="18">
        <v>254439.2188</v>
      </c>
      <c r="Q1445" s="18" t="s">
        <v>164</v>
      </c>
      <c r="R1445" s="18">
        <v>319722.28129999997</v>
      </c>
      <c r="S1445" s="18" t="s">
        <v>164</v>
      </c>
      <c r="T1445" s="18">
        <v>400574.15629999997</v>
      </c>
      <c r="U1445" s="18" t="s">
        <v>164</v>
      </c>
      <c r="V1445" s="18">
        <v>505269.46879999997</v>
      </c>
      <c r="W1445" s="18" t="s">
        <v>164</v>
      </c>
      <c r="X1445" s="18">
        <v>642773.5625</v>
      </c>
      <c r="Y1445" s="18" t="s">
        <v>164</v>
      </c>
      <c r="Z1445" s="18">
        <v>825763.625</v>
      </c>
    </row>
    <row r="1446" spans="1:26" hidden="1">
      <c r="A1446" s="18" t="s">
        <v>213</v>
      </c>
      <c r="B1446" s="18" t="s">
        <v>269</v>
      </c>
      <c r="C1446" s="18" t="s">
        <v>256</v>
      </c>
      <c r="D1446" s="18" t="s">
        <v>58</v>
      </c>
      <c r="E1446" s="18" t="s">
        <v>142</v>
      </c>
      <c r="F1446" s="18" t="s">
        <v>143</v>
      </c>
      <c r="G1446" s="18">
        <v>6435.2939450000003</v>
      </c>
      <c r="H1446" s="18">
        <v>6841.7978519999997</v>
      </c>
      <c r="I1446" s="18">
        <v>7258.3051759999998</v>
      </c>
      <c r="J1446" s="18">
        <v>7663.5341799999997</v>
      </c>
      <c r="K1446" s="18">
        <v>8045.1362300000001</v>
      </c>
      <c r="L1446" s="18">
        <v>8404.0703130000002</v>
      </c>
      <c r="M1446" s="18">
        <v>8743.4511719999991</v>
      </c>
      <c r="N1446" s="18">
        <v>9063.8271480000003</v>
      </c>
      <c r="O1446" s="18">
        <v>9362.8046880000002</v>
      </c>
      <c r="P1446" s="18">
        <v>9636.5234380000002</v>
      </c>
      <c r="Q1446" s="18" t="s">
        <v>164</v>
      </c>
      <c r="R1446" s="18">
        <v>10101.837890000001</v>
      </c>
      <c r="S1446" s="18" t="s">
        <v>164</v>
      </c>
      <c r="T1446" s="18">
        <v>10465.808590000001</v>
      </c>
      <c r="U1446" s="18" t="s">
        <v>164</v>
      </c>
      <c r="V1446" s="18">
        <v>10755.29688</v>
      </c>
      <c r="W1446" s="18" t="s">
        <v>164</v>
      </c>
      <c r="X1446" s="18">
        <v>10975.282230000001</v>
      </c>
      <c r="Y1446" s="18" t="s">
        <v>164</v>
      </c>
      <c r="Z1446" s="18">
        <v>11135.320309999999</v>
      </c>
    </row>
    <row r="1447" spans="1:26" hidden="1">
      <c r="A1447" s="18" t="s">
        <v>213</v>
      </c>
      <c r="B1447" s="18" t="s">
        <v>269</v>
      </c>
      <c r="C1447" s="18" t="s">
        <v>256</v>
      </c>
      <c r="D1447" s="18" t="s">
        <v>58</v>
      </c>
      <c r="E1447" s="18" t="s">
        <v>63</v>
      </c>
      <c r="F1447" s="18" t="s">
        <v>60</v>
      </c>
      <c r="G1447" s="18">
        <v>452.40414429999998</v>
      </c>
      <c r="H1447" s="18">
        <v>511.5497742</v>
      </c>
      <c r="I1447" s="18">
        <v>548.6934814</v>
      </c>
      <c r="J1447" s="18">
        <v>594.96380620000002</v>
      </c>
      <c r="K1447" s="18">
        <v>623.39514159999999</v>
      </c>
      <c r="L1447" s="18">
        <v>619.32525629999998</v>
      </c>
      <c r="M1447" s="18">
        <v>603.73498540000003</v>
      </c>
      <c r="N1447" s="18">
        <v>584.20056150000005</v>
      </c>
      <c r="O1447" s="18">
        <v>576.76184079999996</v>
      </c>
      <c r="P1447" s="18">
        <v>584.40393070000005</v>
      </c>
      <c r="Q1447" s="18" t="s">
        <v>164</v>
      </c>
      <c r="R1447" s="18">
        <v>618.88305660000003</v>
      </c>
      <c r="S1447" s="18" t="s">
        <v>164</v>
      </c>
      <c r="T1447" s="18">
        <v>662.2244263</v>
      </c>
      <c r="U1447" s="18" t="s">
        <v>164</v>
      </c>
      <c r="V1447" s="18">
        <v>716.31756589999998</v>
      </c>
      <c r="W1447" s="18" t="s">
        <v>164</v>
      </c>
      <c r="X1447" s="18">
        <v>794.82409670000004</v>
      </c>
      <c r="Y1447" s="18" t="s">
        <v>164</v>
      </c>
      <c r="Z1447" s="18">
        <v>883.49853519999999</v>
      </c>
    </row>
    <row r="1448" spans="1:26" hidden="1">
      <c r="A1448" s="18" t="s">
        <v>214</v>
      </c>
      <c r="B1448" s="18" t="s">
        <v>200</v>
      </c>
      <c r="C1448" s="18" t="s">
        <v>256</v>
      </c>
      <c r="D1448" s="18" t="s">
        <v>58</v>
      </c>
      <c r="E1448" s="18" t="s">
        <v>140</v>
      </c>
      <c r="F1448" s="18" t="s">
        <v>141</v>
      </c>
      <c r="G1448" s="18">
        <v>30911.814450000002</v>
      </c>
      <c r="H1448" s="18">
        <v>34045.15625</v>
      </c>
      <c r="I1448" s="18" t="s">
        <v>164</v>
      </c>
      <c r="J1448" s="18">
        <v>38510.707029999998</v>
      </c>
      <c r="K1448" s="18" t="s">
        <v>164</v>
      </c>
      <c r="L1448" s="18">
        <v>28720.001950000002</v>
      </c>
      <c r="M1448" s="18" t="s">
        <v>164</v>
      </c>
      <c r="N1448" s="18">
        <v>24115.716799999998</v>
      </c>
      <c r="O1448" s="18" t="s">
        <v>164</v>
      </c>
      <c r="P1448" s="18">
        <v>17048.291020000001</v>
      </c>
      <c r="Q1448" s="18" t="s">
        <v>164</v>
      </c>
      <c r="R1448" s="18">
        <v>9250.8964840000008</v>
      </c>
      <c r="S1448" s="18" t="s">
        <v>164</v>
      </c>
      <c r="T1448" s="18">
        <v>4967.7270509999998</v>
      </c>
      <c r="U1448" s="18" t="s">
        <v>164</v>
      </c>
      <c r="V1448" s="18">
        <v>2913.3095699999999</v>
      </c>
      <c r="W1448" s="18" t="s">
        <v>164</v>
      </c>
      <c r="X1448" s="18">
        <v>1519.7871090000001</v>
      </c>
      <c r="Y1448" s="18" t="s">
        <v>164</v>
      </c>
      <c r="Z1448" s="18">
        <v>-570.54656980000004</v>
      </c>
    </row>
    <row r="1449" spans="1:26" hidden="1">
      <c r="A1449" s="18" t="s">
        <v>214</v>
      </c>
      <c r="B1449" s="18" t="s">
        <v>200</v>
      </c>
      <c r="C1449" s="18" t="s">
        <v>256</v>
      </c>
      <c r="D1449" s="18" t="s">
        <v>58</v>
      </c>
      <c r="E1449" s="18" t="s">
        <v>59</v>
      </c>
      <c r="F1449" s="18" t="s">
        <v>60</v>
      </c>
      <c r="G1449" s="18">
        <v>338.79208369999998</v>
      </c>
      <c r="H1449" s="18">
        <v>376.53201289999998</v>
      </c>
      <c r="I1449" s="18" t="s">
        <v>164</v>
      </c>
      <c r="J1449" s="18">
        <v>446.46002199999998</v>
      </c>
      <c r="K1449" s="18" t="s">
        <v>164</v>
      </c>
      <c r="L1449" s="18">
        <v>445.1877136</v>
      </c>
      <c r="M1449" s="18" t="s">
        <v>164</v>
      </c>
      <c r="N1449" s="18">
        <v>451.662262</v>
      </c>
      <c r="O1449" s="18" t="s">
        <v>164</v>
      </c>
      <c r="P1449" s="18">
        <v>471.37484740000002</v>
      </c>
      <c r="Q1449" s="18" t="s">
        <v>164</v>
      </c>
      <c r="R1449" s="18">
        <v>494.88211059999998</v>
      </c>
      <c r="S1449" s="18" t="s">
        <v>164</v>
      </c>
      <c r="T1449" s="18">
        <v>519.93359380000004</v>
      </c>
      <c r="U1449" s="18" t="s">
        <v>164</v>
      </c>
      <c r="V1449" s="18">
        <v>534.38592530000005</v>
      </c>
      <c r="W1449" s="18" t="s">
        <v>164</v>
      </c>
      <c r="X1449" s="18">
        <v>541.2931519</v>
      </c>
      <c r="Y1449" s="18" t="s">
        <v>164</v>
      </c>
      <c r="Z1449" s="18">
        <v>547.63720699999999</v>
      </c>
    </row>
    <row r="1450" spans="1:26" hidden="1">
      <c r="A1450" s="18" t="s">
        <v>214</v>
      </c>
      <c r="B1450" s="18" t="s">
        <v>200</v>
      </c>
      <c r="C1450" s="18" t="s">
        <v>256</v>
      </c>
      <c r="D1450" s="18" t="s">
        <v>58</v>
      </c>
      <c r="E1450" s="18" t="s">
        <v>61</v>
      </c>
      <c r="F1450" s="18" t="s">
        <v>62</v>
      </c>
      <c r="G1450" s="18">
        <v>62356.086719999999</v>
      </c>
      <c r="H1450" s="18">
        <v>73745.71875</v>
      </c>
      <c r="I1450" s="18" t="s">
        <v>164</v>
      </c>
      <c r="J1450" s="18">
        <v>104696.3328</v>
      </c>
      <c r="K1450" s="18" t="s">
        <v>164</v>
      </c>
      <c r="L1450" s="18">
        <v>141169.46249999999</v>
      </c>
      <c r="M1450" s="18" t="s">
        <v>164</v>
      </c>
      <c r="N1450" s="18">
        <v>184526.90779999999</v>
      </c>
      <c r="O1450" s="18" t="s">
        <v>164</v>
      </c>
      <c r="P1450" s="18">
        <v>238300.1672</v>
      </c>
      <c r="Q1450" s="18" t="s">
        <v>164</v>
      </c>
      <c r="R1450" s="18">
        <v>283602.85940000002</v>
      </c>
      <c r="S1450" s="18" t="s">
        <v>164</v>
      </c>
      <c r="T1450" s="18">
        <v>334848.59379999997</v>
      </c>
      <c r="U1450" s="18" t="s">
        <v>164</v>
      </c>
      <c r="V1450" s="18">
        <v>391571.70939999999</v>
      </c>
      <c r="W1450" s="18" t="s">
        <v>164</v>
      </c>
      <c r="X1450" s="18">
        <v>455290.85940000002</v>
      </c>
      <c r="Y1450" s="18" t="s">
        <v>164</v>
      </c>
      <c r="Z1450" s="18">
        <v>526346.49380000005</v>
      </c>
    </row>
    <row r="1451" spans="1:26" hidden="1">
      <c r="A1451" s="18" t="s">
        <v>214</v>
      </c>
      <c r="B1451" s="18" t="s">
        <v>200</v>
      </c>
      <c r="C1451" s="18" t="s">
        <v>256</v>
      </c>
      <c r="D1451" s="18" t="s">
        <v>58</v>
      </c>
      <c r="E1451" s="18" t="s">
        <v>142</v>
      </c>
      <c r="F1451" s="18" t="s">
        <v>143</v>
      </c>
      <c r="G1451" s="18">
        <v>6514.0961909999996</v>
      </c>
      <c r="H1451" s="18">
        <v>6916.1831050000001</v>
      </c>
      <c r="I1451" s="18" t="s">
        <v>164</v>
      </c>
      <c r="J1451" s="18">
        <v>7611.7202150000003</v>
      </c>
      <c r="K1451" s="18" t="s">
        <v>164</v>
      </c>
      <c r="L1451" s="18">
        <v>8261.5732420000004</v>
      </c>
      <c r="M1451" s="18" t="s">
        <v>164</v>
      </c>
      <c r="N1451" s="18">
        <v>8784.6894530000009</v>
      </c>
      <c r="O1451" s="18" t="s">
        <v>164</v>
      </c>
      <c r="P1451" s="18">
        <v>9162.8847659999992</v>
      </c>
      <c r="Q1451" s="18" t="s">
        <v>164</v>
      </c>
      <c r="R1451" s="18">
        <v>9373.4853519999997</v>
      </c>
      <c r="S1451" s="18" t="s">
        <v>164</v>
      </c>
      <c r="T1451" s="18">
        <v>9438.1474610000005</v>
      </c>
      <c r="U1451" s="18" t="s">
        <v>164</v>
      </c>
      <c r="V1451" s="18">
        <v>9381.6425780000009</v>
      </c>
      <c r="W1451" s="18" t="s">
        <v>164</v>
      </c>
      <c r="X1451" s="18">
        <v>9222.6572269999997</v>
      </c>
      <c r="Y1451" s="18" t="s">
        <v>164</v>
      </c>
      <c r="Z1451" s="18">
        <v>8996.4921880000002</v>
      </c>
    </row>
    <row r="1452" spans="1:26" hidden="1">
      <c r="A1452" s="18" t="s">
        <v>214</v>
      </c>
      <c r="B1452" s="18" t="s">
        <v>200</v>
      </c>
      <c r="C1452" s="18" t="s">
        <v>256</v>
      </c>
      <c r="D1452" s="18" t="s">
        <v>58</v>
      </c>
      <c r="E1452" s="18" t="s">
        <v>63</v>
      </c>
      <c r="F1452" s="18" t="s">
        <v>60</v>
      </c>
      <c r="G1452" s="18">
        <v>453.09680179999998</v>
      </c>
      <c r="H1452" s="18">
        <v>510.09225459999999</v>
      </c>
      <c r="I1452" s="18" t="s">
        <v>164</v>
      </c>
      <c r="J1452" s="18">
        <v>603.33178710000004</v>
      </c>
      <c r="K1452" s="18" t="s">
        <v>164</v>
      </c>
      <c r="L1452" s="18">
        <v>591.25579830000004</v>
      </c>
      <c r="M1452" s="18" t="s">
        <v>164</v>
      </c>
      <c r="N1452" s="18">
        <v>611.54791260000002</v>
      </c>
      <c r="O1452" s="18" t="s">
        <v>164</v>
      </c>
      <c r="P1452" s="18">
        <v>646.3983154</v>
      </c>
      <c r="Q1452" s="18" t="s">
        <v>164</v>
      </c>
      <c r="R1452" s="18">
        <v>676.4453125</v>
      </c>
      <c r="S1452" s="18" t="s">
        <v>164</v>
      </c>
      <c r="T1452" s="18">
        <v>714.59466550000002</v>
      </c>
      <c r="U1452" s="18" t="s">
        <v>164</v>
      </c>
      <c r="V1452" s="18">
        <v>744.13873290000004</v>
      </c>
      <c r="W1452" s="18" t="s">
        <v>164</v>
      </c>
      <c r="X1452" s="18">
        <v>758.78320310000004</v>
      </c>
      <c r="Y1452" s="18" t="s">
        <v>164</v>
      </c>
      <c r="Z1452" s="18">
        <v>768.01892090000001</v>
      </c>
    </row>
    <row r="1453" spans="1:26" hidden="1">
      <c r="A1453" s="18" t="s">
        <v>214</v>
      </c>
      <c r="B1453" s="18" t="s">
        <v>201</v>
      </c>
      <c r="C1453" s="18" t="s">
        <v>256</v>
      </c>
      <c r="D1453" s="18" t="s">
        <v>58</v>
      </c>
      <c r="E1453" s="18" t="s">
        <v>140</v>
      </c>
      <c r="F1453" s="18" t="s">
        <v>141</v>
      </c>
      <c r="G1453" s="18">
        <v>30911.814450000002</v>
      </c>
      <c r="H1453" s="18">
        <v>34045.15625</v>
      </c>
      <c r="I1453" s="18" t="s">
        <v>164</v>
      </c>
      <c r="J1453" s="18">
        <v>38512.960939999997</v>
      </c>
      <c r="K1453" s="18" t="s">
        <v>164</v>
      </c>
      <c r="L1453" s="18">
        <v>29041.644530000001</v>
      </c>
      <c r="M1453" s="18" t="s">
        <v>164</v>
      </c>
      <c r="N1453" s="18">
        <v>23619.472659999999</v>
      </c>
      <c r="O1453" s="18" t="s">
        <v>164</v>
      </c>
      <c r="P1453" s="18">
        <v>17033.119139999999</v>
      </c>
      <c r="Q1453" s="18" t="s">
        <v>164</v>
      </c>
      <c r="R1453" s="18">
        <v>9379.7167969999991</v>
      </c>
      <c r="S1453" s="18" t="s">
        <v>164</v>
      </c>
      <c r="T1453" s="18">
        <v>5379.7744140000004</v>
      </c>
      <c r="U1453" s="18" t="s">
        <v>164</v>
      </c>
      <c r="V1453" s="18">
        <v>3216.523682</v>
      </c>
      <c r="W1453" s="18" t="s">
        <v>164</v>
      </c>
      <c r="X1453" s="18">
        <v>1978.0744629999999</v>
      </c>
      <c r="Y1453" s="18" t="s">
        <v>164</v>
      </c>
      <c r="Z1453" s="18">
        <v>-232.19897460000001</v>
      </c>
    </row>
    <row r="1454" spans="1:26" hidden="1">
      <c r="A1454" s="18" t="s">
        <v>214</v>
      </c>
      <c r="B1454" s="18" t="s">
        <v>201</v>
      </c>
      <c r="C1454" s="18" t="s">
        <v>256</v>
      </c>
      <c r="D1454" s="18" t="s">
        <v>58</v>
      </c>
      <c r="E1454" s="18" t="s">
        <v>59</v>
      </c>
      <c r="F1454" s="18" t="s">
        <v>60</v>
      </c>
      <c r="G1454" s="18">
        <v>338.79208369999998</v>
      </c>
      <c r="H1454" s="18">
        <v>376.53201289999998</v>
      </c>
      <c r="I1454" s="18" t="s">
        <v>164</v>
      </c>
      <c r="J1454" s="18">
        <v>446.4708862</v>
      </c>
      <c r="K1454" s="18" t="s">
        <v>164</v>
      </c>
      <c r="L1454" s="18">
        <v>449.65969849999999</v>
      </c>
      <c r="M1454" s="18" t="s">
        <v>164</v>
      </c>
      <c r="N1454" s="18">
        <v>458.03997800000002</v>
      </c>
      <c r="O1454" s="18" t="s">
        <v>164</v>
      </c>
      <c r="P1454" s="18">
        <v>482.53179929999999</v>
      </c>
      <c r="Q1454" s="18" t="s">
        <v>164</v>
      </c>
      <c r="R1454" s="18">
        <v>508.50561520000002</v>
      </c>
      <c r="S1454" s="18" t="s">
        <v>164</v>
      </c>
      <c r="T1454" s="18">
        <v>533.11962889999995</v>
      </c>
      <c r="U1454" s="18" t="s">
        <v>164</v>
      </c>
      <c r="V1454" s="18">
        <v>550.87066649999997</v>
      </c>
      <c r="W1454" s="18" t="s">
        <v>164</v>
      </c>
      <c r="X1454" s="18">
        <v>559.97766109999998</v>
      </c>
      <c r="Y1454" s="18" t="s">
        <v>164</v>
      </c>
      <c r="Z1454" s="18">
        <v>565.42333980000001</v>
      </c>
    </row>
    <row r="1455" spans="1:26" hidden="1">
      <c r="A1455" s="18" t="s">
        <v>214</v>
      </c>
      <c r="B1455" s="18" t="s">
        <v>201</v>
      </c>
      <c r="C1455" s="18" t="s">
        <v>256</v>
      </c>
      <c r="D1455" s="18" t="s">
        <v>58</v>
      </c>
      <c r="E1455" s="18" t="s">
        <v>61</v>
      </c>
      <c r="F1455" s="18" t="s">
        <v>62</v>
      </c>
      <c r="G1455" s="18">
        <v>62356.086719999999</v>
      </c>
      <c r="H1455" s="18">
        <v>73745.71875</v>
      </c>
      <c r="I1455" s="18" t="s">
        <v>164</v>
      </c>
      <c r="J1455" s="18">
        <v>104696.3328</v>
      </c>
      <c r="K1455" s="18" t="s">
        <v>164</v>
      </c>
      <c r="L1455" s="18">
        <v>141169.46249999999</v>
      </c>
      <c r="M1455" s="18" t="s">
        <v>164</v>
      </c>
      <c r="N1455" s="18">
        <v>184526.90779999999</v>
      </c>
      <c r="O1455" s="18" t="s">
        <v>164</v>
      </c>
      <c r="P1455" s="18">
        <v>238300.1672</v>
      </c>
      <c r="Q1455" s="18" t="s">
        <v>164</v>
      </c>
      <c r="R1455" s="18">
        <v>283602.85940000002</v>
      </c>
      <c r="S1455" s="18" t="s">
        <v>164</v>
      </c>
      <c r="T1455" s="18">
        <v>334848.59379999997</v>
      </c>
      <c r="U1455" s="18" t="s">
        <v>164</v>
      </c>
      <c r="V1455" s="18">
        <v>391571.70939999999</v>
      </c>
      <c r="W1455" s="18" t="s">
        <v>164</v>
      </c>
      <c r="X1455" s="18">
        <v>455290.85940000002</v>
      </c>
      <c r="Y1455" s="18" t="s">
        <v>164</v>
      </c>
      <c r="Z1455" s="18">
        <v>526346.49380000005</v>
      </c>
    </row>
    <row r="1456" spans="1:26" hidden="1">
      <c r="A1456" s="18" t="s">
        <v>214</v>
      </c>
      <c r="B1456" s="18" t="s">
        <v>201</v>
      </c>
      <c r="C1456" s="18" t="s">
        <v>256</v>
      </c>
      <c r="D1456" s="18" t="s">
        <v>58</v>
      </c>
      <c r="E1456" s="18" t="s">
        <v>142</v>
      </c>
      <c r="F1456" s="18" t="s">
        <v>143</v>
      </c>
      <c r="G1456" s="18">
        <v>6514.0961909999996</v>
      </c>
      <c r="H1456" s="18">
        <v>6916.1831050000001</v>
      </c>
      <c r="I1456" s="18" t="s">
        <v>164</v>
      </c>
      <c r="J1456" s="18">
        <v>7611.7202150000003</v>
      </c>
      <c r="K1456" s="18" t="s">
        <v>164</v>
      </c>
      <c r="L1456" s="18">
        <v>8261.5732420000004</v>
      </c>
      <c r="M1456" s="18" t="s">
        <v>164</v>
      </c>
      <c r="N1456" s="18">
        <v>8784.6894530000009</v>
      </c>
      <c r="O1456" s="18" t="s">
        <v>164</v>
      </c>
      <c r="P1456" s="18">
        <v>9162.8847659999992</v>
      </c>
      <c r="Q1456" s="18" t="s">
        <v>164</v>
      </c>
      <c r="R1456" s="18">
        <v>9373.4853519999997</v>
      </c>
      <c r="S1456" s="18" t="s">
        <v>164</v>
      </c>
      <c r="T1456" s="18">
        <v>9438.1474610000005</v>
      </c>
      <c r="U1456" s="18" t="s">
        <v>164</v>
      </c>
      <c r="V1456" s="18">
        <v>9381.6425780000009</v>
      </c>
      <c r="W1456" s="18" t="s">
        <v>164</v>
      </c>
      <c r="X1456" s="18">
        <v>9222.6572269999997</v>
      </c>
      <c r="Y1456" s="18" t="s">
        <v>164</v>
      </c>
      <c r="Z1456" s="18">
        <v>8996.4921880000002</v>
      </c>
    </row>
    <row r="1457" spans="1:26" hidden="1">
      <c r="A1457" s="18" t="s">
        <v>214</v>
      </c>
      <c r="B1457" s="18" t="s">
        <v>201</v>
      </c>
      <c r="C1457" s="18" t="s">
        <v>256</v>
      </c>
      <c r="D1457" s="18" t="s">
        <v>58</v>
      </c>
      <c r="E1457" s="18" t="s">
        <v>63</v>
      </c>
      <c r="F1457" s="18" t="s">
        <v>60</v>
      </c>
      <c r="G1457" s="18">
        <v>453.09680179999998</v>
      </c>
      <c r="H1457" s="18">
        <v>510.09225459999999</v>
      </c>
      <c r="I1457" s="18" t="s">
        <v>164</v>
      </c>
      <c r="J1457" s="18">
        <v>603.45758060000003</v>
      </c>
      <c r="K1457" s="18" t="s">
        <v>164</v>
      </c>
      <c r="L1457" s="18">
        <v>598.84039310000003</v>
      </c>
      <c r="M1457" s="18" t="s">
        <v>164</v>
      </c>
      <c r="N1457" s="18">
        <v>620.05358890000002</v>
      </c>
      <c r="O1457" s="18" t="s">
        <v>164</v>
      </c>
      <c r="P1457" s="18">
        <v>663.13531490000003</v>
      </c>
      <c r="Q1457" s="18" t="s">
        <v>164</v>
      </c>
      <c r="R1457" s="18">
        <v>698.52020259999995</v>
      </c>
      <c r="S1457" s="18" t="s">
        <v>164</v>
      </c>
      <c r="T1457" s="18">
        <v>734.26116939999997</v>
      </c>
      <c r="U1457" s="18" t="s">
        <v>164</v>
      </c>
      <c r="V1457" s="18">
        <v>767.22485349999999</v>
      </c>
      <c r="W1457" s="18" t="s">
        <v>164</v>
      </c>
      <c r="X1457" s="18">
        <v>785.80065920000004</v>
      </c>
      <c r="Y1457" s="18" t="s">
        <v>164</v>
      </c>
      <c r="Z1457" s="18">
        <v>794.02459720000002</v>
      </c>
    </row>
    <row r="1458" spans="1:26" hidden="1">
      <c r="A1458" s="18" t="s">
        <v>214</v>
      </c>
      <c r="B1458" s="18" t="s">
        <v>202</v>
      </c>
      <c r="C1458" s="18" t="s">
        <v>256</v>
      </c>
      <c r="D1458" s="18" t="s">
        <v>58</v>
      </c>
      <c r="E1458" s="18" t="s">
        <v>140</v>
      </c>
      <c r="F1458" s="18" t="s">
        <v>141</v>
      </c>
      <c r="G1458" s="18">
        <v>30911.814450000002</v>
      </c>
      <c r="H1458" s="18">
        <v>34045.15625</v>
      </c>
      <c r="I1458" s="18" t="s">
        <v>164</v>
      </c>
      <c r="J1458" s="18">
        <v>38513.191409999999</v>
      </c>
      <c r="K1458" s="18" t="s">
        <v>164</v>
      </c>
      <c r="L1458" s="18">
        <v>25463.414059999999</v>
      </c>
      <c r="M1458" s="18" t="s">
        <v>164</v>
      </c>
      <c r="N1458" s="18">
        <v>21055.589840000001</v>
      </c>
      <c r="O1458" s="18" t="s">
        <v>164</v>
      </c>
      <c r="P1458" s="18">
        <v>16435.427729999999</v>
      </c>
      <c r="Q1458" s="18" t="s">
        <v>164</v>
      </c>
      <c r="R1458" s="18">
        <v>11608.753909999999</v>
      </c>
      <c r="S1458" s="18" t="s">
        <v>164</v>
      </c>
      <c r="T1458" s="18">
        <v>8076.8784180000002</v>
      </c>
      <c r="U1458" s="18" t="s">
        <v>164</v>
      </c>
      <c r="V1458" s="18">
        <v>6554.6367190000001</v>
      </c>
      <c r="W1458" s="18" t="s">
        <v>164</v>
      </c>
      <c r="X1458" s="18">
        <v>4153.3212890000004</v>
      </c>
      <c r="Y1458" s="18" t="s">
        <v>164</v>
      </c>
      <c r="Z1458" s="18">
        <v>2031.257568</v>
      </c>
    </row>
    <row r="1459" spans="1:26" hidden="1">
      <c r="A1459" s="18" t="s">
        <v>214</v>
      </c>
      <c r="B1459" s="18" t="s">
        <v>202</v>
      </c>
      <c r="C1459" s="18" t="s">
        <v>256</v>
      </c>
      <c r="D1459" s="18" t="s">
        <v>58</v>
      </c>
      <c r="E1459" s="18" t="s">
        <v>59</v>
      </c>
      <c r="F1459" s="18" t="s">
        <v>60</v>
      </c>
      <c r="G1459" s="18">
        <v>338.79208369999998</v>
      </c>
      <c r="H1459" s="18">
        <v>376.53201289999998</v>
      </c>
      <c r="I1459" s="18" t="s">
        <v>164</v>
      </c>
      <c r="J1459" s="18">
        <v>446.47329710000002</v>
      </c>
      <c r="K1459" s="18" t="s">
        <v>164</v>
      </c>
      <c r="L1459" s="18">
        <v>424.1837463</v>
      </c>
      <c r="M1459" s="18" t="s">
        <v>164</v>
      </c>
      <c r="N1459" s="18">
        <v>417.72616579999999</v>
      </c>
      <c r="O1459" s="18" t="s">
        <v>164</v>
      </c>
      <c r="P1459" s="18">
        <v>424.95162959999999</v>
      </c>
      <c r="Q1459" s="18" t="s">
        <v>164</v>
      </c>
      <c r="R1459" s="18">
        <v>438.39739989999998</v>
      </c>
      <c r="S1459" s="18" t="s">
        <v>164</v>
      </c>
      <c r="T1459" s="18">
        <v>451.56878660000001</v>
      </c>
      <c r="U1459" s="18" t="s">
        <v>164</v>
      </c>
      <c r="V1459" s="18">
        <v>458.67605589999999</v>
      </c>
      <c r="W1459" s="18" t="s">
        <v>164</v>
      </c>
      <c r="X1459" s="18">
        <v>463.84811400000001</v>
      </c>
      <c r="Y1459" s="18" t="s">
        <v>164</v>
      </c>
      <c r="Z1459" s="18">
        <v>467.21282960000002</v>
      </c>
    </row>
    <row r="1460" spans="1:26" hidden="1">
      <c r="A1460" s="18" t="s">
        <v>214</v>
      </c>
      <c r="B1460" s="18" t="s">
        <v>202</v>
      </c>
      <c r="C1460" s="18" t="s">
        <v>256</v>
      </c>
      <c r="D1460" s="18" t="s">
        <v>58</v>
      </c>
      <c r="E1460" s="18" t="s">
        <v>61</v>
      </c>
      <c r="F1460" s="18" t="s">
        <v>62</v>
      </c>
      <c r="G1460" s="18">
        <v>62356.086719999999</v>
      </c>
      <c r="H1460" s="18">
        <v>73745.71875</v>
      </c>
      <c r="I1460" s="18" t="s">
        <v>164</v>
      </c>
      <c r="J1460" s="18">
        <v>104696.3328</v>
      </c>
      <c r="K1460" s="18" t="s">
        <v>164</v>
      </c>
      <c r="L1460" s="18">
        <v>141169.46249999999</v>
      </c>
      <c r="M1460" s="18" t="s">
        <v>164</v>
      </c>
      <c r="N1460" s="18">
        <v>184526.90779999999</v>
      </c>
      <c r="O1460" s="18" t="s">
        <v>164</v>
      </c>
      <c r="P1460" s="18">
        <v>238300.1672</v>
      </c>
      <c r="Q1460" s="18" t="s">
        <v>164</v>
      </c>
      <c r="R1460" s="18">
        <v>283602.85940000002</v>
      </c>
      <c r="S1460" s="18" t="s">
        <v>164</v>
      </c>
      <c r="T1460" s="18">
        <v>334848.59379999997</v>
      </c>
      <c r="U1460" s="18" t="s">
        <v>164</v>
      </c>
      <c r="V1460" s="18">
        <v>391571.70939999999</v>
      </c>
      <c r="W1460" s="18" t="s">
        <v>164</v>
      </c>
      <c r="X1460" s="18">
        <v>455290.85940000002</v>
      </c>
      <c r="Y1460" s="18" t="s">
        <v>164</v>
      </c>
      <c r="Z1460" s="18">
        <v>526346.49380000005</v>
      </c>
    </row>
    <row r="1461" spans="1:26" hidden="1">
      <c r="A1461" s="18" t="s">
        <v>214</v>
      </c>
      <c r="B1461" s="18" t="s">
        <v>202</v>
      </c>
      <c r="C1461" s="18" t="s">
        <v>256</v>
      </c>
      <c r="D1461" s="18" t="s">
        <v>58</v>
      </c>
      <c r="E1461" s="18" t="s">
        <v>142</v>
      </c>
      <c r="F1461" s="18" t="s">
        <v>143</v>
      </c>
      <c r="G1461" s="18">
        <v>6514.0961909999996</v>
      </c>
      <c r="H1461" s="18">
        <v>6916.1831050000001</v>
      </c>
      <c r="I1461" s="18" t="s">
        <v>164</v>
      </c>
      <c r="J1461" s="18">
        <v>7611.7202150000003</v>
      </c>
      <c r="K1461" s="18" t="s">
        <v>164</v>
      </c>
      <c r="L1461" s="18">
        <v>8261.5732420000004</v>
      </c>
      <c r="M1461" s="18" t="s">
        <v>164</v>
      </c>
      <c r="N1461" s="18">
        <v>8784.6894530000009</v>
      </c>
      <c r="O1461" s="18" t="s">
        <v>164</v>
      </c>
      <c r="P1461" s="18">
        <v>9162.8847659999992</v>
      </c>
      <c r="Q1461" s="18" t="s">
        <v>164</v>
      </c>
      <c r="R1461" s="18">
        <v>9373.4853519999997</v>
      </c>
      <c r="S1461" s="18" t="s">
        <v>164</v>
      </c>
      <c r="T1461" s="18">
        <v>9438.1474610000005</v>
      </c>
      <c r="U1461" s="18" t="s">
        <v>164</v>
      </c>
      <c r="V1461" s="18">
        <v>9381.6425780000009</v>
      </c>
      <c r="W1461" s="18" t="s">
        <v>164</v>
      </c>
      <c r="X1461" s="18">
        <v>9222.6572269999997</v>
      </c>
      <c r="Y1461" s="18" t="s">
        <v>164</v>
      </c>
      <c r="Z1461" s="18">
        <v>8996.4921880000002</v>
      </c>
    </row>
    <row r="1462" spans="1:26" hidden="1">
      <c r="A1462" s="18" t="s">
        <v>214</v>
      </c>
      <c r="B1462" s="18" t="s">
        <v>202</v>
      </c>
      <c r="C1462" s="18" t="s">
        <v>256</v>
      </c>
      <c r="D1462" s="18" t="s">
        <v>58</v>
      </c>
      <c r="E1462" s="18" t="s">
        <v>63</v>
      </c>
      <c r="F1462" s="18" t="s">
        <v>60</v>
      </c>
      <c r="G1462" s="18">
        <v>453.09680179999998</v>
      </c>
      <c r="H1462" s="18">
        <v>510.09225459999999</v>
      </c>
      <c r="I1462" s="18" t="s">
        <v>164</v>
      </c>
      <c r="J1462" s="18">
        <v>603.46075440000004</v>
      </c>
      <c r="K1462" s="18" t="s">
        <v>164</v>
      </c>
      <c r="L1462" s="18">
        <v>556.60845949999998</v>
      </c>
      <c r="M1462" s="18" t="s">
        <v>164</v>
      </c>
      <c r="N1462" s="18">
        <v>562.44342040000004</v>
      </c>
      <c r="O1462" s="18" t="s">
        <v>164</v>
      </c>
      <c r="P1462" s="18">
        <v>584.40954590000001</v>
      </c>
      <c r="Q1462" s="18" t="s">
        <v>164</v>
      </c>
      <c r="R1462" s="18">
        <v>593.49420169999996</v>
      </c>
      <c r="S1462" s="18" t="s">
        <v>164</v>
      </c>
      <c r="T1462" s="18">
        <v>606.22918700000002</v>
      </c>
      <c r="U1462" s="18" t="s">
        <v>164</v>
      </c>
      <c r="V1462" s="18">
        <v>619.1758423</v>
      </c>
      <c r="W1462" s="18" t="s">
        <v>164</v>
      </c>
      <c r="X1462" s="18">
        <v>625.51477050000005</v>
      </c>
      <c r="Y1462" s="18" t="s">
        <v>164</v>
      </c>
      <c r="Z1462" s="18">
        <v>631.22753909999994</v>
      </c>
    </row>
    <row r="1463" spans="1:26" hidden="1">
      <c r="A1463" s="18" t="s">
        <v>214</v>
      </c>
      <c r="B1463" s="18" t="s">
        <v>203</v>
      </c>
      <c r="C1463" s="18" t="s">
        <v>256</v>
      </c>
      <c r="D1463" s="18" t="s">
        <v>58</v>
      </c>
      <c r="E1463" s="18" t="s">
        <v>140</v>
      </c>
      <c r="F1463" s="18" t="s">
        <v>141</v>
      </c>
      <c r="G1463" s="18">
        <v>30911.814450000002</v>
      </c>
      <c r="H1463" s="18">
        <v>34045.15625</v>
      </c>
      <c r="I1463" s="18" t="s">
        <v>164</v>
      </c>
      <c r="J1463" s="18">
        <v>38513.085939999997</v>
      </c>
      <c r="K1463" s="18" t="s">
        <v>164</v>
      </c>
      <c r="L1463" s="18">
        <v>24640.371090000001</v>
      </c>
      <c r="M1463" s="18" t="s">
        <v>164</v>
      </c>
      <c r="N1463" s="18">
        <v>17124.23633</v>
      </c>
      <c r="O1463" s="18" t="s">
        <v>164</v>
      </c>
      <c r="P1463" s="18">
        <v>12041.85449</v>
      </c>
      <c r="Q1463" s="18" t="s">
        <v>164</v>
      </c>
      <c r="R1463" s="18">
        <v>10063.05566</v>
      </c>
      <c r="S1463" s="18" t="s">
        <v>164</v>
      </c>
      <c r="T1463" s="18">
        <v>8879.3378909999992</v>
      </c>
      <c r="U1463" s="18" t="s">
        <v>164</v>
      </c>
      <c r="V1463" s="18">
        <v>8184.6743159999996</v>
      </c>
      <c r="W1463" s="18" t="s">
        <v>164</v>
      </c>
      <c r="X1463" s="18">
        <v>6634.6162109999996</v>
      </c>
      <c r="Y1463" s="18" t="s">
        <v>164</v>
      </c>
      <c r="Z1463" s="18">
        <v>5020.7495120000003</v>
      </c>
    </row>
    <row r="1464" spans="1:26" hidden="1">
      <c r="A1464" s="18" t="s">
        <v>214</v>
      </c>
      <c r="B1464" s="18" t="s">
        <v>203</v>
      </c>
      <c r="C1464" s="18" t="s">
        <v>256</v>
      </c>
      <c r="D1464" s="18" t="s">
        <v>58</v>
      </c>
      <c r="E1464" s="18" t="s">
        <v>59</v>
      </c>
      <c r="F1464" s="18" t="s">
        <v>60</v>
      </c>
      <c r="G1464" s="18">
        <v>338.79208369999998</v>
      </c>
      <c r="H1464" s="18">
        <v>376.53201289999998</v>
      </c>
      <c r="I1464" s="18" t="s">
        <v>164</v>
      </c>
      <c r="J1464" s="18">
        <v>446.47293089999999</v>
      </c>
      <c r="K1464" s="18" t="s">
        <v>164</v>
      </c>
      <c r="L1464" s="18">
        <v>426.21331789999999</v>
      </c>
      <c r="M1464" s="18" t="s">
        <v>164</v>
      </c>
      <c r="N1464" s="18">
        <v>404.94250490000002</v>
      </c>
      <c r="O1464" s="18" t="s">
        <v>164</v>
      </c>
      <c r="P1464" s="18">
        <v>410.13748170000002</v>
      </c>
      <c r="Q1464" s="18" t="s">
        <v>164</v>
      </c>
      <c r="R1464" s="18">
        <v>438.3994141</v>
      </c>
      <c r="S1464" s="18" t="s">
        <v>164</v>
      </c>
      <c r="T1464" s="18">
        <v>464.32284550000003</v>
      </c>
      <c r="U1464" s="18" t="s">
        <v>164</v>
      </c>
      <c r="V1464" s="18">
        <v>481.94116209999999</v>
      </c>
      <c r="W1464" s="18" t="s">
        <v>164</v>
      </c>
      <c r="X1464" s="18">
        <v>492.2666016</v>
      </c>
      <c r="Y1464" s="18" t="s">
        <v>164</v>
      </c>
      <c r="Z1464" s="18">
        <v>499.40582280000001</v>
      </c>
    </row>
    <row r="1465" spans="1:26" hidden="1">
      <c r="A1465" s="18" t="s">
        <v>214</v>
      </c>
      <c r="B1465" s="18" t="s">
        <v>203</v>
      </c>
      <c r="C1465" s="18" t="s">
        <v>256</v>
      </c>
      <c r="D1465" s="18" t="s">
        <v>58</v>
      </c>
      <c r="E1465" s="18" t="s">
        <v>61</v>
      </c>
      <c r="F1465" s="18" t="s">
        <v>62</v>
      </c>
      <c r="G1465" s="18">
        <v>62356.086719999999</v>
      </c>
      <c r="H1465" s="18">
        <v>73745.71875</v>
      </c>
      <c r="I1465" s="18" t="s">
        <v>164</v>
      </c>
      <c r="J1465" s="18">
        <v>104696.3328</v>
      </c>
      <c r="K1465" s="18" t="s">
        <v>164</v>
      </c>
      <c r="L1465" s="18">
        <v>141169.46249999999</v>
      </c>
      <c r="M1465" s="18" t="s">
        <v>164</v>
      </c>
      <c r="N1465" s="18">
        <v>184526.90779999999</v>
      </c>
      <c r="O1465" s="18" t="s">
        <v>164</v>
      </c>
      <c r="P1465" s="18">
        <v>238300.1672</v>
      </c>
      <c r="Q1465" s="18" t="s">
        <v>164</v>
      </c>
      <c r="R1465" s="18">
        <v>283602.85940000002</v>
      </c>
      <c r="S1465" s="18" t="s">
        <v>164</v>
      </c>
      <c r="T1465" s="18">
        <v>334848.59379999997</v>
      </c>
      <c r="U1465" s="18" t="s">
        <v>164</v>
      </c>
      <c r="V1465" s="18">
        <v>391571.70939999999</v>
      </c>
      <c r="W1465" s="18" t="s">
        <v>164</v>
      </c>
      <c r="X1465" s="18">
        <v>455290.85940000002</v>
      </c>
      <c r="Y1465" s="18" t="s">
        <v>164</v>
      </c>
      <c r="Z1465" s="18">
        <v>526346.49380000005</v>
      </c>
    </row>
    <row r="1466" spans="1:26" hidden="1">
      <c r="A1466" s="18" t="s">
        <v>214</v>
      </c>
      <c r="B1466" s="18" t="s">
        <v>203</v>
      </c>
      <c r="C1466" s="18" t="s">
        <v>256</v>
      </c>
      <c r="D1466" s="18" t="s">
        <v>58</v>
      </c>
      <c r="E1466" s="18" t="s">
        <v>142</v>
      </c>
      <c r="F1466" s="18" t="s">
        <v>143</v>
      </c>
      <c r="G1466" s="18">
        <v>6514.0961909999996</v>
      </c>
      <c r="H1466" s="18">
        <v>6916.1831050000001</v>
      </c>
      <c r="I1466" s="18" t="s">
        <v>164</v>
      </c>
      <c r="J1466" s="18">
        <v>7611.7202150000003</v>
      </c>
      <c r="K1466" s="18" t="s">
        <v>164</v>
      </c>
      <c r="L1466" s="18">
        <v>8261.5732420000004</v>
      </c>
      <c r="M1466" s="18" t="s">
        <v>164</v>
      </c>
      <c r="N1466" s="18">
        <v>8784.6894530000009</v>
      </c>
      <c r="O1466" s="18" t="s">
        <v>164</v>
      </c>
      <c r="P1466" s="18">
        <v>9162.8847659999992</v>
      </c>
      <c r="Q1466" s="18" t="s">
        <v>164</v>
      </c>
      <c r="R1466" s="18">
        <v>9373.4853519999997</v>
      </c>
      <c r="S1466" s="18" t="s">
        <v>164</v>
      </c>
      <c r="T1466" s="18">
        <v>9438.1474610000005</v>
      </c>
      <c r="U1466" s="18" t="s">
        <v>164</v>
      </c>
      <c r="V1466" s="18">
        <v>9381.6425780000009</v>
      </c>
      <c r="W1466" s="18" t="s">
        <v>164</v>
      </c>
      <c r="X1466" s="18">
        <v>9222.6572269999997</v>
      </c>
      <c r="Y1466" s="18" t="s">
        <v>164</v>
      </c>
      <c r="Z1466" s="18">
        <v>8996.4921880000002</v>
      </c>
    </row>
    <row r="1467" spans="1:26" hidden="1">
      <c r="A1467" s="18" t="s">
        <v>214</v>
      </c>
      <c r="B1467" s="18" t="s">
        <v>203</v>
      </c>
      <c r="C1467" s="18" t="s">
        <v>256</v>
      </c>
      <c r="D1467" s="18" t="s">
        <v>58</v>
      </c>
      <c r="E1467" s="18" t="s">
        <v>63</v>
      </c>
      <c r="F1467" s="18" t="s">
        <v>60</v>
      </c>
      <c r="G1467" s="18">
        <v>453.09680179999998</v>
      </c>
      <c r="H1467" s="18">
        <v>510.09225459999999</v>
      </c>
      <c r="I1467" s="18" t="s">
        <v>164</v>
      </c>
      <c r="J1467" s="18">
        <v>603.45959470000003</v>
      </c>
      <c r="K1467" s="18" t="s">
        <v>164</v>
      </c>
      <c r="L1467" s="18">
        <v>559.15509029999998</v>
      </c>
      <c r="M1467" s="18" t="s">
        <v>164</v>
      </c>
      <c r="N1467" s="18">
        <v>535.8552856</v>
      </c>
      <c r="O1467" s="18" t="s">
        <v>164</v>
      </c>
      <c r="P1467" s="18">
        <v>547.48083499999996</v>
      </c>
      <c r="Q1467" s="18" t="s">
        <v>164</v>
      </c>
      <c r="R1467" s="18">
        <v>579.53277590000005</v>
      </c>
      <c r="S1467" s="18" t="s">
        <v>164</v>
      </c>
      <c r="T1467" s="18">
        <v>615.15771480000001</v>
      </c>
      <c r="U1467" s="18" t="s">
        <v>164</v>
      </c>
      <c r="V1467" s="18">
        <v>645.50677489999998</v>
      </c>
      <c r="W1467" s="18" t="s">
        <v>164</v>
      </c>
      <c r="X1467" s="18">
        <v>661.47033690000001</v>
      </c>
      <c r="Y1467" s="18" t="s">
        <v>164</v>
      </c>
      <c r="Z1467" s="18">
        <v>674.43945310000004</v>
      </c>
    </row>
    <row r="1468" spans="1:26" hidden="1">
      <c r="A1468" s="18" t="s">
        <v>214</v>
      </c>
      <c r="B1468" s="18" t="s">
        <v>204</v>
      </c>
      <c r="C1468" s="18" t="s">
        <v>256</v>
      </c>
      <c r="D1468" s="18" t="s">
        <v>58</v>
      </c>
      <c r="E1468" s="18" t="s">
        <v>140</v>
      </c>
      <c r="F1468" s="18" t="s">
        <v>141</v>
      </c>
      <c r="G1468" s="18">
        <v>30911.814450000002</v>
      </c>
      <c r="H1468" s="18">
        <v>34045.15625</v>
      </c>
      <c r="I1468" s="18" t="s">
        <v>164</v>
      </c>
      <c r="J1468" s="18">
        <v>38497.046880000002</v>
      </c>
      <c r="K1468" s="18" t="s">
        <v>164</v>
      </c>
      <c r="L1468" s="18">
        <v>29040.681639999999</v>
      </c>
      <c r="M1468" s="18" t="s">
        <v>164</v>
      </c>
      <c r="N1468" s="18">
        <v>23565.86133</v>
      </c>
      <c r="O1468" s="18" t="s">
        <v>164</v>
      </c>
      <c r="P1468" s="18">
        <v>17057.292969999999</v>
      </c>
      <c r="Q1468" s="18" t="s">
        <v>164</v>
      </c>
      <c r="R1468" s="18">
        <v>9104.1943360000005</v>
      </c>
      <c r="S1468" s="18" t="s">
        <v>164</v>
      </c>
      <c r="T1468" s="18">
        <v>4958.5429690000001</v>
      </c>
      <c r="U1468" s="18" t="s">
        <v>164</v>
      </c>
      <c r="V1468" s="18">
        <v>2675.9108890000002</v>
      </c>
      <c r="W1468" s="18" t="s">
        <v>164</v>
      </c>
      <c r="X1468" s="18">
        <v>1236.2426760000001</v>
      </c>
      <c r="Y1468" s="18" t="s">
        <v>164</v>
      </c>
      <c r="Z1468" s="18">
        <v>-968.35101320000001</v>
      </c>
    </row>
    <row r="1469" spans="1:26" hidden="1">
      <c r="A1469" s="18" t="s">
        <v>214</v>
      </c>
      <c r="B1469" s="18" t="s">
        <v>204</v>
      </c>
      <c r="C1469" s="18" t="s">
        <v>256</v>
      </c>
      <c r="D1469" s="18" t="s">
        <v>58</v>
      </c>
      <c r="E1469" s="18" t="s">
        <v>59</v>
      </c>
      <c r="F1469" s="18" t="s">
        <v>60</v>
      </c>
      <c r="G1469" s="18">
        <v>338.79208369999998</v>
      </c>
      <c r="H1469" s="18">
        <v>376.53201289999998</v>
      </c>
      <c r="I1469" s="18" t="s">
        <v>164</v>
      </c>
      <c r="J1469" s="18">
        <v>446.43582149999997</v>
      </c>
      <c r="K1469" s="18" t="s">
        <v>164</v>
      </c>
      <c r="L1469" s="18">
        <v>448.81298829999997</v>
      </c>
      <c r="M1469" s="18" t="s">
        <v>164</v>
      </c>
      <c r="N1469" s="18">
        <v>456.28155520000001</v>
      </c>
      <c r="O1469" s="18" t="s">
        <v>164</v>
      </c>
      <c r="P1469" s="18">
        <v>478.41247559999999</v>
      </c>
      <c r="Q1469" s="18" t="s">
        <v>164</v>
      </c>
      <c r="R1469" s="18">
        <v>500.14318850000001</v>
      </c>
      <c r="S1469" s="18" t="s">
        <v>164</v>
      </c>
      <c r="T1469" s="18">
        <v>521.14587400000005</v>
      </c>
      <c r="U1469" s="18" t="s">
        <v>164</v>
      </c>
      <c r="V1469" s="18">
        <v>533.73291019999999</v>
      </c>
      <c r="W1469" s="18" t="s">
        <v>164</v>
      </c>
      <c r="X1469" s="18">
        <v>539.65399170000001</v>
      </c>
      <c r="Y1469" s="18" t="s">
        <v>164</v>
      </c>
      <c r="Z1469" s="18">
        <v>546.48657230000003</v>
      </c>
    </row>
    <row r="1470" spans="1:26" hidden="1">
      <c r="A1470" s="18" t="s">
        <v>214</v>
      </c>
      <c r="B1470" s="18" t="s">
        <v>204</v>
      </c>
      <c r="C1470" s="18" t="s">
        <v>256</v>
      </c>
      <c r="D1470" s="18" t="s">
        <v>58</v>
      </c>
      <c r="E1470" s="18" t="s">
        <v>61</v>
      </c>
      <c r="F1470" s="18" t="s">
        <v>62</v>
      </c>
      <c r="G1470" s="18">
        <v>62356.086719999999</v>
      </c>
      <c r="H1470" s="18">
        <v>73745.71875</v>
      </c>
      <c r="I1470" s="18" t="s">
        <v>164</v>
      </c>
      <c r="J1470" s="18">
        <v>104696.3328</v>
      </c>
      <c r="K1470" s="18" t="s">
        <v>164</v>
      </c>
      <c r="L1470" s="18">
        <v>141169.46249999999</v>
      </c>
      <c r="M1470" s="18" t="s">
        <v>164</v>
      </c>
      <c r="N1470" s="18">
        <v>184526.90779999999</v>
      </c>
      <c r="O1470" s="18" t="s">
        <v>164</v>
      </c>
      <c r="P1470" s="18">
        <v>238300.1672</v>
      </c>
      <c r="Q1470" s="18" t="s">
        <v>164</v>
      </c>
      <c r="R1470" s="18">
        <v>283602.85940000002</v>
      </c>
      <c r="S1470" s="18" t="s">
        <v>164</v>
      </c>
      <c r="T1470" s="18">
        <v>334848.59379999997</v>
      </c>
      <c r="U1470" s="18" t="s">
        <v>164</v>
      </c>
      <c r="V1470" s="18">
        <v>391571.70939999999</v>
      </c>
      <c r="W1470" s="18" t="s">
        <v>164</v>
      </c>
      <c r="X1470" s="18">
        <v>455290.85940000002</v>
      </c>
      <c r="Y1470" s="18" t="s">
        <v>164</v>
      </c>
      <c r="Z1470" s="18">
        <v>526346.49380000005</v>
      </c>
    </row>
    <row r="1471" spans="1:26" hidden="1">
      <c r="A1471" s="18" t="s">
        <v>214</v>
      </c>
      <c r="B1471" s="18" t="s">
        <v>204</v>
      </c>
      <c r="C1471" s="18" t="s">
        <v>256</v>
      </c>
      <c r="D1471" s="18" t="s">
        <v>58</v>
      </c>
      <c r="E1471" s="18" t="s">
        <v>142</v>
      </c>
      <c r="F1471" s="18" t="s">
        <v>143</v>
      </c>
      <c r="G1471" s="18">
        <v>6514.0961909999996</v>
      </c>
      <c r="H1471" s="18">
        <v>6916.1831050000001</v>
      </c>
      <c r="I1471" s="18" t="s">
        <v>164</v>
      </c>
      <c r="J1471" s="18">
        <v>7611.7202150000003</v>
      </c>
      <c r="K1471" s="18" t="s">
        <v>164</v>
      </c>
      <c r="L1471" s="18">
        <v>8261.5732420000004</v>
      </c>
      <c r="M1471" s="18" t="s">
        <v>164</v>
      </c>
      <c r="N1471" s="18">
        <v>8784.6894530000009</v>
      </c>
      <c r="O1471" s="18" t="s">
        <v>164</v>
      </c>
      <c r="P1471" s="18">
        <v>9162.8847659999992</v>
      </c>
      <c r="Q1471" s="18" t="s">
        <v>164</v>
      </c>
      <c r="R1471" s="18">
        <v>9373.4853519999997</v>
      </c>
      <c r="S1471" s="18" t="s">
        <v>164</v>
      </c>
      <c r="T1471" s="18">
        <v>9438.1474610000005</v>
      </c>
      <c r="U1471" s="18" t="s">
        <v>164</v>
      </c>
      <c r="V1471" s="18">
        <v>9381.6425780000009</v>
      </c>
      <c r="W1471" s="18" t="s">
        <v>164</v>
      </c>
      <c r="X1471" s="18">
        <v>9222.6572269999997</v>
      </c>
      <c r="Y1471" s="18" t="s">
        <v>164</v>
      </c>
      <c r="Z1471" s="18">
        <v>8996.4921880000002</v>
      </c>
    </row>
    <row r="1472" spans="1:26" hidden="1">
      <c r="A1472" s="18" t="s">
        <v>214</v>
      </c>
      <c r="B1472" s="18" t="s">
        <v>204</v>
      </c>
      <c r="C1472" s="18" t="s">
        <v>256</v>
      </c>
      <c r="D1472" s="18" t="s">
        <v>58</v>
      </c>
      <c r="E1472" s="18" t="s">
        <v>63</v>
      </c>
      <c r="F1472" s="18" t="s">
        <v>60</v>
      </c>
      <c r="G1472" s="18">
        <v>453.09680179999998</v>
      </c>
      <c r="H1472" s="18">
        <v>510.09225459999999</v>
      </c>
      <c r="I1472" s="18" t="s">
        <v>164</v>
      </c>
      <c r="J1472" s="18">
        <v>602.97723389999999</v>
      </c>
      <c r="K1472" s="18" t="s">
        <v>164</v>
      </c>
      <c r="L1472" s="18">
        <v>591.14550780000002</v>
      </c>
      <c r="M1472" s="18" t="s">
        <v>164</v>
      </c>
      <c r="N1472" s="18">
        <v>605.79522710000003</v>
      </c>
      <c r="O1472" s="18" t="s">
        <v>164</v>
      </c>
      <c r="P1472" s="18">
        <v>640.32537839999998</v>
      </c>
      <c r="Q1472" s="18" t="s">
        <v>164</v>
      </c>
      <c r="R1472" s="18">
        <v>662.85833739999998</v>
      </c>
      <c r="S1472" s="18" t="s">
        <v>164</v>
      </c>
      <c r="T1472" s="18">
        <v>688.17761229999996</v>
      </c>
      <c r="U1472" s="18" t="s">
        <v>164</v>
      </c>
      <c r="V1472" s="18">
        <v>706.92419429999995</v>
      </c>
      <c r="W1472" s="18" t="s">
        <v>164</v>
      </c>
      <c r="X1472" s="18">
        <v>713.98968509999997</v>
      </c>
      <c r="Y1472" s="18" t="s">
        <v>164</v>
      </c>
      <c r="Z1472" s="18">
        <v>719.17028809999999</v>
      </c>
    </row>
    <row r="1473" spans="1:26" hidden="1">
      <c r="A1473" s="18" t="s">
        <v>214</v>
      </c>
      <c r="B1473" s="18" t="s">
        <v>205</v>
      </c>
      <c r="C1473" s="18" t="s">
        <v>256</v>
      </c>
      <c r="D1473" s="18" t="s">
        <v>58</v>
      </c>
      <c r="E1473" s="18" t="s">
        <v>140</v>
      </c>
      <c r="F1473" s="18" t="s">
        <v>141</v>
      </c>
      <c r="G1473" s="18">
        <v>30911.814450000002</v>
      </c>
      <c r="H1473" s="18">
        <v>34045.15625</v>
      </c>
      <c r="I1473" s="18" t="s">
        <v>164</v>
      </c>
      <c r="J1473" s="18">
        <v>38496.941409999999</v>
      </c>
      <c r="K1473" s="18" t="s">
        <v>164</v>
      </c>
      <c r="L1473" s="18">
        <v>24212.847659999999</v>
      </c>
      <c r="M1473" s="18" t="s">
        <v>164</v>
      </c>
      <c r="N1473" s="18">
        <v>16530.650389999999</v>
      </c>
      <c r="O1473" s="18" t="s">
        <v>164</v>
      </c>
      <c r="P1473" s="18">
        <v>11554.606449999999</v>
      </c>
      <c r="Q1473" s="18" t="s">
        <v>164</v>
      </c>
      <c r="R1473" s="18">
        <v>9363.0195309999999</v>
      </c>
      <c r="S1473" s="18" t="s">
        <v>164</v>
      </c>
      <c r="T1473" s="18">
        <v>8223.2880860000005</v>
      </c>
      <c r="U1473" s="18" t="s">
        <v>164</v>
      </c>
      <c r="V1473" s="18">
        <v>7899.4091799999997</v>
      </c>
      <c r="W1473" s="18" t="s">
        <v>164</v>
      </c>
      <c r="X1473" s="18">
        <v>6651.3515630000002</v>
      </c>
      <c r="Y1473" s="18" t="s">
        <v>164</v>
      </c>
      <c r="Z1473" s="18">
        <v>5124.8525390000004</v>
      </c>
    </row>
    <row r="1474" spans="1:26" hidden="1">
      <c r="A1474" s="18" t="s">
        <v>214</v>
      </c>
      <c r="B1474" s="18" t="s">
        <v>205</v>
      </c>
      <c r="C1474" s="18" t="s">
        <v>256</v>
      </c>
      <c r="D1474" s="18" t="s">
        <v>58</v>
      </c>
      <c r="E1474" s="18" t="s">
        <v>59</v>
      </c>
      <c r="F1474" s="18" t="s">
        <v>60</v>
      </c>
      <c r="G1474" s="18">
        <v>338.79208369999998</v>
      </c>
      <c r="H1474" s="18">
        <v>376.53201289999998</v>
      </c>
      <c r="I1474" s="18" t="s">
        <v>164</v>
      </c>
      <c r="J1474" s="18">
        <v>446.43548579999998</v>
      </c>
      <c r="K1474" s="18" t="s">
        <v>164</v>
      </c>
      <c r="L1474" s="18">
        <v>422.77929690000002</v>
      </c>
      <c r="M1474" s="18" t="s">
        <v>164</v>
      </c>
      <c r="N1474" s="18">
        <v>400.90115359999999</v>
      </c>
      <c r="O1474" s="18" t="s">
        <v>164</v>
      </c>
      <c r="P1474" s="18">
        <v>407.8884888</v>
      </c>
      <c r="Q1474" s="18" t="s">
        <v>164</v>
      </c>
      <c r="R1474" s="18">
        <v>436.44085689999997</v>
      </c>
      <c r="S1474" s="18" t="s">
        <v>164</v>
      </c>
      <c r="T1474" s="18">
        <v>462.92767329999998</v>
      </c>
      <c r="U1474" s="18" t="s">
        <v>164</v>
      </c>
      <c r="V1474" s="18">
        <v>482.84262080000002</v>
      </c>
      <c r="W1474" s="18" t="s">
        <v>164</v>
      </c>
      <c r="X1474" s="18">
        <v>497.4211426</v>
      </c>
      <c r="Y1474" s="18" t="s">
        <v>164</v>
      </c>
      <c r="Z1474" s="18">
        <v>508.84967039999998</v>
      </c>
    </row>
    <row r="1475" spans="1:26" hidden="1">
      <c r="A1475" s="18" t="s">
        <v>214</v>
      </c>
      <c r="B1475" s="18" t="s">
        <v>205</v>
      </c>
      <c r="C1475" s="18" t="s">
        <v>256</v>
      </c>
      <c r="D1475" s="18" t="s">
        <v>58</v>
      </c>
      <c r="E1475" s="18" t="s">
        <v>61</v>
      </c>
      <c r="F1475" s="18" t="s">
        <v>62</v>
      </c>
      <c r="G1475" s="18">
        <v>62356.086719999999</v>
      </c>
      <c r="H1475" s="18">
        <v>73745.71875</v>
      </c>
      <c r="I1475" s="18" t="s">
        <v>164</v>
      </c>
      <c r="J1475" s="18">
        <v>104696.3328</v>
      </c>
      <c r="K1475" s="18" t="s">
        <v>164</v>
      </c>
      <c r="L1475" s="18">
        <v>141169.46249999999</v>
      </c>
      <c r="M1475" s="18" t="s">
        <v>164</v>
      </c>
      <c r="N1475" s="18">
        <v>184526.90779999999</v>
      </c>
      <c r="O1475" s="18" t="s">
        <v>164</v>
      </c>
      <c r="P1475" s="18">
        <v>238300.1672</v>
      </c>
      <c r="Q1475" s="18" t="s">
        <v>164</v>
      </c>
      <c r="R1475" s="18">
        <v>283602.85940000002</v>
      </c>
      <c r="S1475" s="18" t="s">
        <v>164</v>
      </c>
      <c r="T1475" s="18">
        <v>334848.59379999997</v>
      </c>
      <c r="U1475" s="18" t="s">
        <v>164</v>
      </c>
      <c r="V1475" s="18">
        <v>391571.70939999999</v>
      </c>
      <c r="W1475" s="18" t="s">
        <v>164</v>
      </c>
      <c r="X1475" s="18">
        <v>455290.85940000002</v>
      </c>
      <c r="Y1475" s="18" t="s">
        <v>164</v>
      </c>
      <c r="Z1475" s="18">
        <v>526346.49380000005</v>
      </c>
    </row>
    <row r="1476" spans="1:26" hidden="1">
      <c r="A1476" s="18" t="s">
        <v>214</v>
      </c>
      <c r="B1476" s="18" t="s">
        <v>205</v>
      </c>
      <c r="C1476" s="18" t="s">
        <v>256</v>
      </c>
      <c r="D1476" s="18" t="s">
        <v>58</v>
      </c>
      <c r="E1476" s="18" t="s">
        <v>142</v>
      </c>
      <c r="F1476" s="18" t="s">
        <v>143</v>
      </c>
      <c r="G1476" s="18">
        <v>6514.0961909999996</v>
      </c>
      <c r="H1476" s="18">
        <v>6916.1831050000001</v>
      </c>
      <c r="I1476" s="18" t="s">
        <v>164</v>
      </c>
      <c r="J1476" s="18">
        <v>7611.7202150000003</v>
      </c>
      <c r="K1476" s="18" t="s">
        <v>164</v>
      </c>
      <c r="L1476" s="18">
        <v>8261.5732420000004</v>
      </c>
      <c r="M1476" s="18" t="s">
        <v>164</v>
      </c>
      <c r="N1476" s="18">
        <v>8784.6894530000009</v>
      </c>
      <c r="O1476" s="18" t="s">
        <v>164</v>
      </c>
      <c r="P1476" s="18">
        <v>9162.8847659999992</v>
      </c>
      <c r="Q1476" s="18" t="s">
        <v>164</v>
      </c>
      <c r="R1476" s="18">
        <v>9373.4853519999997</v>
      </c>
      <c r="S1476" s="18" t="s">
        <v>164</v>
      </c>
      <c r="T1476" s="18">
        <v>9438.1474610000005</v>
      </c>
      <c r="U1476" s="18" t="s">
        <v>164</v>
      </c>
      <c r="V1476" s="18">
        <v>9381.6425780000009</v>
      </c>
      <c r="W1476" s="18" t="s">
        <v>164</v>
      </c>
      <c r="X1476" s="18">
        <v>9222.6572269999997</v>
      </c>
      <c r="Y1476" s="18" t="s">
        <v>164</v>
      </c>
      <c r="Z1476" s="18">
        <v>8996.4921880000002</v>
      </c>
    </row>
    <row r="1477" spans="1:26" hidden="1">
      <c r="A1477" s="18" t="s">
        <v>214</v>
      </c>
      <c r="B1477" s="18" t="s">
        <v>205</v>
      </c>
      <c r="C1477" s="18" t="s">
        <v>256</v>
      </c>
      <c r="D1477" s="18" t="s">
        <v>58</v>
      </c>
      <c r="E1477" s="18" t="s">
        <v>63</v>
      </c>
      <c r="F1477" s="18" t="s">
        <v>60</v>
      </c>
      <c r="G1477" s="18">
        <v>453.09680179999998</v>
      </c>
      <c r="H1477" s="18">
        <v>510.09225459999999</v>
      </c>
      <c r="I1477" s="18" t="s">
        <v>164</v>
      </c>
      <c r="J1477" s="18">
        <v>602.97607419999997</v>
      </c>
      <c r="K1477" s="18" t="s">
        <v>164</v>
      </c>
      <c r="L1477" s="18">
        <v>547.19268799999998</v>
      </c>
      <c r="M1477" s="18" t="s">
        <v>164</v>
      </c>
      <c r="N1477" s="18">
        <v>519.66534420000005</v>
      </c>
      <c r="O1477" s="18" t="s">
        <v>164</v>
      </c>
      <c r="P1477" s="18">
        <v>529.45568849999995</v>
      </c>
      <c r="Q1477" s="18" t="s">
        <v>164</v>
      </c>
      <c r="R1477" s="18">
        <v>558.31640630000004</v>
      </c>
      <c r="S1477" s="18" t="s">
        <v>164</v>
      </c>
      <c r="T1477" s="18">
        <v>590.85375980000003</v>
      </c>
      <c r="U1477" s="18" t="s">
        <v>164</v>
      </c>
      <c r="V1477" s="18">
        <v>620.74041750000004</v>
      </c>
      <c r="W1477" s="18" t="s">
        <v>164</v>
      </c>
      <c r="X1477" s="18">
        <v>638.40710449999995</v>
      </c>
      <c r="Y1477" s="18" t="s">
        <v>164</v>
      </c>
      <c r="Z1477" s="18">
        <v>654.08331299999998</v>
      </c>
    </row>
    <row r="1478" spans="1:26" hidden="1">
      <c r="A1478" s="18" t="s">
        <v>217</v>
      </c>
      <c r="B1478" s="18" t="s">
        <v>255</v>
      </c>
      <c r="C1478" s="18" t="s">
        <v>256</v>
      </c>
      <c r="D1478" s="18" t="s">
        <v>58</v>
      </c>
      <c r="E1478" s="18" t="s">
        <v>140</v>
      </c>
      <c r="F1478" s="18" t="s">
        <v>141</v>
      </c>
      <c r="G1478" s="18">
        <v>36193.637900000002</v>
      </c>
      <c r="H1478" s="18">
        <v>38842.928</v>
      </c>
      <c r="I1478" s="18">
        <v>42927.371200000001</v>
      </c>
      <c r="J1478" s="18">
        <v>45171.882799999999</v>
      </c>
      <c r="K1478" s="18">
        <v>37888.433100000002</v>
      </c>
      <c r="L1478" s="18">
        <v>29161.447800000002</v>
      </c>
      <c r="M1478" s="18">
        <v>23173.507900000001</v>
      </c>
      <c r="N1478" s="18">
        <v>17376.301599999999</v>
      </c>
      <c r="O1478" s="18">
        <v>12961.405699999999</v>
      </c>
      <c r="P1478" s="18">
        <v>9153.7929999999997</v>
      </c>
      <c r="Q1478" s="18">
        <v>5235.3642</v>
      </c>
      <c r="R1478" s="18">
        <v>1407.0146</v>
      </c>
      <c r="S1478" s="18" t="s">
        <v>164</v>
      </c>
      <c r="T1478" s="18">
        <v>-3334.1469999999999</v>
      </c>
      <c r="U1478" s="18" t="s">
        <v>164</v>
      </c>
      <c r="V1478" s="18">
        <v>-5370.1518999999998</v>
      </c>
      <c r="W1478" s="18" t="s">
        <v>164</v>
      </c>
      <c r="X1478" s="18">
        <v>-6524.9472999999998</v>
      </c>
      <c r="Y1478" s="18" t="s">
        <v>164</v>
      </c>
      <c r="Z1478" s="18">
        <v>-7839.8863000000001</v>
      </c>
    </row>
    <row r="1479" spans="1:26" hidden="1">
      <c r="A1479" s="18" t="s">
        <v>217</v>
      </c>
      <c r="B1479" s="18" t="s">
        <v>255</v>
      </c>
      <c r="C1479" s="18" t="s">
        <v>256</v>
      </c>
      <c r="D1479" s="18" t="s">
        <v>58</v>
      </c>
      <c r="E1479" s="18" t="s">
        <v>59</v>
      </c>
      <c r="F1479" s="18" t="s">
        <v>60</v>
      </c>
      <c r="G1479" s="18">
        <v>331.26330000000002</v>
      </c>
      <c r="H1479" s="18">
        <v>362.13060000000002</v>
      </c>
      <c r="I1479" s="18">
        <v>415.6182</v>
      </c>
      <c r="J1479" s="18">
        <v>457.64150000000001</v>
      </c>
      <c r="K1479" s="18">
        <v>459.14429999999999</v>
      </c>
      <c r="L1479" s="18">
        <v>473.56290000000001</v>
      </c>
      <c r="M1479" s="18">
        <v>497.24470000000002</v>
      </c>
      <c r="N1479" s="18">
        <v>525.62390000000005</v>
      </c>
      <c r="O1479" s="18">
        <v>553.69359999999995</v>
      </c>
      <c r="P1479" s="18">
        <v>580.28800000000001</v>
      </c>
      <c r="Q1479" s="18">
        <v>606.19420000000002</v>
      </c>
      <c r="R1479" s="18">
        <v>626.93150000000003</v>
      </c>
      <c r="S1479" s="18" t="s">
        <v>164</v>
      </c>
      <c r="T1479" s="18">
        <v>669.44830000000002</v>
      </c>
      <c r="U1479" s="18" t="s">
        <v>164</v>
      </c>
      <c r="V1479" s="18">
        <v>727.56650000000002</v>
      </c>
      <c r="W1479" s="18" t="s">
        <v>164</v>
      </c>
      <c r="X1479" s="18">
        <v>777.27639999999997</v>
      </c>
      <c r="Y1479" s="18" t="s">
        <v>164</v>
      </c>
      <c r="Z1479" s="18">
        <v>833.93020000000001</v>
      </c>
    </row>
    <row r="1480" spans="1:26" hidden="1">
      <c r="A1480" s="18" t="s">
        <v>217</v>
      </c>
      <c r="B1480" s="18" t="s">
        <v>255</v>
      </c>
      <c r="C1480" s="18" t="s">
        <v>256</v>
      </c>
      <c r="D1480" s="18" t="s">
        <v>58</v>
      </c>
      <c r="E1480" s="18" t="s">
        <v>61</v>
      </c>
      <c r="F1480" s="18" t="s">
        <v>62</v>
      </c>
      <c r="G1480" s="18">
        <v>62912.324860000001</v>
      </c>
      <c r="H1480" s="18">
        <v>73767.357730000003</v>
      </c>
      <c r="I1480" s="18">
        <v>93073.120909999998</v>
      </c>
      <c r="J1480" s="18">
        <v>111282.2516</v>
      </c>
      <c r="K1480" s="18">
        <v>132201.8572</v>
      </c>
      <c r="L1480" s="18">
        <v>154339.65599999999</v>
      </c>
      <c r="M1480" s="18">
        <v>177204.4571</v>
      </c>
      <c r="N1480" s="18">
        <v>201086.83189999999</v>
      </c>
      <c r="O1480" s="18">
        <v>226254.66130000001</v>
      </c>
      <c r="P1480" s="18">
        <v>251472.9969</v>
      </c>
      <c r="Q1480" s="18">
        <v>275563.12800000003</v>
      </c>
      <c r="R1480" s="18">
        <v>299508.31270000001</v>
      </c>
      <c r="S1480" s="18" t="s">
        <v>164</v>
      </c>
      <c r="T1480" s="18">
        <v>359084.18699999998</v>
      </c>
      <c r="U1480" s="18" t="s">
        <v>164</v>
      </c>
      <c r="V1480" s="18">
        <v>426630.79889999999</v>
      </c>
      <c r="W1480" s="18" t="s">
        <v>164</v>
      </c>
      <c r="X1480" s="18">
        <v>493053.82410000003</v>
      </c>
      <c r="Y1480" s="18" t="s">
        <v>164</v>
      </c>
      <c r="Z1480" s="18">
        <v>573899.07499999995</v>
      </c>
    </row>
    <row r="1481" spans="1:26" hidden="1">
      <c r="A1481" s="18" t="s">
        <v>217</v>
      </c>
      <c r="B1481" s="18" t="s">
        <v>255</v>
      </c>
      <c r="C1481" s="18" t="s">
        <v>256</v>
      </c>
      <c r="D1481" s="18" t="s">
        <v>58</v>
      </c>
      <c r="E1481" s="18" t="s">
        <v>142</v>
      </c>
      <c r="F1481" s="18" t="s">
        <v>143</v>
      </c>
      <c r="G1481" s="18">
        <v>6465.5870000000004</v>
      </c>
      <c r="H1481" s="18">
        <v>6858.4391999999998</v>
      </c>
      <c r="I1481" s="18">
        <v>7248.0137000000004</v>
      </c>
      <c r="J1481" s="18">
        <v>7637.5883000000003</v>
      </c>
      <c r="K1481" s="18">
        <v>7978.3738000000003</v>
      </c>
      <c r="L1481" s="18">
        <v>8287.5745000000006</v>
      </c>
      <c r="M1481" s="18">
        <v>8565.3942999999999</v>
      </c>
      <c r="N1481" s="18">
        <v>8809.9671999999991</v>
      </c>
      <c r="O1481" s="18">
        <v>9018.4261000000006</v>
      </c>
      <c r="P1481" s="18">
        <v>9186.5607999999993</v>
      </c>
      <c r="Q1481" s="18">
        <v>9311.6738999999998</v>
      </c>
      <c r="R1481" s="18">
        <v>9395.1232</v>
      </c>
      <c r="S1481" s="18" t="s">
        <v>164</v>
      </c>
      <c r="T1481" s="18">
        <v>9457.9447999999993</v>
      </c>
      <c r="U1481" s="18" t="s">
        <v>164</v>
      </c>
      <c r="V1481" s="18">
        <v>9399.8698000000004</v>
      </c>
      <c r="W1481" s="18" t="s">
        <v>164</v>
      </c>
      <c r="X1481" s="18">
        <v>9239.5293000000001</v>
      </c>
      <c r="Y1481" s="18" t="s">
        <v>164</v>
      </c>
      <c r="Z1481" s="18">
        <v>9012.2116000000005</v>
      </c>
    </row>
    <row r="1482" spans="1:26" hidden="1">
      <c r="A1482" s="18" t="s">
        <v>217</v>
      </c>
      <c r="B1482" s="18" t="s">
        <v>255</v>
      </c>
      <c r="C1482" s="18" t="s">
        <v>256</v>
      </c>
      <c r="D1482" s="18" t="s">
        <v>58</v>
      </c>
      <c r="E1482" s="18" t="s">
        <v>63</v>
      </c>
      <c r="F1482" s="18" t="s">
        <v>60</v>
      </c>
      <c r="G1482" s="18">
        <v>445.9341</v>
      </c>
      <c r="H1482" s="18">
        <v>486.98169999999999</v>
      </c>
      <c r="I1482" s="18">
        <v>552.25549999999998</v>
      </c>
      <c r="J1482" s="18">
        <v>602.36919999999998</v>
      </c>
      <c r="K1482" s="18">
        <v>580.17309999999998</v>
      </c>
      <c r="L1482" s="18">
        <v>573.71339999999998</v>
      </c>
      <c r="M1482" s="18">
        <v>586.16579999999999</v>
      </c>
      <c r="N1482" s="18">
        <v>620.82929999999999</v>
      </c>
      <c r="O1482" s="18">
        <v>667.24630000000002</v>
      </c>
      <c r="P1482" s="18">
        <v>717.34749999999997</v>
      </c>
      <c r="Q1482" s="18">
        <v>768.96429999999998</v>
      </c>
      <c r="R1482" s="18">
        <v>813.33450000000005</v>
      </c>
      <c r="S1482" s="18" t="s">
        <v>164</v>
      </c>
      <c r="T1482" s="18">
        <v>895.53009999999995</v>
      </c>
      <c r="U1482" s="18" t="s">
        <v>164</v>
      </c>
      <c r="V1482" s="18">
        <v>991.62109999999996</v>
      </c>
      <c r="W1482" s="18" t="s">
        <v>164</v>
      </c>
      <c r="X1482" s="18">
        <v>1075.5109</v>
      </c>
      <c r="Y1482" s="18" t="s">
        <v>164</v>
      </c>
      <c r="Z1482" s="18">
        <v>1163.7076999999999</v>
      </c>
    </row>
    <row r="1483" spans="1:26" hidden="1">
      <c r="A1483" s="18" t="s">
        <v>217</v>
      </c>
      <c r="B1483" s="18" t="s">
        <v>277</v>
      </c>
      <c r="C1483" s="18" t="s">
        <v>256</v>
      </c>
      <c r="D1483" s="18" t="s">
        <v>58</v>
      </c>
      <c r="E1483" s="18" t="s">
        <v>140</v>
      </c>
      <c r="F1483" s="18" t="s">
        <v>141</v>
      </c>
      <c r="G1483" s="18">
        <v>36193.637900000002</v>
      </c>
      <c r="H1483" s="18">
        <v>40127.095200000003</v>
      </c>
      <c r="I1483" s="18">
        <v>45416.179400000001</v>
      </c>
      <c r="J1483" s="18">
        <v>45912.145299999996</v>
      </c>
      <c r="K1483" s="18">
        <v>38065.660000000003</v>
      </c>
      <c r="L1483" s="18">
        <v>28847.7</v>
      </c>
      <c r="M1483" s="18">
        <v>23070.45</v>
      </c>
      <c r="N1483" s="18">
        <v>18071.16</v>
      </c>
      <c r="O1483" s="18">
        <v>13763.44</v>
      </c>
      <c r="P1483" s="18">
        <v>9743.143</v>
      </c>
      <c r="Q1483" s="18">
        <v>5533.7520000000004</v>
      </c>
      <c r="R1483" s="18">
        <v>1638.7380000000001</v>
      </c>
      <c r="S1483" s="18" t="s">
        <v>164</v>
      </c>
      <c r="T1483" s="18">
        <v>-3482.5819999999999</v>
      </c>
      <c r="U1483" s="18" t="s">
        <v>164</v>
      </c>
      <c r="V1483" s="18">
        <v>-5812.1229999999996</v>
      </c>
      <c r="W1483" s="18" t="s">
        <v>164</v>
      </c>
      <c r="X1483" s="18">
        <v>-8506.86</v>
      </c>
      <c r="Y1483" s="18" t="s">
        <v>164</v>
      </c>
      <c r="Z1483" s="18">
        <v>-10357.52</v>
      </c>
    </row>
    <row r="1484" spans="1:26" hidden="1">
      <c r="A1484" s="18" t="s">
        <v>217</v>
      </c>
      <c r="B1484" s="18" t="s">
        <v>277</v>
      </c>
      <c r="C1484" s="18" t="s">
        <v>256</v>
      </c>
      <c r="D1484" s="18" t="s">
        <v>58</v>
      </c>
      <c r="E1484" s="18" t="s">
        <v>59</v>
      </c>
      <c r="F1484" s="18" t="s">
        <v>60</v>
      </c>
      <c r="G1484" s="18">
        <v>331.26330000000002</v>
      </c>
      <c r="H1484" s="18">
        <v>372.84109999999998</v>
      </c>
      <c r="I1484" s="18">
        <v>431.48169999999999</v>
      </c>
      <c r="J1484" s="18">
        <v>458.05110000000002</v>
      </c>
      <c r="K1484" s="18">
        <v>457.69229999999999</v>
      </c>
      <c r="L1484" s="18">
        <v>465.1207</v>
      </c>
      <c r="M1484" s="18">
        <v>484.60809999999998</v>
      </c>
      <c r="N1484" s="18">
        <v>510.428</v>
      </c>
      <c r="O1484" s="18">
        <v>535.29139999999995</v>
      </c>
      <c r="P1484" s="18">
        <v>558.61149999999998</v>
      </c>
      <c r="Q1484" s="18">
        <v>579.95569999999998</v>
      </c>
      <c r="R1484" s="18">
        <v>598.75210000000004</v>
      </c>
      <c r="S1484" s="18" t="s">
        <v>164</v>
      </c>
      <c r="T1484" s="18">
        <v>635.90350000000001</v>
      </c>
      <c r="U1484" s="18" t="s">
        <v>164</v>
      </c>
      <c r="V1484" s="18">
        <v>689.01130000000001</v>
      </c>
      <c r="W1484" s="18" t="s">
        <v>164</v>
      </c>
      <c r="X1484" s="18">
        <v>733.30100000000004</v>
      </c>
      <c r="Y1484" s="18" t="s">
        <v>164</v>
      </c>
      <c r="Z1484" s="18">
        <v>793.79309999999998</v>
      </c>
    </row>
    <row r="1485" spans="1:26" hidden="1">
      <c r="A1485" s="18" t="s">
        <v>217</v>
      </c>
      <c r="B1485" s="18" t="s">
        <v>277</v>
      </c>
      <c r="C1485" s="18" t="s">
        <v>256</v>
      </c>
      <c r="D1485" s="18" t="s">
        <v>58</v>
      </c>
      <c r="E1485" s="18" t="s">
        <v>61</v>
      </c>
      <c r="F1485" s="18" t="s">
        <v>62</v>
      </c>
      <c r="G1485" s="18">
        <v>63354.998899999999</v>
      </c>
      <c r="H1485" s="18">
        <v>74520.626499999998</v>
      </c>
      <c r="I1485" s="18">
        <v>94421.122199999998</v>
      </c>
      <c r="J1485" s="18">
        <v>112525.80989999999</v>
      </c>
      <c r="K1485" s="18">
        <v>133060.17800000001</v>
      </c>
      <c r="L1485" s="18">
        <v>154656.5662</v>
      </c>
      <c r="M1485" s="18">
        <v>177468.80989999999</v>
      </c>
      <c r="N1485" s="18">
        <v>201413.8285</v>
      </c>
      <c r="O1485" s="18">
        <v>226366.44750000001</v>
      </c>
      <c r="P1485" s="18">
        <v>251268.88570000001</v>
      </c>
      <c r="Q1485" s="18">
        <v>274830.73710000003</v>
      </c>
      <c r="R1485" s="18">
        <v>298391.7023</v>
      </c>
      <c r="S1485" s="18" t="s">
        <v>164</v>
      </c>
      <c r="T1485" s="18">
        <v>356328.94130000001</v>
      </c>
      <c r="U1485" s="18" t="s">
        <v>164</v>
      </c>
      <c r="V1485" s="18">
        <v>420997.58399999997</v>
      </c>
      <c r="W1485" s="18" t="s">
        <v>164</v>
      </c>
      <c r="X1485" s="18">
        <v>480743.87319999997</v>
      </c>
      <c r="Y1485" s="18" t="s">
        <v>164</v>
      </c>
      <c r="Z1485" s="18">
        <v>553905.33689999999</v>
      </c>
    </row>
    <row r="1486" spans="1:26" hidden="1">
      <c r="A1486" s="18" t="s">
        <v>217</v>
      </c>
      <c r="B1486" s="18" t="s">
        <v>277</v>
      </c>
      <c r="C1486" s="18" t="s">
        <v>256</v>
      </c>
      <c r="D1486" s="18" t="s">
        <v>58</v>
      </c>
      <c r="E1486" s="18" t="s">
        <v>142</v>
      </c>
      <c r="F1486" s="18" t="s">
        <v>143</v>
      </c>
      <c r="G1486" s="18">
        <v>6465.5870000000004</v>
      </c>
      <c r="H1486" s="18">
        <v>6858.4391999999998</v>
      </c>
      <c r="I1486" s="18">
        <v>7248.0137000000004</v>
      </c>
      <c r="J1486" s="18">
        <v>7637.5883000000003</v>
      </c>
      <c r="K1486" s="18">
        <v>7978.3739999999998</v>
      </c>
      <c r="L1486" s="18">
        <v>8287.5740000000005</v>
      </c>
      <c r="M1486" s="18">
        <v>8565.3940000000002</v>
      </c>
      <c r="N1486" s="18">
        <v>8809.9670000000006</v>
      </c>
      <c r="O1486" s="18">
        <v>9018.4259999999995</v>
      </c>
      <c r="P1486" s="18">
        <v>9186.5609999999997</v>
      </c>
      <c r="Q1486" s="18">
        <v>9311.6740000000009</v>
      </c>
      <c r="R1486" s="18">
        <v>9395.1229999999996</v>
      </c>
      <c r="S1486" s="18" t="s">
        <v>164</v>
      </c>
      <c r="T1486" s="18">
        <v>9457.9449999999997</v>
      </c>
      <c r="U1486" s="18" t="s">
        <v>164</v>
      </c>
      <c r="V1486" s="18">
        <v>9399.8700000000008</v>
      </c>
      <c r="W1486" s="18" t="s">
        <v>164</v>
      </c>
      <c r="X1486" s="18">
        <v>9239.5290000000005</v>
      </c>
      <c r="Y1486" s="18" t="s">
        <v>164</v>
      </c>
      <c r="Z1486" s="18">
        <v>9012.2119999999995</v>
      </c>
    </row>
    <row r="1487" spans="1:26" hidden="1">
      <c r="A1487" s="18" t="s">
        <v>217</v>
      </c>
      <c r="B1487" s="18" t="s">
        <v>277</v>
      </c>
      <c r="C1487" s="18" t="s">
        <v>256</v>
      </c>
      <c r="D1487" s="18" t="s">
        <v>58</v>
      </c>
      <c r="E1487" s="18" t="s">
        <v>63</v>
      </c>
      <c r="F1487" s="18" t="s">
        <v>60</v>
      </c>
      <c r="G1487" s="18">
        <v>445.9341</v>
      </c>
      <c r="H1487" s="18">
        <v>500.15710000000001</v>
      </c>
      <c r="I1487" s="18">
        <v>574.82989999999995</v>
      </c>
      <c r="J1487" s="18">
        <v>609.87130000000002</v>
      </c>
      <c r="K1487" s="18">
        <v>586.5865</v>
      </c>
      <c r="L1487" s="18">
        <v>569.33669999999995</v>
      </c>
      <c r="M1487" s="18">
        <v>577.72940000000006</v>
      </c>
      <c r="N1487" s="18">
        <v>613.94439999999997</v>
      </c>
      <c r="O1487" s="18">
        <v>660.32280000000003</v>
      </c>
      <c r="P1487" s="18">
        <v>710.59379999999999</v>
      </c>
      <c r="Q1487" s="18">
        <v>760.66970000000003</v>
      </c>
      <c r="R1487" s="18">
        <v>804.84839999999997</v>
      </c>
      <c r="S1487" s="18" t="s">
        <v>164</v>
      </c>
      <c r="T1487" s="18">
        <v>876.14729999999997</v>
      </c>
      <c r="U1487" s="18" t="s">
        <v>164</v>
      </c>
      <c r="V1487" s="18">
        <v>961.02499999999998</v>
      </c>
      <c r="W1487" s="18" t="s">
        <v>164</v>
      </c>
      <c r="X1487" s="18">
        <v>1040.5050000000001</v>
      </c>
      <c r="Y1487" s="18" t="s">
        <v>164</v>
      </c>
      <c r="Z1487" s="18">
        <v>1138.8789999999999</v>
      </c>
    </row>
    <row r="1488" spans="1:26" hidden="1">
      <c r="A1488" s="18" t="s">
        <v>217</v>
      </c>
      <c r="B1488" s="18" t="s">
        <v>278</v>
      </c>
      <c r="C1488" s="18" t="s">
        <v>256</v>
      </c>
      <c r="D1488" s="18" t="s">
        <v>58</v>
      </c>
      <c r="E1488" s="18" t="s">
        <v>140</v>
      </c>
      <c r="F1488" s="18" t="s">
        <v>141</v>
      </c>
      <c r="G1488" s="18">
        <v>36193.637900000002</v>
      </c>
      <c r="H1488" s="18">
        <v>40127.095200000003</v>
      </c>
      <c r="I1488" s="18">
        <v>45416.179400000001</v>
      </c>
      <c r="J1488" s="18">
        <v>45912.145299999996</v>
      </c>
      <c r="K1488" s="18">
        <v>37196.519999999997</v>
      </c>
      <c r="L1488" s="18">
        <v>26642.66</v>
      </c>
      <c r="M1488" s="18">
        <v>18770.45</v>
      </c>
      <c r="N1488" s="18">
        <v>13448.18</v>
      </c>
      <c r="O1488" s="18">
        <v>9154.8580000000002</v>
      </c>
      <c r="P1488" s="18">
        <v>6221.8280000000004</v>
      </c>
      <c r="Q1488" s="18">
        <v>4256.1670000000004</v>
      </c>
      <c r="R1488" s="18">
        <v>2551.6930000000002</v>
      </c>
      <c r="S1488" s="18" t="s">
        <v>164</v>
      </c>
      <c r="T1488" s="18">
        <v>-463.55889999999999</v>
      </c>
      <c r="U1488" s="18" t="s">
        <v>164</v>
      </c>
      <c r="V1488" s="18">
        <v>-3086.297</v>
      </c>
      <c r="W1488" s="18" t="s">
        <v>164</v>
      </c>
      <c r="X1488" s="18">
        <v>-5997.72</v>
      </c>
      <c r="Y1488" s="18" t="s">
        <v>164</v>
      </c>
      <c r="Z1488" s="18">
        <v>-7094.5280000000002</v>
      </c>
    </row>
    <row r="1489" spans="1:26" hidden="1">
      <c r="A1489" s="18" t="s">
        <v>217</v>
      </c>
      <c r="B1489" s="18" t="s">
        <v>278</v>
      </c>
      <c r="C1489" s="18" t="s">
        <v>256</v>
      </c>
      <c r="D1489" s="18" t="s">
        <v>58</v>
      </c>
      <c r="E1489" s="18" t="s">
        <v>59</v>
      </c>
      <c r="F1489" s="18" t="s">
        <v>60</v>
      </c>
      <c r="G1489" s="18">
        <v>331.26330000000002</v>
      </c>
      <c r="H1489" s="18">
        <v>372.84109999999998</v>
      </c>
      <c r="I1489" s="18">
        <v>431.48169999999999</v>
      </c>
      <c r="J1489" s="18">
        <v>458.05110000000002</v>
      </c>
      <c r="K1489" s="18">
        <v>450.4502</v>
      </c>
      <c r="L1489" s="18">
        <v>446.89100000000002</v>
      </c>
      <c r="M1489" s="18">
        <v>460.6662</v>
      </c>
      <c r="N1489" s="18">
        <v>487.0181</v>
      </c>
      <c r="O1489" s="18">
        <v>511.8066</v>
      </c>
      <c r="P1489" s="18">
        <v>537.17690000000005</v>
      </c>
      <c r="Q1489" s="18">
        <v>561.4162</v>
      </c>
      <c r="R1489" s="18">
        <v>581.47500000000002</v>
      </c>
      <c r="S1489" s="18" t="s">
        <v>164</v>
      </c>
      <c r="T1489" s="18">
        <v>624.02779999999996</v>
      </c>
      <c r="U1489" s="18" t="s">
        <v>164</v>
      </c>
      <c r="V1489" s="18">
        <v>681.28309999999999</v>
      </c>
      <c r="W1489" s="18" t="s">
        <v>164</v>
      </c>
      <c r="X1489" s="18">
        <v>727.77869999999996</v>
      </c>
      <c r="Y1489" s="18" t="s">
        <v>164</v>
      </c>
      <c r="Z1489" s="18">
        <v>786.52890000000002</v>
      </c>
    </row>
    <row r="1490" spans="1:26" hidden="1">
      <c r="A1490" s="18" t="s">
        <v>217</v>
      </c>
      <c r="B1490" s="18" t="s">
        <v>278</v>
      </c>
      <c r="C1490" s="18" t="s">
        <v>256</v>
      </c>
      <c r="D1490" s="18" t="s">
        <v>58</v>
      </c>
      <c r="E1490" s="18" t="s">
        <v>61</v>
      </c>
      <c r="F1490" s="18" t="s">
        <v>62</v>
      </c>
      <c r="G1490" s="18">
        <v>63354.998899999999</v>
      </c>
      <c r="H1490" s="18">
        <v>74520.626499999998</v>
      </c>
      <c r="I1490" s="18">
        <v>94421.122199999998</v>
      </c>
      <c r="J1490" s="18">
        <v>112525.80989999999</v>
      </c>
      <c r="K1490" s="18">
        <v>132735.0563</v>
      </c>
      <c r="L1490" s="18">
        <v>153687.9584</v>
      </c>
      <c r="M1490" s="18">
        <v>175952.09229999999</v>
      </c>
      <c r="N1490" s="18">
        <v>199717.54629999999</v>
      </c>
      <c r="O1490" s="18">
        <v>224306.60490000001</v>
      </c>
      <c r="P1490" s="18">
        <v>248887.79860000001</v>
      </c>
      <c r="Q1490" s="18">
        <v>272170.83179999999</v>
      </c>
      <c r="R1490" s="18">
        <v>295139.82069999998</v>
      </c>
      <c r="S1490" s="18" t="s">
        <v>164</v>
      </c>
      <c r="T1490" s="18">
        <v>351681.97200000001</v>
      </c>
      <c r="U1490" s="18" t="s">
        <v>164</v>
      </c>
      <c r="V1490" s="18">
        <v>414752.6997</v>
      </c>
      <c r="W1490" s="18" t="s">
        <v>164</v>
      </c>
      <c r="X1490" s="18">
        <v>472904.84029999998</v>
      </c>
      <c r="Y1490" s="18" t="s">
        <v>164</v>
      </c>
      <c r="Z1490" s="18">
        <v>548564.70079999999</v>
      </c>
    </row>
    <row r="1491" spans="1:26" hidden="1">
      <c r="A1491" s="18" t="s">
        <v>217</v>
      </c>
      <c r="B1491" s="18" t="s">
        <v>278</v>
      </c>
      <c r="C1491" s="18" t="s">
        <v>256</v>
      </c>
      <c r="D1491" s="18" t="s">
        <v>58</v>
      </c>
      <c r="E1491" s="18" t="s">
        <v>142</v>
      </c>
      <c r="F1491" s="18" t="s">
        <v>143</v>
      </c>
      <c r="G1491" s="18">
        <v>6465.5870000000004</v>
      </c>
      <c r="H1491" s="18">
        <v>6858.4391999999998</v>
      </c>
      <c r="I1491" s="18">
        <v>7248.0137000000004</v>
      </c>
      <c r="J1491" s="18">
        <v>7637.5883000000003</v>
      </c>
      <c r="K1491" s="18">
        <v>7978.3739999999998</v>
      </c>
      <c r="L1491" s="18">
        <v>8287.5740000000005</v>
      </c>
      <c r="M1491" s="18">
        <v>8565.3940000000002</v>
      </c>
      <c r="N1491" s="18">
        <v>8809.9670000000006</v>
      </c>
      <c r="O1491" s="18">
        <v>9018.4259999999995</v>
      </c>
      <c r="P1491" s="18">
        <v>9186.5609999999997</v>
      </c>
      <c r="Q1491" s="18">
        <v>9311.6740000000009</v>
      </c>
      <c r="R1491" s="18">
        <v>9395.1229999999996</v>
      </c>
      <c r="S1491" s="18" t="s">
        <v>164</v>
      </c>
      <c r="T1491" s="18">
        <v>9457.9449999999997</v>
      </c>
      <c r="U1491" s="18" t="s">
        <v>164</v>
      </c>
      <c r="V1491" s="18">
        <v>9399.8700000000008</v>
      </c>
      <c r="W1491" s="18" t="s">
        <v>164</v>
      </c>
      <c r="X1491" s="18">
        <v>9239.5290000000005</v>
      </c>
      <c r="Y1491" s="18" t="s">
        <v>164</v>
      </c>
      <c r="Z1491" s="18">
        <v>9012.2119999999995</v>
      </c>
    </row>
    <row r="1492" spans="1:26" hidden="1">
      <c r="A1492" s="18" t="s">
        <v>217</v>
      </c>
      <c r="B1492" s="18" t="s">
        <v>278</v>
      </c>
      <c r="C1492" s="18" t="s">
        <v>256</v>
      </c>
      <c r="D1492" s="18" t="s">
        <v>58</v>
      </c>
      <c r="E1492" s="18" t="s">
        <v>63</v>
      </c>
      <c r="F1492" s="18" t="s">
        <v>60</v>
      </c>
      <c r="G1492" s="18">
        <v>445.9341</v>
      </c>
      <c r="H1492" s="18">
        <v>500.15710000000001</v>
      </c>
      <c r="I1492" s="18">
        <v>574.82989999999995</v>
      </c>
      <c r="J1492" s="18">
        <v>609.87130000000002</v>
      </c>
      <c r="K1492" s="18">
        <v>576.01710000000003</v>
      </c>
      <c r="L1492" s="18">
        <v>543.98479999999995</v>
      </c>
      <c r="M1492" s="18">
        <v>548.60080000000005</v>
      </c>
      <c r="N1492" s="18">
        <v>589.96600000000001</v>
      </c>
      <c r="O1492" s="18">
        <v>638.9556</v>
      </c>
      <c r="P1492" s="18">
        <v>685.65809999999999</v>
      </c>
      <c r="Q1492" s="18">
        <v>727.0729</v>
      </c>
      <c r="R1492" s="18">
        <v>761.00540000000001</v>
      </c>
      <c r="S1492" s="18" t="s">
        <v>164</v>
      </c>
      <c r="T1492" s="18">
        <v>834.69979999999998</v>
      </c>
      <c r="U1492" s="18" t="s">
        <v>164</v>
      </c>
      <c r="V1492" s="18">
        <v>932.01710000000003</v>
      </c>
      <c r="W1492" s="18" t="s">
        <v>164</v>
      </c>
      <c r="X1492" s="18">
        <v>1023.236</v>
      </c>
      <c r="Y1492" s="18" t="s">
        <v>164</v>
      </c>
      <c r="Z1492" s="18">
        <v>1117.923</v>
      </c>
    </row>
    <row r="1493" spans="1:26" hidden="1">
      <c r="A1493" s="18" t="s">
        <v>220</v>
      </c>
      <c r="B1493" s="18" t="s">
        <v>269</v>
      </c>
      <c r="C1493" s="18" t="s">
        <v>256</v>
      </c>
      <c r="D1493" s="18" t="s">
        <v>58</v>
      </c>
      <c r="E1493" s="18" t="s">
        <v>140</v>
      </c>
      <c r="F1493" s="18" t="s">
        <v>141</v>
      </c>
      <c r="G1493" s="18">
        <v>33799.581299999998</v>
      </c>
      <c r="H1493" s="18">
        <v>36445.891300000003</v>
      </c>
      <c r="I1493" s="18">
        <v>40425.1103</v>
      </c>
      <c r="J1493" s="18">
        <v>42026.688000000002</v>
      </c>
      <c r="K1493" s="18">
        <v>35658.102599999998</v>
      </c>
      <c r="L1493" s="18">
        <v>29728.577600000001</v>
      </c>
      <c r="M1493" s="18">
        <v>23835.412499999999</v>
      </c>
      <c r="N1493" s="18">
        <v>18793.067599999998</v>
      </c>
      <c r="O1493" s="18">
        <v>14516.07</v>
      </c>
      <c r="P1493" s="18">
        <v>10289.4231</v>
      </c>
      <c r="Q1493" s="18">
        <v>6033.3478999999998</v>
      </c>
      <c r="R1493" s="18">
        <v>2024.0599</v>
      </c>
      <c r="S1493" s="18" t="s">
        <v>164</v>
      </c>
      <c r="T1493" s="18">
        <v>-3011.8105999999998</v>
      </c>
      <c r="U1493" s="18" t="s">
        <v>164</v>
      </c>
      <c r="V1493" s="18">
        <v>-5674.8561</v>
      </c>
      <c r="W1493" s="18" t="s">
        <v>164</v>
      </c>
      <c r="X1493" s="18">
        <v>-7641.2142999999996</v>
      </c>
      <c r="Y1493" s="18" t="s">
        <v>164</v>
      </c>
      <c r="Z1493" s="18">
        <v>-8996.9472999999998</v>
      </c>
    </row>
    <row r="1494" spans="1:26" hidden="1">
      <c r="A1494" s="18" t="s">
        <v>220</v>
      </c>
      <c r="B1494" s="18" t="s">
        <v>269</v>
      </c>
      <c r="C1494" s="18" t="s">
        <v>256</v>
      </c>
      <c r="D1494" s="18" t="s">
        <v>58</v>
      </c>
      <c r="E1494" s="18" t="s">
        <v>59</v>
      </c>
      <c r="F1494" s="18" t="s">
        <v>60</v>
      </c>
      <c r="G1494" s="18">
        <v>331.26330000000002</v>
      </c>
      <c r="H1494" s="18">
        <v>356.3691</v>
      </c>
      <c r="I1494" s="18">
        <v>401.50819999999999</v>
      </c>
      <c r="J1494" s="18">
        <v>438.9316</v>
      </c>
      <c r="K1494" s="18">
        <v>444.57600000000002</v>
      </c>
      <c r="L1494" s="18">
        <v>466.48410000000001</v>
      </c>
      <c r="M1494" s="18">
        <v>494.79880000000003</v>
      </c>
      <c r="N1494" s="18">
        <v>523.72709999999995</v>
      </c>
      <c r="O1494" s="18">
        <v>551.71360000000004</v>
      </c>
      <c r="P1494" s="18">
        <v>578.07159999999999</v>
      </c>
      <c r="Q1494" s="18">
        <v>604.24170000000004</v>
      </c>
      <c r="R1494" s="18">
        <v>624.91179999999997</v>
      </c>
      <c r="S1494" s="18" t="s">
        <v>164</v>
      </c>
      <c r="T1494" s="18">
        <v>664.14099999999996</v>
      </c>
      <c r="U1494" s="18" t="s">
        <v>164</v>
      </c>
      <c r="V1494" s="18">
        <v>718.93409999999994</v>
      </c>
      <c r="W1494" s="18" t="s">
        <v>164</v>
      </c>
      <c r="X1494" s="18">
        <v>771.2491</v>
      </c>
      <c r="Y1494" s="18" t="s">
        <v>164</v>
      </c>
      <c r="Z1494" s="18">
        <v>823.11440000000005</v>
      </c>
    </row>
    <row r="1495" spans="1:26" hidden="1">
      <c r="A1495" s="18" t="s">
        <v>220</v>
      </c>
      <c r="B1495" s="18" t="s">
        <v>269</v>
      </c>
      <c r="C1495" s="18" t="s">
        <v>256</v>
      </c>
      <c r="D1495" s="18" t="s">
        <v>58</v>
      </c>
      <c r="E1495" s="18" t="s">
        <v>61</v>
      </c>
      <c r="F1495" s="18" t="s">
        <v>62</v>
      </c>
      <c r="G1495" s="18">
        <v>63354.998899999999</v>
      </c>
      <c r="H1495" s="18">
        <v>74128.712199999994</v>
      </c>
      <c r="I1495" s="18">
        <v>93301.677899999995</v>
      </c>
      <c r="J1495" s="18">
        <v>111419.6734</v>
      </c>
      <c r="K1495" s="18">
        <v>132395.53400000001</v>
      </c>
      <c r="L1495" s="18">
        <v>154774.6513</v>
      </c>
      <c r="M1495" s="18">
        <v>177829.15770000001</v>
      </c>
      <c r="N1495" s="18">
        <v>201814.9412</v>
      </c>
      <c r="O1495" s="18">
        <v>227131.00959999999</v>
      </c>
      <c r="P1495" s="18">
        <v>252535.91880000001</v>
      </c>
      <c r="Q1495" s="18">
        <v>276805.17290000001</v>
      </c>
      <c r="R1495" s="18">
        <v>300772.56780000002</v>
      </c>
      <c r="S1495" s="18" t="s">
        <v>164</v>
      </c>
      <c r="T1495" s="18">
        <v>360536.5809</v>
      </c>
      <c r="U1495" s="18" t="s">
        <v>164</v>
      </c>
      <c r="V1495" s="18">
        <v>428703.90960000001</v>
      </c>
      <c r="W1495" s="18" t="s">
        <v>164</v>
      </c>
      <c r="X1495" s="18">
        <v>495658.15220000001</v>
      </c>
      <c r="Y1495" s="18" t="s">
        <v>164</v>
      </c>
      <c r="Z1495" s="18">
        <v>576541.89300000004</v>
      </c>
    </row>
    <row r="1496" spans="1:26" hidden="1">
      <c r="A1496" s="18" t="s">
        <v>220</v>
      </c>
      <c r="B1496" s="18" t="s">
        <v>269</v>
      </c>
      <c r="C1496" s="18" t="s">
        <v>256</v>
      </c>
      <c r="D1496" s="18" t="s">
        <v>58</v>
      </c>
      <c r="E1496" s="18" t="s">
        <v>142</v>
      </c>
      <c r="F1496" s="18" t="s">
        <v>143</v>
      </c>
      <c r="G1496" s="18">
        <v>6465.5870000000004</v>
      </c>
      <c r="H1496" s="18">
        <v>6858.4391999999998</v>
      </c>
      <c r="I1496" s="18">
        <v>7248.0137000000004</v>
      </c>
      <c r="J1496" s="18">
        <v>7637.5883000000003</v>
      </c>
      <c r="K1496" s="18">
        <v>7978.3739999999998</v>
      </c>
      <c r="L1496" s="18">
        <v>8287.5740000000005</v>
      </c>
      <c r="M1496" s="18">
        <v>8565.3940000000002</v>
      </c>
      <c r="N1496" s="18">
        <v>8809.9670000000006</v>
      </c>
      <c r="O1496" s="18">
        <v>9018.4259999999995</v>
      </c>
      <c r="P1496" s="18">
        <v>9186.5609999999997</v>
      </c>
      <c r="Q1496" s="18">
        <v>9311.6740000000009</v>
      </c>
      <c r="R1496" s="18">
        <v>9395.1229999999996</v>
      </c>
      <c r="S1496" s="18" t="s">
        <v>164</v>
      </c>
      <c r="T1496" s="18">
        <v>9457.9449999999997</v>
      </c>
      <c r="U1496" s="18" t="s">
        <v>164</v>
      </c>
      <c r="V1496" s="18">
        <v>9399.8700000000008</v>
      </c>
      <c r="W1496" s="18" t="s">
        <v>164</v>
      </c>
      <c r="X1496" s="18">
        <v>9239.5290000000005</v>
      </c>
      <c r="Y1496" s="18" t="s">
        <v>164</v>
      </c>
      <c r="Z1496" s="18">
        <v>9012.2119999999995</v>
      </c>
    </row>
    <row r="1497" spans="1:26" hidden="1">
      <c r="A1497" s="18" t="s">
        <v>220</v>
      </c>
      <c r="B1497" s="18" t="s">
        <v>269</v>
      </c>
      <c r="C1497" s="18" t="s">
        <v>256</v>
      </c>
      <c r="D1497" s="18" t="s">
        <v>58</v>
      </c>
      <c r="E1497" s="18" t="s">
        <v>63</v>
      </c>
      <c r="F1497" s="18" t="s">
        <v>60</v>
      </c>
      <c r="G1497" s="18">
        <v>445.9341</v>
      </c>
      <c r="H1497" s="18">
        <v>478.41520000000003</v>
      </c>
      <c r="I1497" s="18">
        <v>534.15350000000001</v>
      </c>
      <c r="J1497" s="18">
        <v>582.52750000000003</v>
      </c>
      <c r="K1497" s="18">
        <v>567.74109999999996</v>
      </c>
      <c r="L1497" s="18">
        <v>569.52459999999996</v>
      </c>
      <c r="M1497" s="18">
        <v>586.63319999999999</v>
      </c>
      <c r="N1497" s="18">
        <v>622.70849999999996</v>
      </c>
      <c r="O1497" s="18">
        <v>670.61159999999995</v>
      </c>
      <c r="P1497" s="18">
        <v>723.08889999999997</v>
      </c>
      <c r="Q1497" s="18">
        <v>778.12670000000003</v>
      </c>
      <c r="R1497" s="18">
        <v>825.3931</v>
      </c>
      <c r="S1497" s="18" t="s">
        <v>164</v>
      </c>
      <c r="T1497" s="18">
        <v>910.13720000000001</v>
      </c>
      <c r="U1497" s="18" t="s">
        <v>164</v>
      </c>
      <c r="V1497" s="18">
        <v>1007.675</v>
      </c>
      <c r="W1497" s="18" t="s">
        <v>164</v>
      </c>
      <c r="X1497" s="18">
        <v>1099.4169999999999</v>
      </c>
      <c r="Y1497" s="18" t="s">
        <v>164</v>
      </c>
      <c r="Z1497" s="18">
        <v>1182.748</v>
      </c>
    </row>
    <row r="1498" spans="1:26" hidden="1">
      <c r="A1498" s="18" t="s">
        <v>220</v>
      </c>
      <c r="B1498" s="18" t="s">
        <v>240</v>
      </c>
      <c r="C1498" s="18" t="s">
        <v>256</v>
      </c>
      <c r="D1498" s="18" t="s">
        <v>58</v>
      </c>
      <c r="E1498" s="18" t="s">
        <v>140</v>
      </c>
      <c r="F1498" s="18" t="s">
        <v>141</v>
      </c>
      <c r="G1498" s="18">
        <v>33339.747900000002</v>
      </c>
      <c r="H1498" s="18">
        <v>35899.003700000001</v>
      </c>
      <c r="I1498" s="18">
        <v>40431.198700000001</v>
      </c>
      <c r="J1498" s="18">
        <v>44065.630400000002</v>
      </c>
      <c r="K1498" s="18">
        <v>37198.954100000003</v>
      </c>
      <c r="L1498" s="18">
        <v>28595.074199999999</v>
      </c>
      <c r="M1498" s="18">
        <v>20839.805899999999</v>
      </c>
      <c r="N1498" s="18">
        <v>15414.0951</v>
      </c>
      <c r="O1498" s="18">
        <v>11113.363499999999</v>
      </c>
      <c r="P1498" s="18">
        <v>7791.3744999999999</v>
      </c>
      <c r="Q1498" s="18">
        <v>5029.6926999999996</v>
      </c>
      <c r="R1498" s="18">
        <v>2605.5295000000001</v>
      </c>
      <c r="S1498" s="18" t="s">
        <v>164</v>
      </c>
      <c r="T1498" s="18">
        <v>577.02499999999998</v>
      </c>
      <c r="U1498" s="18" t="s">
        <v>164</v>
      </c>
      <c r="V1498" s="18">
        <v>-1201.4782</v>
      </c>
      <c r="W1498" s="18" t="s">
        <v>164</v>
      </c>
      <c r="X1498" s="18">
        <v>-2548.6473000000001</v>
      </c>
      <c r="Y1498" s="18" t="s">
        <v>164</v>
      </c>
      <c r="Z1498" s="18">
        <v>-3931.9364999999998</v>
      </c>
    </row>
    <row r="1499" spans="1:26" hidden="1">
      <c r="A1499" s="18" t="s">
        <v>220</v>
      </c>
      <c r="B1499" s="18" t="s">
        <v>240</v>
      </c>
      <c r="C1499" s="18" t="s">
        <v>256</v>
      </c>
      <c r="D1499" s="18" t="s">
        <v>58</v>
      </c>
      <c r="E1499" s="18" t="s">
        <v>59</v>
      </c>
      <c r="F1499" s="18" t="s">
        <v>60</v>
      </c>
      <c r="G1499" s="18">
        <v>331.26229999999998</v>
      </c>
      <c r="H1499" s="18">
        <v>361.87049999999999</v>
      </c>
      <c r="I1499" s="18">
        <v>413.94049999999999</v>
      </c>
      <c r="J1499" s="18">
        <v>458.04809999999998</v>
      </c>
      <c r="K1499" s="18">
        <v>438.27460000000002</v>
      </c>
      <c r="L1499" s="18">
        <v>426.80160000000001</v>
      </c>
      <c r="M1499" s="18">
        <v>434.77800000000002</v>
      </c>
      <c r="N1499" s="18">
        <v>459.16719999999998</v>
      </c>
      <c r="O1499" s="18">
        <v>484.1567</v>
      </c>
      <c r="P1499" s="18">
        <v>498.62090000000001</v>
      </c>
      <c r="Q1499" s="18">
        <v>510.6123</v>
      </c>
      <c r="R1499" s="18">
        <v>520.09839999999997</v>
      </c>
      <c r="S1499" s="18" t="s">
        <v>164</v>
      </c>
      <c r="T1499" s="18">
        <v>578.41380000000004</v>
      </c>
      <c r="U1499" s="18" t="s">
        <v>164</v>
      </c>
      <c r="V1499" s="18">
        <v>617.98950000000002</v>
      </c>
      <c r="W1499" s="18" t="s">
        <v>164</v>
      </c>
      <c r="X1499" s="18">
        <v>623.66300000000001</v>
      </c>
      <c r="Y1499" s="18" t="s">
        <v>164</v>
      </c>
      <c r="Z1499" s="18">
        <v>616.30840000000001</v>
      </c>
    </row>
    <row r="1500" spans="1:26" hidden="1">
      <c r="A1500" s="18" t="s">
        <v>220</v>
      </c>
      <c r="B1500" s="18" t="s">
        <v>240</v>
      </c>
      <c r="C1500" s="18" t="s">
        <v>256</v>
      </c>
      <c r="D1500" s="18" t="s">
        <v>58</v>
      </c>
      <c r="E1500" s="18" t="s">
        <v>61</v>
      </c>
      <c r="F1500" s="18" t="s">
        <v>62</v>
      </c>
      <c r="G1500" s="18">
        <v>62912.324860000001</v>
      </c>
      <c r="H1500" s="18">
        <v>73641.585049999994</v>
      </c>
      <c r="I1500" s="18">
        <v>92970.306110000005</v>
      </c>
      <c r="J1500" s="18">
        <v>111553.35920000001</v>
      </c>
      <c r="K1500" s="18">
        <v>130951.15</v>
      </c>
      <c r="L1500" s="18">
        <v>150217.98000000001</v>
      </c>
      <c r="M1500" s="18">
        <v>171000.28</v>
      </c>
      <c r="N1500" s="18">
        <v>193667.21</v>
      </c>
      <c r="O1500" s="18">
        <v>216409.27</v>
      </c>
      <c r="P1500" s="18">
        <v>238285.74</v>
      </c>
      <c r="Q1500" s="18">
        <v>258035.14</v>
      </c>
      <c r="R1500" s="18">
        <v>278701.94</v>
      </c>
      <c r="S1500" s="18" t="s">
        <v>164</v>
      </c>
      <c r="T1500" s="18">
        <v>339436.24</v>
      </c>
      <c r="U1500" s="18" t="s">
        <v>164</v>
      </c>
      <c r="V1500" s="18">
        <v>399511.64</v>
      </c>
      <c r="W1500" s="18" t="s">
        <v>164</v>
      </c>
      <c r="X1500" s="18">
        <v>451512.71</v>
      </c>
      <c r="Y1500" s="18" t="s">
        <v>164</v>
      </c>
      <c r="Z1500" s="18">
        <v>498492.5</v>
      </c>
    </row>
    <row r="1501" spans="1:26" hidden="1">
      <c r="A1501" s="18" t="s">
        <v>220</v>
      </c>
      <c r="B1501" s="18" t="s">
        <v>240</v>
      </c>
      <c r="C1501" s="18" t="s">
        <v>256</v>
      </c>
      <c r="D1501" s="18" t="s">
        <v>58</v>
      </c>
      <c r="E1501" s="18" t="s">
        <v>142</v>
      </c>
      <c r="F1501" s="18" t="s">
        <v>143</v>
      </c>
      <c r="G1501" s="18">
        <v>6465.5870000000004</v>
      </c>
      <c r="H1501" s="18">
        <v>6858.4391999999998</v>
      </c>
      <c r="I1501" s="18">
        <v>7248.0137000000004</v>
      </c>
      <c r="J1501" s="18">
        <v>7637.5883000000003</v>
      </c>
      <c r="K1501" s="18">
        <v>7978.3739999999998</v>
      </c>
      <c r="L1501" s="18">
        <v>8287.5740000000005</v>
      </c>
      <c r="M1501" s="18">
        <v>8565.3940000000002</v>
      </c>
      <c r="N1501" s="18">
        <v>8809.9670000000006</v>
      </c>
      <c r="O1501" s="18">
        <v>9018.4259999999995</v>
      </c>
      <c r="P1501" s="18">
        <v>9186.5609999999997</v>
      </c>
      <c r="Q1501" s="18">
        <v>9311.6740000000009</v>
      </c>
      <c r="R1501" s="18">
        <v>9395.1229999999996</v>
      </c>
      <c r="S1501" s="18" t="s">
        <v>164</v>
      </c>
      <c r="T1501" s="18">
        <v>9457.9449999999997</v>
      </c>
      <c r="U1501" s="18" t="s">
        <v>164</v>
      </c>
      <c r="V1501" s="18">
        <v>9399.8700000000008</v>
      </c>
      <c r="W1501" s="18" t="s">
        <v>164</v>
      </c>
      <c r="X1501" s="18">
        <v>9239.5290000000005</v>
      </c>
      <c r="Y1501" s="18" t="s">
        <v>164</v>
      </c>
      <c r="Z1501" s="18">
        <v>9012.2119999999995</v>
      </c>
    </row>
    <row r="1502" spans="1:26" hidden="1">
      <c r="A1502" s="18" t="s">
        <v>220</v>
      </c>
      <c r="B1502" s="18" t="s">
        <v>240</v>
      </c>
      <c r="C1502" s="18" t="s">
        <v>256</v>
      </c>
      <c r="D1502" s="18" t="s">
        <v>58</v>
      </c>
      <c r="E1502" s="18" t="s">
        <v>63</v>
      </c>
      <c r="F1502" s="18" t="s">
        <v>60</v>
      </c>
      <c r="G1502" s="18">
        <v>445.9341</v>
      </c>
      <c r="H1502" s="18">
        <v>488.67509999999999</v>
      </c>
      <c r="I1502" s="18">
        <v>557.49289999999996</v>
      </c>
      <c r="J1502" s="18">
        <v>616.10720000000003</v>
      </c>
      <c r="K1502" s="18">
        <v>566.99879999999996</v>
      </c>
      <c r="L1502" s="18">
        <v>529.87260000000003</v>
      </c>
      <c r="M1502" s="18">
        <v>530.57669999999996</v>
      </c>
      <c r="N1502" s="18">
        <v>580.14739999999995</v>
      </c>
      <c r="O1502" s="18">
        <v>636.11890000000005</v>
      </c>
      <c r="P1502" s="18">
        <v>675.46780000000001</v>
      </c>
      <c r="Q1502" s="18">
        <v>708.29190000000006</v>
      </c>
      <c r="R1502" s="18">
        <v>732.61410000000001</v>
      </c>
      <c r="S1502" s="18" t="s">
        <v>164</v>
      </c>
      <c r="T1502" s="18">
        <v>809.2</v>
      </c>
      <c r="U1502" s="18" t="s">
        <v>164</v>
      </c>
      <c r="V1502" s="18">
        <v>844.99180000000001</v>
      </c>
      <c r="W1502" s="18" t="s">
        <v>164</v>
      </c>
      <c r="X1502" s="18">
        <v>836.07920000000001</v>
      </c>
      <c r="Y1502" s="18" t="s">
        <v>164</v>
      </c>
      <c r="Z1502" s="18">
        <v>820.66030000000001</v>
      </c>
    </row>
    <row r="1503" spans="1:26" hidden="1">
      <c r="A1503" s="18" t="s">
        <v>220</v>
      </c>
      <c r="B1503" s="18" t="s">
        <v>241</v>
      </c>
      <c r="C1503" s="18" t="s">
        <v>256</v>
      </c>
      <c r="D1503" s="18" t="s">
        <v>58</v>
      </c>
      <c r="E1503" s="18" t="s">
        <v>140</v>
      </c>
      <c r="F1503" s="18" t="s">
        <v>141</v>
      </c>
      <c r="G1503" s="18">
        <v>33360.844899999996</v>
      </c>
      <c r="H1503" s="18">
        <v>35904.914499999999</v>
      </c>
      <c r="I1503" s="18">
        <v>40396.1031</v>
      </c>
      <c r="J1503" s="18">
        <v>43946.944199999998</v>
      </c>
      <c r="K1503" s="18">
        <v>35210.1895</v>
      </c>
      <c r="L1503" s="18">
        <v>25416.4712</v>
      </c>
      <c r="M1503" s="18">
        <v>17973.2621</v>
      </c>
      <c r="N1503" s="18">
        <v>14428.8202</v>
      </c>
      <c r="O1503" s="18">
        <v>11571.818499999999</v>
      </c>
      <c r="P1503" s="18">
        <v>8767.7383000000009</v>
      </c>
      <c r="Q1503" s="18">
        <v>5821.1715000000004</v>
      </c>
      <c r="R1503" s="18">
        <v>3650.1669000000002</v>
      </c>
      <c r="S1503" s="18" t="s">
        <v>164</v>
      </c>
      <c r="T1503" s="18">
        <v>1983.2526</v>
      </c>
      <c r="U1503" s="18" t="s">
        <v>164</v>
      </c>
      <c r="V1503" s="18">
        <v>1083.9994999999999</v>
      </c>
      <c r="W1503" s="18" t="s">
        <v>164</v>
      </c>
      <c r="X1503" s="18">
        <v>221.31700000000001</v>
      </c>
      <c r="Y1503" s="18" t="s">
        <v>164</v>
      </c>
      <c r="Z1503" s="18">
        <v>-416.00979999999998</v>
      </c>
    </row>
    <row r="1504" spans="1:26" hidden="1">
      <c r="A1504" s="18" t="s">
        <v>220</v>
      </c>
      <c r="B1504" s="18" t="s">
        <v>241</v>
      </c>
      <c r="C1504" s="18" t="s">
        <v>256</v>
      </c>
      <c r="D1504" s="18" t="s">
        <v>58</v>
      </c>
      <c r="E1504" s="18" t="s">
        <v>59</v>
      </c>
      <c r="F1504" s="18" t="s">
        <v>60</v>
      </c>
      <c r="G1504" s="18">
        <v>331.26229999999998</v>
      </c>
      <c r="H1504" s="18">
        <v>361.87049999999999</v>
      </c>
      <c r="I1504" s="18">
        <v>413.94049999999999</v>
      </c>
      <c r="J1504" s="18">
        <v>458.04809999999998</v>
      </c>
      <c r="K1504" s="18">
        <v>419.20729999999998</v>
      </c>
      <c r="L1504" s="18">
        <v>405.09519999999998</v>
      </c>
      <c r="M1504" s="18">
        <v>414.87860000000001</v>
      </c>
      <c r="N1504" s="18">
        <v>445.18810000000002</v>
      </c>
      <c r="O1504" s="18">
        <v>470.74810000000002</v>
      </c>
      <c r="P1504" s="18">
        <v>489.09640000000002</v>
      </c>
      <c r="Q1504" s="18">
        <v>508.7509</v>
      </c>
      <c r="R1504" s="18">
        <v>529.62040000000002</v>
      </c>
      <c r="S1504" s="18" t="s">
        <v>164</v>
      </c>
      <c r="T1504" s="18">
        <v>565.28700000000003</v>
      </c>
      <c r="U1504" s="18" t="s">
        <v>164</v>
      </c>
      <c r="V1504" s="18">
        <v>595.88689999999997</v>
      </c>
      <c r="W1504" s="18" t="s">
        <v>164</v>
      </c>
      <c r="X1504" s="18">
        <v>599.70240000000001</v>
      </c>
      <c r="Y1504" s="18" t="s">
        <v>164</v>
      </c>
      <c r="Z1504" s="18">
        <v>613.15470000000005</v>
      </c>
    </row>
    <row r="1505" spans="1:26" hidden="1">
      <c r="A1505" s="18" t="s">
        <v>220</v>
      </c>
      <c r="B1505" s="18" t="s">
        <v>241</v>
      </c>
      <c r="C1505" s="18" t="s">
        <v>256</v>
      </c>
      <c r="D1505" s="18" t="s">
        <v>58</v>
      </c>
      <c r="E1505" s="18" t="s">
        <v>61</v>
      </c>
      <c r="F1505" s="18" t="s">
        <v>62</v>
      </c>
      <c r="G1505" s="18">
        <v>62912.324860000001</v>
      </c>
      <c r="H1505" s="18">
        <v>73641.585049999994</v>
      </c>
      <c r="I1505" s="18">
        <v>92970.306110000005</v>
      </c>
      <c r="J1505" s="18">
        <v>111553.35920000001</v>
      </c>
      <c r="K1505" s="18">
        <v>130195.09540000001</v>
      </c>
      <c r="L1505" s="18">
        <v>148512.72099999999</v>
      </c>
      <c r="M1505" s="18">
        <v>168392.27230000001</v>
      </c>
      <c r="N1505" s="18">
        <v>191498.69940000001</v>
      </c>
      <c r="O1505" s="18">
        <v>214963.76509999999</v>
      </c>
      <c r="P1505" s="18">
        <v>237631.51079999999</v>
      </c>
      <c r="Q1505" s="18">
        <v>260143.9418</v>
      </c>
      <c r="R1505" s="18">
        <v>283951.92619999999</v>
      </c>
      <c r="S1505" s="18" t="s">
        <v>164</v>
      </c>
      <c r="T1505" s="18">
        <v>341295.80560000002</v>
      </c>
      <c r="U1505" s="18" t="s">
        <v>164</v>
      </c>
      <c r="V1505" s="18">
        <v>402772.0012</v>
      </c>
      <c r="W1505" s="18" t="s">
        <v>164</v>
      </c>
      <c r="X1505" s="18">
        <v>461448.13650000002</v>
      </c>
      <c r="Y1505" s="18" t="s">
        <v>164</v>
      </c>
      <c r="Z1505" s="18">
        <v>528139.10629999998</v>
      </c>
    </row>
    <row r="1506" spans="1:26" hidden="1">
      <c r="A1506" s="18" t="s">
        <v>220</v>
      </c>
      <c r="B1506" s="18" t="s">
        <v>241</v>
      </c>
      <c r="C1506" s="18" t="s">
        <v>256</v>
      </c>
      <c r="D1506" s="18" t="s">
        <v>58</v>
      </c>
      <c r="E1506" s="18" t="s">
        <v>142</v>
      </c>
      <c r="F1506" s="18" t="s">
        <v>143</v>
      </c>
      <c r="G1506" s="18">
        <v>6465.5870000000004</v>
      </c>
      <c r="H1506" s="18">
        <v>6858.4391999999998</v>
      </c>
      <c r="I1506" s="18">
        <v>7248.0137000000004</v>
      </c>
      <c r="J1506" s="18">
        <v>7637.5883000000003</v>
      </c>
      <c r="K1506" s="18">
        <v>7978.3738000000003</v>
      </c>
      <c r="L1506" s="18">
        <v>8287.5745000000006</v>
      </c>
      <c r="M1506" s="18">
        <v>8565.3942999999999</v>
      </c>
      <c r="N1506" s="18">
        <v>8809.9671999999991</v>
      </c>
      <c r="O1506" s="18">
        <v>9018.4261000000006</v>
      </c>
      <c r="P1506" s="18">
        <v>9186.5607999999993</v>
      </c>
      <c r="Q1506" s="18">
        <v>9311.6738999999998</v>
      </c>
      <c r="R1506" s="18">
        <v>9395.1232</v>
      </c>
      <c r="S1506" s="18" t="s">
        <v>164</v>
      </c>
      <c r="T1506" s="18">
        <v>9457.9447999999993</v>
      </c>
      <c r="U1506" s="18" t="s">
        <v>164</v>
      </c>
      <c r="V1506" s="18">
        <v>9399.8698000000004</v>
      </c>
      <c r="W1506" s="18" t="s">
        <v>164</v>
      </c>
      <c r="X1506" s="18">
        <v>9239.5293000000001</v>
      </c>
      <c r="Y1506" s="18" t="s">
        <v>164</v>
      </c>
      <c r="Z1506" s="18">
        <v>9012.2116000000005</v>
      </c>
    </row>
    <row r="1507" spans="1:26" hidden="1">
      <c r="A1507" s="18" t="s">
        <v>220</v>
      </c>
      <c r="B1507" s="18" t="s">
        <v>241</v>
      </c>
      <c r="C1507" s="18" t="s">
        <v>256</v>
      </c>
      <c r="D1507" s="18" t="s">
        <v>58</v>
      </c>
      <c r="E1507" s="18" t="s">
        <v>63</v>
      </c>
      <c r="F1507" s="18" t="s">
        <v>60</v>
      </c>
      <c r="G1507" s="18">
        <v>445.9341</v>
      </c>
      <c r="H1507" s="18">
        <v>488.67509999999999</v>
      </c>
      <c r="I1507" s="18">
        <v>557.49289999999996</v>
      </c>
      <c r="J1507" s="18">
        <v>616.10720000000003</v>
      </c>
      <c r="K1507" s="18">
        <v>543.43790000000001</v>
      </c>
      <c r="L1507" s="18">
        <v>501.99669999999998</v>
      </c>
      <c r="M1507" s="18">
        <v>512.22559999999999</v>
      </c>
      <c r="N1507" s="18">
        <v>582.64570000000003</v>
      </c>
      <c r="O1507" s="18">
        <v>660.9502</v>
      </c>
      <c r="P1507" s="18">
        <v>726.8066</v>
      </c>
      <c r="Q1507" s="18">
        <v>785.28070000000002</v>
      </c>
      <c r="R1507" s="18">
        <v>835.84360000000004</v>
      </c>
      <c r="S1507" s="18" t="s">
        <v>164</v>
      </c>
      <c r="T1507" s="18">
        <v>902.56320000000005</v>
      </c>
      <c r="U1507" s="18" t="s">
        <v>164</v>
      </c>
      <c r="V1507" s="18">
        <v>937.44960000000003</v>
      </c>
      <c r="W1507" s="18" t="s">
        <v>164</v>
      </c>
      <c r="X1507" s="18">
        <v>939.03489999999999</v>
      </c>
      <c r="Y1507" s="18" t="s">
        <v>164</v>
      </c>
      <c r="Z1507" s="18">
        <v>940.05060000000003</v>
      </c>
    </row>
    <row r="1508" spans="1:26" hidden="1">
      <c r="A1508" s="18" t="s">
        <v>220</v>
      </c>
      <c r="B1508" s="18" t="s">
        <v>242</v>
      </c>
      <c r="C1508" s="18" t="s">
        <v>256</v>
      </c>
      <c r="D1508" s="18" t="s">
        <v>58</v>
      </c>
      <c r="E1508" s="18" t="s">
        <v>140</v>
      </c>
      <c r="F1508" s="18" t="s">
        <v>141</v>
      </c>
      <c r="G1508" s="18">
        <v>33339.747900000002</v>
      </c>
      <c r="H1508" s="18">
        <v>35878.389799999997</v>
      </c>
      <c r="I1508" s="18">
        <v>40416.7163</v>
      </c>
      <c r="J1508" s="18">
        <v>44217.665200000003</v>
      </c>
      <c r="K1508" s="18">
        <v>40358.620499999997</v>
      </c>
      <c r="L1508" s="18">
        <v>33424.550300000003</v>
      </c>
      <c r="M1508" s="18">
        <v>27372.2755</v>
      </c>
      <c r="N1508" s="18">
        <v>23075.921900000001</v>
      </c>
      <c r="O1508" s="18">
        <v>19542.942999999999</v>
      </c>
      <c r="P1508" s="18">
        <v>14608.7052</v>
      </c>
      <c r="Q1508" s="18">
        <v>8767.7356999999993</v>
      </c>
      <c r="R1508" s="18">
        <v>4256.6251000000002</v>
      </c>
      <c r="S1508" s="18" t="s">
        <v>164</v>
      </c>
      <c r="T1508" s="18">
        <v>-618.88440000000003</v>
      </c>
      <c r="U1508" s="18" t="s">
        <v>164</v>
      </c>
      <c r="V1508" s="18">
        <v>-4934.7704999999996</v>
      </c>
      <c r="W1508" s="18" t="s">
        <v>164</v>
      </c>
      <c r="X1508" s="18">
        <v>-8586.9688000000006</v>
      </c>
      <c r="Y1508" s="18" t="s">
        <v>164</v>
      </c>
      <c r="Z1508" s="18">
        <v>-10755.3932</v>
      </c>
    </row>
    <row r="1509" spans="1:26" hidden="1">
      <c r="A1509" s="18" t="s">
        <v>220</v>
      </c>
      <c r="B1509" s="18" t="s">
        <v>242</v>
      </c>
      <c r="C1509" s="18" t="s">
        <v>256</v>
      </c>
      <c r="D1509" s="18" t="s">
        <v>58</v>
      </c>
      <c r="E1509" s="18" t="s">
        <v>59</v>
      </c>
      <c r="F1509" s="18" t="s">
        <v>60</v>
      </c>
      <c r="G1509" s="18">
        <v>331.26229999999998</v>
      </c>
      <c r="H1509" s="18">
        <v>361.87049999999999</v>
      </c>
      <c r="I1509" s="18">
        <v>413.94049999999999</v>
      </c>
      <c r="J1509" s="18">
        <v>458.04809999999998</v>
      </c>
      <c r="K1509" s="18">
        <v>462.54820000000001</v>
      </c>
      <c r="L1509" s="18">
        <v>475.62419999999997</v>
      </c>
      <c r="M1509" s="18">
        <v>498.9667</v>
      </c>
      <c r="N1509" s="18">
        <v>529.72439999999995</v>
      </c>
      <c r="O1509" s="18">
        <v>563.74369999999999</v>
      </c>
      <c r="P1509" s="18">
        <v>590.27499999999998</v>
      </c>
      <c r="Q1509" s="18">
        <v>607.79679999999996</v>
      </c>
      <c r="R1509" s="18">
        <v>622.24530000000004</v>
      </c>
      <c r="S1509" s="18" t="s">
        <v>164</v>
      </c>
      <c r="T1509" s="18">
        <v>667.20569999999998</v>
      </c>
      <c r="U1509" s="18" t="s">
        <v>164</v>
      </c>
      <c r="V1509" s="18">
        <v>722.90419999999995</v>
      </c>
      <c r="W1509" s="18" t="s">
        <v>164</v>
      </c>
      <c r="X1509" s="18">
        <v>761.88580000000002</v>
      </c>
      <c r="Y1509" s="18" t="s">
        <v>164</v>
      </c>
      <c r="Z1509" s="18">
        <v>805.62149999999997</v>
      </c>
    </row>
    <row r="1510" spans="1:26" hidden="1">
      <c r="A1510" s="18" t="s">
        <v>220</v>
      </c>
      <c r="B1510" s="18" t="s">
        <v>242</v>
      </c>
      <c r="C1510" s="18" t="s">
        <v>256</v>
      </c>
      <c r="D1510" s="18" t="s">
        <v>58</v>
      </c>
      <c r="E1510" s="18" t="s">
        <v>61</v>
      </c>
      <c r="F1510" s="18" t="s">
        <v>62</v>
      </c>
      <c r="G1510" s="18">
        <v>62912.324860000001</v>
      </c>
      <c r="H1510" s="18">
        <v>73641.585049999994</v>
      </c>
      <c r="I1510" s="18">
        <v>92970.306110000005</v>
      </c>
      <c r="J1510" s="18">
        <v>111553.35920000001</v>
      </c>
      <c r="K1510" s="18">
        <v>132169.51</v>
      </c>
      <c r="L1510" s="18">
        <v>153364.31</v>
      </c>
      <c r="M1510" s="18">
        <v>175674.07</v>
      </c>
      <c r="N1510" s="18">
        <v>199540.22</v>
      </c>
      <c r="O1510" s="18">
        <v>224751.89</v>
      </c>
      <c r="P1510" s="18">
        <v>249591.76</v>
      </c>
      <c r="Q1510" s="18">
        <v>273109.65000000002</v>
      </c>
      <c r="R1510" s="18">
        <v>296846.77</v>
      </c>
      <c r="S1510" s="18" t="s">
        <v>164</v>
      </c>
      <c r="T1510" s="18">
        <v>356833.84</v>
      </c>
      <c r="U1510" s="18" t="s">
        <v>164</v>
      </c>
      <c r="V1510" s="18">
        <v>422273.28000000003</v>
      </c>
      <c r="W1510" s="18" t="s">
        <v>164</v>
      </c>
      <c r="X1510" s="18">
        <v>483129.9</v>
      </c>
      <c r="Y1510" s="18" t="s">
        <v>164</v>
      </c>
      <c r="Z1510" s="18">
        <v>555293.53</v>
      </c>
    </row>
    <row r="1511" spans="1:26" hidden="1">
      <c r="A1511" s="18" t="s">
        <v>220</v>
      </c>
      <c r="B1511" s="18" t="s">
        <v>242</v>
      </c>
      <c r="C1511" s="18" t="s">
        <v>256</v>
      </c>
      <c r="D1511" s="18" t="s">
        <v>58</v>
      </c>
      <c r="E1511" s="18" t="s">
        <v>142</v>
      </c>
      <c r="F1511" s="18" t="s">
        <v>143</v>
      </c>
      <c r="G1511" s="18">
        <v>6465.5870000000004</v>
      </c>
      <c r="H1511" s="18">
        <v>6858.4391999999998</v>
      </c>
      <c r="I1511" s="18">
        <v>7248.0137000000004</v>
      </c>
      <c r="J1511" s="18">
        <v>7637.5883000000003</v>
      </c>
      <c r="K1511" s="18">
        <v>7978.3739999999998</v>
      </c>
      <c r="L1511" s="18">
        <v>8287.5740000000005</v>
      </c>
      <c r="M1511" s="18">
        <v>8565.3940000000002</v>
      </c>
      <c r="N1511" s="18">
        <v>8809.9670000000006</v>
      </c>
      <c r="O1511" s="18">
        <v>9018.4259999999995</v>
      </c>
      <c r="P1511" s="18">
        <v>9186.5609999999997</v>
      </c>
      <c r="Q1511" s="18">
        <v>9311.6740000000009</v>
      </c>
      <c r="R1511" s="18">
        <v>9395.1229999999996</v>
      </c>
      <c r="S1511" s="18" t="s">
        <v>164</v>
      </c>
      <c r="T1511" s="18">
        <v>9457.9449999999997</v>
      </c>
      <c r="U1511" s="18" t="s">
        <v>164</v>
      </c>
      <c r="V1511" s="18">
        <v>9399.8700000000008</v>
      </c>
      <c r="W1511" s="18" t="s">
        <v>164</v>
      </c>
      <c r="X1511" s="18">
        <v>9239.5290000000005</v>
      </c>
      <c r="Y1511" s="18" t="s">
        <v>164</v>
      </c>
      <c r="Z1511" s="18">
        <v>9012.2119999999995</v>
      </c>
    </row>
    <row r="1512" spans="1:26" hidden="1">
      <c r="A1512" s="18" t="s">
        <v>220</v>
      </c>
      <c r="B1512" s="18" t="s">
        <v>242</v>
      </c>
      <c r="C1512" s="18" t="s">
        <v>256</v>
      </c>
      <c r="D1512" s="18" t="s">
        <v>58</v>
      </c>
      <c r="E1512" s="18" t="s">
        <v>63</v>
      </c>
      <c r="F1512" s="18" t="s">
        <v>60</v>
      </c>
      <c r="G1512" s="18">
        <v>445.9341</v>
      </c>
      <c r="H1512" s="18">
        <v>488.67509999999999</v>
      </c>
      <c r="I1512" s="18">
        <v>557.49289999999996</v>
      </c>
      <c r="J1512" s="18">
        <v>616.10720000000003</v>
      </c>
      <c r="K1512" s="18">
        <v>606.00909999999999</v>
      </c>
      <c r="L1512" s="18">
        <v>591.89549999999997</v>
      </c>
      <c r="M1512" s="18">
        <v>597.1001</v>
      </c>
      <c r="N1512" s="18">
        <v>627.76059999999995</v>
      </c>
      <c r="O1512" s="18">
        <v>685.07389999999998</v>
      </c>
      <c r="P1512" s="18">
        <v>739.76840000000004</v>
      </c>
      <c r="Q1512" s="18">
        <v>783.95759999999996</v>
      </c>
      <c r="R1512" s="18">
        <v>820.42719999999997</v>
      </c>
      <c r="S1512" s="18" t="s">
        <v>164</v>
      </c>
      <c r="T1512" s="18">
        <v>903.99450000000002</v>
      </c>
      <c r="U1512" s="18" t="s">
        <v>164</v>
      </c>
      <c r="V1512" s="18">
        <v>999.64790000000005</v>
      </c>
      <c r="W1512" s="18" t="s">
        <v>164</v>
      </c>
      <c r="X1512" s="18">
        <v>1074.4690000000001</v>
      </c>
      <c r="Y1512" s="18" t="s">
        <v>164</v>
      </c>
      <c r="Z1512" s="18">
        <v>1145.3599999999999</v>
      </c>
    </row>
    <row r="1513" spans="1:26" hidden="1">
      <c r="A1513" s="18" t="s">
        <v>220</v>
      </c>
      <c r="B1513" s="18" t="s">
        <v>279</v>
      </c>
      <c r="C1513" s="18" t="s">
        <v>256</v>
      </c>
      <c r="D1513" s="18" t="s">
        <v>58</v>
      </c>
      <c r="E1513" s="18" t="s">
        <v>140</v>
      </c>
      <c r="F1513" s="18" t="s">
        <v>141</v>
      </c>
      <c r="G1513" s="18">
        <v>33348.063199999997</v>
      </c>
      <c r="H1513" s="18">
        <v>35890.215900000003</v>
      </c>
      <c r="I1513" s="18">
        <v>40424.8465</v>
      </c>
      <c r="J1513" s="18">
        <v>43970.522499999999</v>
      </c>
      <c r="K1513" s="18">
        <v>33413.441599999998</v>
      </c>
      <c r="L1513" s="18">
        <v>22488.4791</v>
      </c>
      <c r="M1513" s="18">
        <v>13932.109399999999</v>
      </c>
      <c r="N1513" s="18">
        <v>9758.5696000000007</v>
      </c>
      <c r="O1513" s="18">
        <v>7529.8342000000002</v>
      </c>
      <c r="P1513" s="18">
        <v>5931.0342000000001</v>
      </c>
      <c r="Q1513" s="18">
        <v>4720.1207000000004</v>
      </c>
      <c r="R1513" s="18">
        <v>3593.6244000000002</v>
      </c>
      <c r="S1513" s="18" t="s">
        <v>164</v>
      </c>
      <c r="T1513" s="18">
        <v>3053.1399000000001</v>
      </c>
      <c r="U1513" s="18" t="s">
        <v>164</v>
      </c>
      <c r="V1513" s="18">
        <v>2173.9940999999999</v>
      </c>
      <c r="W1513" s="18" t="s">
        <v>164</v>
      </c>
      <c r="X1513" s="18">
        <v>299.63029999999998</v>
      </c>
      <c r="Y1513" s="18" t="s">
        <v>164</v>
      </c>
      <c r="Z1513" s="18">
        <v>-715.90719999999999</v>
      </c>
    </row>
    <row r="1514" spans="1:26" hidden="1">
      <c r="A1514" s="18" t="s">
        <v>220</v>
      </c>
      <c r="B1514" s="18" t="s">
        <v>279</v>
      </c>
      <c r="C1514" s="18" t="s">
        <v>256</v>
      </c>
      <c r="D1514" s="18" t="s">
        <v>58</v>
      </c>
      <c r="E1514" s="18" t="s">
        <v>59</v>
      </c>
      <c r="F1514" s="18" t="s">
        <v>60</v>
      </c>
      <c r="G1514" s="18">
        <v>331.26229999999998</v>
      </c>
      <c r="H1514" s="18">
        <v>361.87049999999999</v>
      </c>
      <c r="I1514" s="18">
        <v>413.94049999999999</v>
      </c>
      <c r="J1514" s="18">
        <v>458.04809999999998</v>
      </c>
      <c r="K1514" s="18">
        <v>399.3014</v>
      </c>
      <c r="L1514" s="18">
        <v>380.26690000000002</v>
      </c>
      <c r="M1514" s="18">
        <v>392.97109999999998</v>
      </c>
      <c r="N1514" s="18">
        <v>426.62569999999999</v>
      </c>
      <c r="O1514" s="18">
        <v>463.46820000000002</v>
      </c>
      <c r="P1514" s="18">
        <v>498.85989999999998</v>
      </c>
      <c r="Q1514" s="18">
        <v>532.80669999999998</v>
      </c>
      <c r="R1514" s="18">
        <v>561.38729999999998</v>
      </c>
      <c r="S1514" s="18" t="s">
        <v>164</v>
      </c>
      <c r="T1514" s="18">
        <v>609.43110000000001</v>
      </c>
      <c r="U1514" s="18" t="s">
        <v>164</v>
      </c>
      <c r="V1514" s="18">
        <v>659.75940000000003</v>
      </c>
      <c r="W1514" s="18" t="s">
        <v>164</v>
      </c>
      <c r="X1514" s="18">
        <v>692.81690000000003</v>
      </c>
      <c r="Y1514" s="18" t="s">
        <v>164</v>
      </c>
      <c r="Z1514" s="18">
        <v>711.67809999999997</v>
      </c>
    </row>
    <row r="1515" spans="1:26" hidden="1">
      <c r="A1515" s="18" t="s">
        <v>220</v>
      </c>
      <c r="B1515" s="18" t="s">
        <v>279</v>
      </c>
      <c r="C1515" s="18" t="s">
        <v>256</v>
      </c>
      <c r="D1515" s="18" t="s">
        <v>58</v>
      </c>
      <c r="E1515" s="18" t="s">
        <v>61</v>
      </c>
      <c r="F1515" s="18" t="s">
        <v>62</v>
      </c>
      <c r="G1515" s="18">
        <v>62912.324860000001</v>
      </c>
      <c r="H1515" s="18">
        <v>73641.585049999994</v>
      </c>
      <c r="I1515" s="18">
        <v>92970.306110000005</v>
      </c>
      <c r="J1515" s="18">
        <v>111553.35920000001</v>
      </c>
      <c r="K1515" s="18">
        <v>128841.48669999999</v>
      </c>
      <c r="L1515" s="18">
        <v>145774.31570000001</v>
      </c>
      <c r="M1515" s="18">
        <v>164413.4884</v>
      </c>
      <c r="N1515" s="18">
        <v>186502.5171</v>
      </c>
      <c r="O1515" s="18">
        <v>210277.35750000001</v>
      </c>
      <c r="P1515" s="18">
        <v>234349.35329999999</v>
      </c>
      <c r="Q1515" s="18">
        <v>256645.1912</v>
      </c>
      <c r="R1515" s="18">
        <v>277725.34659999999</v>
      </c>
      <c r="S1515" s="18" t="s">
        <v>164</v>
      </c>
      <c r="T1515" s="18">
        <v>332524.32949999999</v>
      </c>
      <c r="U1515" s="18" t="s">
        <v>164</v>
      </c>
      <c r="V1515" s="18">
        <v>392284.9621</v>
      </c>
      <c r="W1515" s="18" t="s">
        <v>164</v>
      </c>
      <c r="X1515" s="18">
        <v>446330.5134</v>
      </c>
      <c r="Y1515" s="18" t="s">
        <v>164</v>
      </c>
      <c r="Z1515" s="18">
        <v>507675.8542</v>
      </c>
    </row>
    <row r="1516" spans="1:26" hidden="1">
      <c r="A1516" s="18" t="s">
        <v>220</v>
      </c>
      <c r="B1516" s="18" t="s">
        <v>279</v>
      </c>
      <c r="C1516" s="18" t="s">
        <v>256</v>
      </c>
      <c r="D1516" s="18" t="s">
        <v>58</v>
      </c>
      <c r="E1516" s="18" t="s">
        <v>142</v>
      </c>
      <c r="F1516" s="18" t="s">
        <v>143</v>
      </c>
      <c r="G1516" s="18">
        <v>6465.5870000000004</v>
      </c>
      <c r="H1516" s="18">
        <v>6858.4391999999998</v>
      </c>
      <c r="I1516" s="18">
        <v>7248.0137000000004</v>
      </c>
      <c r="J1516" s="18">
        <v>7637.5883000000003</v>
      </c>
      <c r="K1516" s="18">
        <v>7978.3738000000003</v>
      </c>
      <c r="L1516" s="18">
        <v>8287.5745000000006</v>
      </c>
      <c r="M1516" s="18">
        <v>8565.3942999999999</v>
      </c>
      <c r="N1516" s="18">
        <v>8809.9671999999991</v>
      </c>
      <c r="O1516" s="18">
        <v>9018.4261000000006</v>
      </c>
      <c r="P1516" s="18">
        <v>9186.5607999999993</v>
      </c>
      <c r="Q1516" s="18">
        <v>9311.6738999999998</v>
      </c>
      <c r="R1516" s="18">
        <v>9395.1232</v>
      </c>
      <c r="S1516" s="18" t="s">
        <v>164</v>
      </c>
      <c r="T1516" s="18">
        <v>9457.9447999999993</v>
      </c>
      <c r="U1516" s="18" t="s">
        <v>164</v>
      </c>
      <c r="V1516" s="18">
        <v>9399.8698000000004</v>
      </c>
      <c r="W1516" s="18" t="s">
        <v>164</v>
      </c>
      <c r="X1516" s="18">
        <v>9239.5293000000001</v>
      </c>
      <c r="Y1516" s="18" t="s">
        <v>164</v>
      </c>
      <c r="Z1516" s="18">
        <v>9012.2116000000005</v>
      </c>
    </row>
    <row r="1517" spans="1:26" hidden="1">
      <c r="A1517" s="18" t="s">
        <v>220</v>
      </c>
      <c r="B1517" s="18" t="s">
        <v>279</v>
      </c>
      <c r="C1517" s="18" t="s">
        <v>256</v>
      </c>
      <c r="D1517" s="18" t="s">
        <v>58</v>
      </c>
      <c r="E1517" s="18" t="s">
        <v>63</v>
      </c>
      <c r="F1517" s="18" t="s">
        <v>60</v>
      </c>
      <c r="G1517" s="18">
        <v>445.9341</v>
      </c>
      <c r="H1517" s="18">
        <v>488.67509999999999</v>
      </c>
      <c r="I1517" s="18">
        <v>557.49289999999996</v>
      </c>
      <c r="J1517" s="18">
        <v>616.10720000000003</v>
      </c>
      <c r="K1517" s="18">
        <v>519.06179999999995</v>
      </c>
      <c r="L1517" s="18">
        <v>467.86410000000001</v>
      </c>
      <c r="M1517" s="18">
        <v>469.5154</v>
      </c>
      <c r="N1517" s="18">
        <v>521.33360000000005</v>
      </c>
      <c r="O1517" s="18">
        <v>581.65970000000004</v>
      </c>
      <c r="P1517" s="18">
        <v>637.45650000000001</v>
      </c>
      <c r="Q1517" s="18">
        <v>689.71249999999998</v>
      </c>
      <c r="R1517" s="18">
        <v>734.4126</v>
      </c>
      <c r="S1517" s="18" t="s">
        <v>164</v>
      </c>
      <c r="T1517" s="18">
        <v>814.54600000000005</v>
      </c>
      <c r="U1517" s="18" t="s">
        <v>164</v>
      </c>
      <c r="V1517" s="18">
        <v>893.46950000000004</v>
      </c>
      <c r="W1517" s="18" t="s">
        <v>164</v>
      </c>
      <c r="X1517" s="18">
        <v>943.54589999999996</v>
      </c>
      <c r="Y1517" s="18" t="s">
        <v>164</v>
      </c>
      <c r="Z1517" s="18">
        <v>972.95680000000004</v>
      </c>
    </row>
    <row r="1518" spans="1:26" hidden="1">
      <c r="A1518" s="18" t="s">
        <v>220</v>
      </c>
      <c r="B1518" s="18" t="s">
        <v>280</v>
      </c>
      <c r="C1518" s="18" t="s">
        <v>256</v>
      </c>
      <c r="D1518" s="18" t="s">
        <v>58</v>
      </c>
      <c r="E1518" s="18" t="s">
        <v>140</v>
      </c>
      <c r="F1518" s="18" t="s">
        <v>141</v>
      </c>
      <c r="G1518" s="18">
        <v>33796.640099999997</v>
      </c>
      <c r="H1518" s="18">
        <v>37217.68</v>
      </c>
      <c r="I1518" s="18">
        <v>41664.262499999997</v>
      </c>
      <c r="J1518" s="18">
        <v>42654.048199999997</v>
      </c>
      <c r="K1518" s="18">
        <v>36669.009599999998</v>
      </c>
      <c r="L1518" s="18">
        <v>30154.804199999999</v>
      </c>
      <c r="M1518" s="18">
        <v>24212.4002</v>
      </c>
      <c r="N1518" s="18">
        <v>18919.694200000002</v>
      </c>
      <c r="O1518" s="18">
        <v>14391.4038</v>
      </c>
      <c r="P1518" s="18">
        <v>9582.0082000000002</v>
      </c>
      <c r="Q1518" s="18">
        <v>5488.7749999999996</v>
      </c>
      <c r="R1518" s="18">
        <v>1781.4982</v>
      </c>
      <c r="S1518" s="18" t="s">
        <v>164</v>
      </c>
      <c r="T1518" s="18">
        <v>-3322.7276999999999</v>
      </c>
      <c r="U1518" s="18" t="s">
        <v>164</v>
      </c>
      <c r="V1518" s="18">
        <v>-5978.7988999999998</v>
      </c>
      <c r="W1518" s="18" t="s">
        <v>164</v>
      </c>
      <c r="X1518" s="18">
        <v>-7726.0371999999998</v>
      </c>
      <c r="Y1518" s="18" t="s">
        <v>164</v>
      </c>
      <c r="Z1518" s="18">
        <v>-8968.0845000000008</v>
      </c>
    </row>
    <row r="1519" spans="1:26" hidden="1">
      <c r="A1519" s="18" t="s">
        <v>220</v>
      </c>
      <c r="B1519" s="18" t="s">
        <v>280</v>
      </c>
      <c r="C1519" s="18" t="s">
        <v>256</v>
      </c>
      <c r="D1519" s="18" t="s">
        <v>58</v>
      </c>
      <c r="E1519" s="18" t="s">
        <v>59</v>
      </c>
      <c r="F1519" s="18" t="s">
        <v>60</v>
      </c>
      <c r="G1519" s="18">
        <v>331.26330000000002</v>
      </c>
      <c r="H1519" s="18">
        <v>362.45060000000001</v>
      </c>
      <c r="I1519" s="18">
        <v>411.94490000000002</v>
      </c>
      <c r="J1519" s="18">
        <v>446.7097</v>
      </c>
      <c r="K1519" s="18">
        <v>453.29899999999998</v>
      </c>
      <c r="L1519" s="18">
        <v>467.1232</v>
      </c>
      <c r="M1519" s="18">
        <v>488.26440000000002</v>
      </c>
      <c r="N1519" s="18">
        <v>516.14430000000004</v>
      </c>
      <c r="O1519" s="18">
        <v>543.7097</v>
      </c>
      <c r="P1519" s="18">
        <v>567.67560000000003</v>
      </c>
      <c r="Q1519" s="18">
        <v>591.56989999999996</v>
      </c>
      <c r="R1519" s="18">
        <v>609.64710000000002</v>
      </c>
      <c r="S1519" s="18" t="s">
        <v>164</v>
      </c>
      <c r="T1519" s="18">
        <v>646.80100000000004</v>
      </c>
      <c r="U1519" s="18" t="s">
        <v>164</v>
      </c>
      <c r="V1519" s="18">
        <v>702.99739999999997</v>
      </c>
      <c r="W1519" s="18" t="s">
        <v>164</v>
      </c>
      <c r="X1519" s="18">
        <v>754.16880000000003</v>
      </c>
      <c r="Y1519" s="18" t="s">
        <v>164</v>
      </c>
      <c r="Z1519" s="18">
        <v>807.35530000000006</v>
      </c>
    </row>
    <row r="1520" spans="1:26" hidden="1">
      <c r="A1520" s="18" t="s">
        <v>220</v>
      </c>
      <c r="B1520" s="18" t="s">
        <v>280</v>
      </c>
      <c r="C1520" s="18" t="s">
        <v>256</v>
      </c>
      <c r="D1520" s="18" t="s">
        <v>58</v>
      </c>
      <c r="E1520" s="18" t="s">
        <v>61</v>
      </c>
      <c r="F1520" s="18" t="s">
        <v>62</v>
      </c>
      <c r="G1520" s="18">
        <v>63354.998899999999</v>
      </c>
      <c r="H1520" s="18">
        <v>74253.884900000005</v>
      </c>
      <c r="I1520" s="18">
        <v>93719.046799999996</v>
      </c>
      <c r="J1520" s="18">
        <v>111908.32580000001</v>
      </c>
      <c r="K1520" s="18">
        <v>132670.1427</v>
      </c>
      <c r="L1520" s="18">
        <v>154759.9184</v>
      </c>
      <c r="M1520" s="18">
        <v>177731.2335</v>
      </c>
      <c r="N1520" s="18">
        <v>201793.8941</v>
      </c>
      <c r="O1520" s="18">
        <v>227053.57860000001</v>
      </c>
      <c r="P1520" s="18">
        <v>252010.4069</v>
      </c>
      <c r="Q1520" s="18">
        <v>275704.19010000001</v>
      </c>
      <c r="R1520" s="18">
        <v>299387.4497</v>
      </c>
      <c r="S1520" s="18" t="s">
        <v>164</v>
      </c>
      <c r="T1520" s="18">
        <v>359075.58260000002</v>
      </c>
      <c r="U1520" s="18" t="s">
        <v>164</v>
      </c>
      <c r="V1520" s="18">
        <v>427832.22899999999</v>
      </c>
      <c r="W1520" s="18" t="s">
        <v>164</v>
      </c>
      <c r="X1520" s="18">
        <v>495146.59789999999</v>
      </c>
      <c r="Y1520" s="18" t="s">
        <v>164</v>
      </c>
      <c r="Z1520" s="18">
        <v>576125.05050000001</v>
      </c>
    </row>
    <row r="1521" spans="1:26" hidden="1">
      <c r="A1521" s="18" t="s">
        <v>220</v>
      </c>
      <c r="B1521" s="18" t="s">
        <v>280</v>
      </c>
      <c r="C1521" s="18" t="s">
        <v>256</v>
      </c>
      <c r="D1521" s="18" t="s">
        <v>58</v>
      </c>
      <c r="E1521" s="18" t="s">
        <v>142</v>
      </c>
      <c r="F1521" s="18" t="s">
        <v>143</v>
      </c>
      <c r="G1521" s="18">
        <v>6465.5870000000004</v>
      </c>
      <c r="H1521" s="18">
        <v>6858.4391999999998</v>
      </c>
      <c r="I1521" s="18">
        <v>7248.0137000000004</v>
      </c>
      <c r="J1521" s="18">
        <v>7637.5879999999997</v>
      </c>
      <c r="K1521" s="18">
        <v>7978.3739999999998</v>
      </c>
      <c r="L1521" s="18">
        <v>8287.5740000000005</v>
      </c>
      <c r="M1521" s="18">
        <v>8565.3940000000002</v>
      </c>
      <c r="N1521" s="18">
        <v>8809.9670000000006</v>
      </c>
      <c r="O1521" s="18">
        <v>9018.4259999999995</v>
      </c>
      <c r="P1521" s="18">
        <v>9186.5609999999997</v>
      </c>
      <c r="Q1521" s="18">
        <v>9311.6740000000009</v>
      </c>
      <c r="R1521" s="18">
        <v>9395.1229999999996</v>
      </c>
      <c r="S1521" s="18" t="s">
        <v>164</v>
      </c>
      <c r="T1521" s="18">
        <v>9457.9449999999997</v>
      </c>
      <c r="U1521" s="18" t="s">
        <v>164</v>
      </c>
      <c r="V1521" s="18">
        <v>9399.8700000000008</v>
      </c>
      <c r="W1521" s="18" t="s">
        <v>164</v>
      </c>
      <c r="X1521" s="18">
        <v>9239.5290000000005</v>
      </c>
      <c r="Y1521" s="18" t="s">
        <v>164</v>
      </c>
      <c r="Z1521" s="18">
        <v>9012.2119999999995</v>
      </c>
    </row>
    <row r="1522" spans="1:26" hidden="1">
      <c r="A1522" s="18" t="s">
        <v>220</v>
      </c>
      <c r="B1522" s="18" t="s">
        <v>280</v>
      </c>
      <c r="C1522" s="18" t="s">
        <v>256</v>
      </c>
      <c r="D1522" s="18" t="s">
        <v>58</v>
      </c>
      <c r="E1522" s="18" t="s">
        <v>63</v>
      </c>
      <c r="F1522" s="18" t="s">
        <v>60</v>
      </c>
      <c r="G1522" s="18">
        <v>445.9341</v>
      </c>
      <c r="H1522" s="18">
        <v>487.0437</v>
      </c>
      <c r="I1522" s="18">
        <v>548.56190000000004</v>
      </c>
      <c r="J1522" s="18">
        <v>590.00130000000001</v>
      </c>
      <c r="K1522" s="18">
        <v>580.34130000000005</v>
      </c>
      <c r="L1522" s="18">
        <v>572.96460000000002</v>
      </c>
      <c r="M1522" s="18">
        <v>581.44209999999998</v>
      </c>
      <c r="N1522" s="18">
        <v>614.34109999999998</v>
      </c>
      <c r="O1522" s="18">
        <v>659.10889999999995</v>
      </c>
      <c r="P1522" s="18">
        <v>704.77589999999998</v>
      </c>
      <c r="Q1522" s="18">
        <v>753.97940000000006</v>
      </c>
      <c r="R1522" s="18">
        <v>797.19740000000002</v>
      </c>
      <c r="S1522" s="18" t="s">
        <v>164</v>
      </c>
      <c r="T1522" s="18">
        <v>878.58360000000005</v>
      </c>
      <c r="U1522" s="18" t="s">
        <v>164</v>
      </c>
      <c r="V1522" s="18">
        <v>972.18870000000004</v>
      </c>
      <c r="W1522" s="18" t="s">
        <v>164</v>
      </c>
      <c r="X1522" s="18">
        <v>1052.566</v>
      </c>
      <c r="Y1522" s="18" t="s">
        <v>164</v>
      </c>
      <c r="Z1522" s="18">
        <v>1124.9670000000001</v>
      </c>
    </row>
    <row r="1523" spans="1:26" hidden="1">
      <c r="A1523" s="18" t="s">
        <v>220</v>
      </c>
      <c r="B1523" s="18" t="s">
        <v>281</v>
      </c>
      <c r="C1523" s="18" t="s">
        <v>256</v>
      </c>
      <c r="D1523" s="18" t="s">
        <v>58</v>
      </c>
      <c r="E1523" s="18" t="s">
        <v>140</v>
      </c>
      <c r="F1523" s="18" t="s">
        <v>141</v>
      </c>
      <c r="G1523" s="18">
        <v>33794.283900000002</v>
      </c>
      <c r="H1523" s="18">
        <v>37077.811199999996</v>
      </c>
      <c r="I1523" s="18">
        <v>41171.303399999997</v>
      </c>
      <c r="J1523" s="18">
        <v>42766.3727</v>
      </c>
      <c r="K1523" s="18">
        <v>39203.911500000002</v>
      </c>
      <c r="L1523" s="18">
        <v>34226.302300000003</v>
      </c>
      <c r="M1523" s="18">
        <v>27545.135200000001</v>
      </c>
      <c r="N1523" s="18">
        <v>20965.552800000001</v>
      </c>
      <c r="O1523" s="18">
        <v>15016.2876</v>
      </c>
      <c r="P1523" s="18">
        <v>9334.5280000000002</v>
      </c>
      <c r="Q1523" s="18">
        <v>4449.3777</v>
      </c>
      <c r="R1523" s="18">
        <v>319.63310000000001</v>
      </c>
      <c r="S1523" s="18" t="s">
        <v>164</v>
      </c>
      <c r="T1523" s="18">
        <v>-4843.0520999999999</v>
      </c>
      <c r="U1523" s="18" t="s">
        <v>164</v>
      </c>
      <c r="V1523" s="18">
        <v>-7321.2347</v>
      </c>
      <c r="W1523" s="18" t="s">
        <v>164</v>
      </c>
      <c r="X1523" s="18">
        <v>-8894.7271000000001</v>
      </c>
      <c r="Y1523" s="18" t="s">
        <v>164</v>
      </c>
      <c r="Z1523" s="18">
        <v>-9754.3163000000004</v>
      </c>
    </row>
    <row r="1524" spans="1:26" hidden="1">
      <c r="A1524" s="18" t="s">
        <v>220</v>
      </c>
      <c r="B1524" s="18" t="s">
        <v>281</v>
      </c>
      <c r="C1524" s="18" t="s">
        <v>256</v>
      </c>
      <c r="D1524" s="18" t="s">
        <v>58</v>
      </c>
      <c r="E1524" s="18" t="s">
        <v>59</v>
      </c>
      <c r="F1524" s="18" t="s">
        <v>60</v>
      </c>
      <c r="G1524" s="18">
        <v>331.26330000000002</v>
      </c>
      <c r="H1524" s="18">
        <v>362.45060000000001</v>
      </c>
      <c r="I1524" s="18">
        <v>411.94490000000002</v>
      </c>
      <c r="J1524" s="18">
        <v>446.7097</v>
      </c>
      <c r="K1524" s="18">
        <v>452.4572</v>
      </c>
      <c r="L1524" s="18">
        <v>458.00689999999997</v>
      </c>
      <c r="M1524" s="18">
        <v>471.49270000000001</v>
      </c>
      <c r="N1524" s="18">
        <v>493.68259999999998</v>
      </c>
      <c r="O1524" s="18">
        <v>519.1069</v>
      </c>
      <c r="P1524" s="18">
        <v>544.6173</v>
      </c>
      <c r="Q1524" s="18">
        <v>571.72199999999998</v>
      </c>
      <c r="R1524" s="18">
        <v>591.9375</v>
      </c>
      <c r="S1524" s="18" t="s">
        <v>164</v>
      </c>
      <c r="T1524" s="18">
        <v>629.87549999999999</v>
      </c>
      <c r="U1524" s="18" t="s">
        <v>164</v>
      </c>
      <c r="V1524" s="18">
        <v>684.28959999999995</v>
      </c>
      <c r="W1524" s="18" t="s">
        <v>164</v>
      </c>
      <c r="X1524" s="18">
        <v>729.38779999999997</v>
      </c>
      <c r="Y1524" s="18" t="s">
        <v>164</v>
      </c>
      <c r="Z1524" s="18">
        <v>774.78650000000005</v>
      </c>
    </row>
    <row r="1525" spans="1:26" hidden="1">
      <c r="A1525" s="18" t="s">
        <v>220</v>
      </c>
      <c r="B1525" s="18" t="s">
        <v>281</v>
      </c>
      <c r="C1525" s="18" t="s">
        <v>256</v>
      </c>
      <c r="D1525" s="18" t="s">
        <v>58</v>
      </c>
      <c r="E1525" s="18" t="s">
        <v>61</v>
      </c>
      <c r="F1525" s="18" t="s">
        <v>62</v>
      </c>
      <c r="G1525" s="18">
        <v>63354.998899999999</v>
      </c>
      <c r="H1525" s="18">
        <v>74253.884900000005</v>
      </c>
      <c r="I1525" s="18">
        <v>93719.046799999996</v>
      </c>
      <c r="J1525" s="18">
        <v>111908.32580000001</v>
      </c>
      <c r="K1525" s="18">
        <v>132249.86619999999</v>
      </c>
      <c r="L1525" s="18">
        <v>153229.6863</v>
      </c>
      <c r="M1525" s="18">
        <v>175768.09669999999</v>
      </c>
      <c r="N1525" s="18">
        <v>200011.5405</v>
      </c>
      <c r="O1525" s="18">
        <v>225436.16740000001</v>
      </c>
      <c r="P1525" s="18">
        <v>250271.9197</v>
      </c>
      <c r="Q1525" s="18">
        <v>274299.24339999998</v>
      </c>
      <c r="R1525" s="18">
        <v>298317.92680000002</v>
      </c>
      <c r="S1525" s="18" t="s">
        <v>164</v>
      </c>
      <c r="T1525" s="18">
        <v>357917.44040000002</v>
      </c>
      <c r="U1525" s="18" t="s">
        <v>164</v>
      </c>
      <c r="V1525" s="18">
        <v>425904.87219999998</v>
      </c>
      <c r="W1525" s="18" t="s">
        <v>164</v>
      </c>
      <c r="X1525" s="18">
        <v>492718.65340000001</v>
      </c>
      <c r="Y1525" s="18" t="s">
        <v>164</v>
      </c>
      <c r="Z1525" s="18">
        <v>573427.03890000004</v>
      </c>
    </row>
    <row r="1526" spans="1:26" hidden="1">
      <c r="A1526" s="18" t="s">
        <v>220</v>
      </c>
      <c r="B1526" s="18" t="s">
        <v>281</v>
      </c>
      <c r="C1526" s="18" t="s">
        <v>256</v>
      </c>
      <c r="D1526" s="18" t="s">
        <v>58</v>
      </c>
      <c r="E1526" s="18" t="s">
        <v>142</v>
      </c>
      <c r="F1526" s="18" t="s">
        <v>143</v>
      </c>
      <c r="G1526" s="18">
        <v>6465.5870000000004</v>
      </c>
      <c r="H1526" s="18">
        <v>6858.4391999999998</v>
      </c>
      <c r="I1526" s="18">
        <v>7248.0137000000004</v>
      </c>
      <c r="J1526" s="18">
        <v>7637.5879999999997</v>
      </c>
      <c r="K1526" s="18">
        <v>7978.3739999999998</v>
      </c>
      <c r="L1526" s="18">
        <v>8287.5740000000005</v>
      </c>
      <c r="M1526" s="18">
        <v>8565.3940000000002</v>
      </c>
      <c r="N1526" s="18">
        <v>8809.9670000000006</v>
      </c>
      <c r="O1526" s="18">
        <v>9018.4259999999995</v>
      </c>
      <c r="P1526" s="18">
        <v>9186.5609999999997</v>
      </c>
      <c r="Q1526" s="18">
        <v>9311.6740000000009</v>
      </c>
      <c r="R1526" s="18">
        <v>9395.1229999999996</v>
      </c>
      <c r="S1526" s="18" t="s">
        <v>164</v>
      </c>
      <c r="T1526" s="18">
        <v>9457.9449999999997</v>
      </c>
      <c r="U1526" s="18" t="s">
        <v>164</v>
      </c>
      <c r="V1526" s="18">
        <v>9399.8700000000008</v>
      </c>
      <c r="W1526" s="18" t="s">
        <v>164</v>
      </c>
      <c r="X1526" s="18">
        <v>9239.5290000000005</v>
      </c>
      <c r="Y1526" s="18" t="s">
        <v>164</v>
      </c>
      <c r="Z1526" s="18">
        <v>9012.2119999999995</v>
      </c>
    </row>
    <row r="1527" spans="1:26" hidden="1">
      <c r="A1527" s="18" t="s">
        <v>220</v>
      </c>
      <c r="B1527" s="18" t="s">
        <v>281</v>
      </c>
      <c r="C1527" s="18" t="s">
        <v>256</v>
      </c>
      <c r="D1527" s="18" t="s">
        <v>58</v>
      </c>
      <c r="E1527" s="18" t="s">
        <v>63</v>
      </c>
      <c r="F1527" s="18" t="s">
        <v>60</v>
      </c>
      <c r="G1527" s="18">
        <v>445.9341</v>
      </c>
      <c r="H1527" s="18">
        <v>487.0437</v>
      </c>
      <c r="I1527" s="18">
        <v>548.56190000000004</v>
      </c>
      <c r="J1527" s="18">
        <v>590.00130000000001</v>
      </c>
      <c r="K1527" s="18">
        <v>585.48779999999999</v>
      </c>
      <c r="L1527" s="18">
        <v>578.80349999999999</v>
      </c>
      <c r="M1527" s="18">
        <v>576.08690000000001</v>
      </c>
      <c r="N1527" s="18">
        <v>593.90539999999999</v>
      </c>
      <c r="O1527" s="18">
        <v>629.62890000000004</v>
      </c>
      <c r="P1527" s="18">
        <v>674.7636</v>
      </c>
      <c r="Q1527" s="18">
        <v>728.22850000000005</v>
      </c>
      <c r="R1527" s="18">
        <v>774.54179999999997</v>
      </c>
      <c r="S1527" s="18" t="s">
        <v>164</v>
      </c>
      <c r="T1527" s="18">
        <v>855.99599999999998</v>
      </c>
      <c r="U1527" s="18" t="s">
        <v>164</v>
      </c>
      <c r="V1527" s="18">
        <v>948.54330000000004</v>
      </c>
      <c r="W1527" s="18" t="s">
        <v>164</v>
      </c>
      <c r="X1527" s="18">
        <v>1024.0309999999999</v>
      </c>
      <c r="Y1527" s="18" t="s">
        <v>164</v>
      </c>
      <c r="Z1527" s="18">
        <v>1087.1300000000001</v>
      </c>
    </row>
    <row r="1528" spans="1:26" hidden="1">
      <c r="A1528" s="18" t="s">
        <v>220</v>
      </c>
      <c r="B1528" s="18" t="s">
        <v>282</v>
      </c>
      <c r="C1528" s="18" t="s">
        <v>256</v>
      </c>
      <c r="D1528" s="18" t="s">
        <v>58</v>
      </c>
      <c r="E1528" s="18" t="s">
        <v>140</v>
      </c>
      <c r="F1528" s="18" t="s">
        <v>141</v>
      </c>
      <c r="G1528" s="18">
        <v>33800.938000000002</v>
      </c>
      <c r="H1528" s="18">
        <v>37390.1682</v>
      </c>
      <c r="I1528" s="18">
        <v>42084.484799999998</v>
      </c>
      <c r="J1528" s="18">
        <v>44811.213600000003</v>
      </c>
      <c r="K1528" s="18">
        <v>44405.919000000002</v>
      </c>
      <c r="L1528" s="18">
        <v>42895.618499999997</v>
      </c>
      <c r="M1528" s="18">
        <v>31510.390500000001</v>
      </c>
      <c r="N1528" s="18">
        <v>18023.276900000001</v>
      </c>
      <c r="O1528" s="18">
        <v>6228.5276999999996</v>
      </c>
      <c r="P1528" s="18">
        <v>-646.64919999999995</v>
      </c>
      <c r="Q1528" s="18">
        <v>-3838.7995999999998</v>
      </c>
      <c r="R1528" s="18">
        <v>-4971.2839000000004</v>
      </c>
      <c r="S1528" s="18" t="s">
        <v>164</v>
      </c>
      <c r="T1528" s="18">
        <v>-5589.8615</v>
      </c>
      <c r="U1528" s="18" t="s">
        <v>164</v>
      </c>
      <c r="V1528" s="18">
        <v>-5231.5842000000002</v>
      </c>
      <c r="W1528" s="18" t="s">
        <v>164</v>
      </c>
      <c r="X1528" s="18">
        <v>-4402.0595000000003</v>
      </c>
      <c r="Y1528" s="18" t="s">
        <v>164</v>
      </c>
      <c r="Z1528" s="18">
        <v>-4648.9804999999997</v>
      </c>
    </row>
    <row r="1529" spans="1:26" hidden="1">
      <c r="A1529" s="18" t="s">
        <v>220</v>
      </c>
      <c r="B1529" s="18" t="s">
        <v>282</v>
      </c>
      <c r="C1529" s="18" t="s">
        <v>256</v>
      </c>
      <c r="D1529" s="18" t="s">
        <v>58</v>
      </c>
      <c r="E1529" s="18" t="s">
        <v>59</v>
      </c>
      <c r="F1529" s="18" t="s">
        <v>60</v>
      </c>
      <c r="G1529" s="18">
        <v>331.26330000000002</v>
      </c>
      <c r="H1529" s="18">
        <v>362.45060000000001</v>
      </c>
      <c r="I1529" s="18">
        <v>411.94490000000002</v>
      </c>
      <c r="J1529" s="18">
        <v>451.30810000000002</v>
      </c>
      <c r="K1529" s="18">
        <v>475.66419999999999</v>
      </c>
      <c r="L1529" s="18">
        <v>505.52980000000002</v>
      </c>
      <c r="M1529" s="18">
        <v>471.30579999999998</v>
      </c>
      <c r="N1529" s="18">
        <v>448.02620000000002</v>
      </c>
      <c r="O1529" s="18">
        <v>453.2133</v>
      </c>
      <c r="P1529" s="18">
        <v>478.66430000000003</v>
      </c>
      <c r="Q1529" s="18">
        <v>504.09719999999999</v>
      </c>
      <c r="R1529" s="18">
        <v>527.00059999999996</v>
      </c>
      <c r="S1529" s="18" t="s">
        <v>164</v>
      </c>
      <c r="T1529" s="18">
        <v>580.59400000000005</v>
      </c>
      <c r="U1529" s="18" t="s">
        <v>164</v>
      </c>
      <c r="V1529" s="18">
        <v>654.71100000000001</v>
      </c>
      <c r="W1529" s="18" t="s">
        <v>164</v>
      </c>
      <c r="X1529" s="18">
        <v>731.10640000000001</v>
      </c>
      <c r="Y1529" s="18" t="s">
        <v>164</v>
      </c>
      <c r="Z1529" s="18">
        <v>796.99739999999997</v>
      </c>
    </row>
    <row r="1530" spans="1:26" hidden="1">
      <c r="A1530" s="18" t="s">
        <v>220</v>
      </c>
      <c r="B1530" s="18" t="s">
        <v>282</v>
      </c>
      <c r="C1530" s="18" t="s">
        <v>256</v>
      </c>
      <c r="D1530" s="18" t="s">
        <v>58</v>
      </c>
      <c r="E1530" s="18" t="s">
        <v>61</v>
      </c>
      <c r="F1530" s="18" t="s">
        <v>62</v>
      </c>
      <c r="G1530" s="18">
        <v>63354.998899999999</v>
      </c>
      <c r="H1530" s="18">
        <v>74253.884900000005</v>
      </c>
      <c r="I1530" s="18">
        <v>93719.046799999996</v>
      </c>
      <c r="J1530" s="18">
        <v>112173.4231</v>
      </c>
      <c r="K1530" s="18">
        <v>133817.5398</v>
      </c>
      <c r="L1530" s="18">
        <v>156612.7243</v>
      </c>
      <c r="M1530" s="18">
        <v>176968.88690000001</v>
      </c>
      <c r="N1530" s="18">
        <v>196542.32029999999</v>
      </c>
      <c r="O1530" s="18">
        <v>217528.78700000001</v>
      </c>
      <c r="P1530" s="18">
        <v>240076.17</v>
      </c>
      <c r="Q1530" s="18">
        <v>261445.6931</v>
      </c>
      <c r="R1530" s="18">
        <v>282222.90769999998</v>
      </c>
      <c r="S1530" s="18" t="s">
        <v>164</v>
      </c>
      <c r="T1530" s="18">
        <v>336404.3542</v>
      </c>
      <c r="U1530" s="18" t="s">
        <v>164</v>
      </c>
      <c r="V1530" s="18">
        <v>400490.1041</v>
      </c>
      <c r="W1530" s="18" t="s">
        <v>164</v>
      </c>
      <c r="X1530" s="18">
        <v>464356.74300000002</v>
      </c>
      <c r="Y1530" s="18" t="s">
        <v>164</v>
      </c>
      <c r="Z1530" s="18">
        <v>541035.61360000004</v>
      </c>
    </row>
    <row r="1531" spans="1:26" hidden="1">
      <c r="A1531" s="18" t="s">
        <v>220</v>
      </c>
      <c r="B1531" s="18" t="s">
        <v>282</v>
      </c>
      <c r="C1531" s="18" t="s">
        <v>256</v>
      </c>
      <c r="D1531" s="18" t="s">
        <v>58</v>
      </c>
      <c r="E1531" s="18" t="s">
        <v>142</v>
      </c>
      <c r="F1531" s="18" t="s">
        <v>143</v>
      </c>
      <c r="G1531" s="18">
        <v>6465.5870000000004</v>
      </c>
      <c r="H1531" s="18">
        <v>6858.4391999999998</v>
      </c>
      <c r="I1531" s="18">
        <v>7248.0137000000004</v>
      </c>
      <c r="J1531" s="18">
        <v>7637.5883000000003</v>
      </c>
      <c r="K1531" s="18">
        <v>7978.3739999999998</v>
      </c>
      <c r="L1531" s="18">
        <v>8287.5740000000005</v>
      </c>
      <c r="M1531" s="18">
        <v>8565.3940000000002</v>
      </c>
      <c r="N1531" s="18">
        <v>8809.9670000000006</v>
      </c>
      <c r="O1531" s="18">
        <v>9018.4259999999995</v>
      </c>
      <c r="P1531" s="18">
        <v>9186.5609999999997</v>
      </c>
      <c r="Q1531" s="18">
        <v>9311.6740000000009</v>
      </c>
      <c r="R1531" s="18">
        <v>9395.1229999999996</v>
      </c>
      <c r="S1531" s="18" t="s">
        <v>164</v>
      </c>
      <c r="T1531" s="18">
        <v>9457.9449999999997</v>
      </c>
      <c r="U1531" s="18" t="s">
        <v>164</v>
      </c>
      <c r="V1531" s="18">
        <v>9399.8700000000008</v>
      </c>
      <c r="W1531" s="18" t="s">
        <v>164</v>
      </c>
      <c r="X1531" s="18">
        <v>9239.5290000000005</v>
      </c>
      <c r="Y1531" s="18" t="s">
        <v>164</v>
      </c>
      <c r="Z1531" s="18">
        <v>9012.2119999999995</v>
      </c>
    </row>
    <row r="1532" spans="1:26" hidden="1">
      <c r="A1532" s="18" t="s">
        <v>220</v>
      </c>
      <c r="B1532" s="18" t="s">
        <v>282</v>
      </c>
      <c r="C1532" s="18" t="s">
        <v>256</v>
      </c>
      <c r="D1532" s="18" t="s">
        <v>58</v>
      </c>
      <c r="E1532" s="18" t="s">
        <v>63</v>
      </c>
      <c r="F1532" s="18" t="s">
        <v>60</v>
      </c>
      <c r="G1532" s="18">
        <v>445.9341</v>
      </c>
      <c r="H1532" s="18">
        <v>487.0437</v>
      </c>
      <c r="I1532" s="18">
        <v>548.56190000000004</v>
      </c>
      <c r="J1532" s="18">
        <v>599.23699999999997</v>
      </c>
      <c r="K1532" s="18">
        <v>626.87350000000004</v>
      </c>
      <c r="L1532" s="18">
        <v>658.96969999999999</v>
      </c>
      <c r="M1532" s="18">
        <v>595.14300000000003</v>
      </c>
      <c r="N1532" s="18">
        <v>558.36090000000002</v>
      </c>
      <c r="O1532" s="18">
        <v>569.74</v>
      </c>
      <c r="P1532" s="18">
        <v>615.35090000000002</v>
      </c>
      <c r="Q1532" s="18">
        <v>661.0317</v>
      </c>
      <c r="R1532" s="18">
        <v>702.01229999999998</v>
      </c>
      <c r="S1532" s="18" t="s">
        <v>164</v>
      </c>
      <c r="T1532" s="18">
        <v>788.41139999999996</v>
      </c>
      <c r="U1532" s="18" t="s">
        <v>164</v>
      </c>
      <c r="V1532" s="18">
        <v>892.33209999999997</v>
      </c>
      <c r="W1532" s="18" t="s">
        <v>164</v>
      </c>
      <c r="X1532" s="18">
        <v>987.6354</v>
      </c>
      <c r="Y1532" s="18" t="s">
        <v>164</v>
      </c>
      <c r="Z1532" s="18">
        <v>1070.5429999999999</v>
      </c>
    </row>
    <row r="1533" spans="1:26" hidden="1">
      <c r="A1533" s="18" t="s">
        <v>220</v>
      </c>
      <c r="B1533" s="18" t="s">
        <v>283</v>
      </c>
      <c r="C1533" s="18" t="s">
        <v>256</v>
      </c>
      <c r="D1533" s="18" t="s">
        <v>58</v>
      </c>
      <c r="E1533" s="18" t="s">
        <v>140</v>
      </c>
      <c r="F1533" s="18" t="s">
        <v>141</v>
      </c>
      <c r="G1533" s="18">
        <v>33800.938000000002</v>
      </c>
      <c r="H1533" s="18">
        <v>37396.045400000003</v>
      </c>
      <c r="I1533" s="18">
        <v>42149.995499999997</v>
      </c>
      <c r="J1533" s="18">
        <v>43045.163</v>
      </c>
      <c r="K1533" s="18">
        <v>34785.588499999998</v>
      </c>
      <c r="L1533" s="18">
        <v>26197.058499999999</v>
      </c>
      <c r="M1533" s="18">
        <v>17923.057100000002</v>
      </c>
      <c r="N1533" s="18">
        <v>11738.8073</v>
      </c>
      <c r="O1533" s="18">
        <v>7014.9948999999997</v>
      </c>
      <c r="P1533" s="18">
        <v>3783.7157999999999</v>
      </c>
      <c r="Q1533" s="18">
        <v>1447.3277</v>
      </c>
      <c r="R1533" s="18">
        <v>112.6987</v>
      </c>
      <c r="S1533" s="18" t="s">
        <v>164</v>
      </c>
      <c r="T1533" s="18">
        <v>-1268.373</v>
      </c>
      <c r="U1533" s="18" t="s">
        <v>164</v>
      </c>
      <c r="V1533" s="18">
        <v>-892.52560000000005</v>
      </c>
      <c r="W1533" s="18" t="s">
        <v>164</v>
      </c>
      <c r="X1533" s="18">
        <v>-372.2996</v>
      </c>
      <c r="Y1533" s="18" t="s">
        <v>164</v>
      </c>
      <c r="Z1533" s="18">
        <v>-448.35509999999999</v>
      </c>
    </row>
    <row r="1534" spans="1:26" hidden="1">
      <c r="A1534" s="18" t="s">
        <v>220</v>
      </c>
      <c r="B1534" s="18" t="s">
        <v>283</v>
      </c>
      <c r="C1534" s="18" t="s">
        <v>256</v>
      </c>
      <c r="D1534" s="18" t="s">
        <v>58</v>
      </c>
      <c r="E1534" s="18" t="s">
        <v>59</v>
      </c>
      <c r="F1534" s="18" t="s">
        <v>60</v>
      </c>
      <c r="G1534" s="18">
        <v>331.26330000000002</v>
      </c>
      <c r="H1534" s="18">
        <v>362.45060000000001</v>
      </c>
      <c r="I1534" s="18">
        <v>411.94490000000002</v>
      </c>
      <c r="J1534" s="18">
        <v>446.7097</v>
      </c>
      <c r="K1534" s="18">
        <v>441.72199999999998</v>
      </c>
      <c r="L1534" s="18">
        <v>441.24369999999999</v>
      </c>
      <c r="M1534" s="18">
        <v>450.96530000000001</v>
      </c>
      <c r="N1534" s="18">
        <v>477.81220000000002</v>
      </c>
      <c r="O1534" s="18">
        <v>503.15949999999998</v>
      </c>
      <c r="P1534" s="18">
        <v>527.45389999999998</v>
      </c>
      <c r="Q1534" s="18">
        <v>546.15790000000004</v>
      </c>
      <c r="R1534" s="18">
        <v>560.75969999999995</v>
      </c>
      <c r="S1534" s="18" t="s">
        <v>164</v>
      </c>
      <c r="T1534" s="18">
        <v>602.18560000000002</v>
      </c>
      <c r="U1534" s="18" t="s">
        <v>164</v>
      </c>
      <c r="V1534" s="18">
        <v>672.13689999999997</v>
      </c>
      <c r="W1534" s="18" t="s">
        <v>164</v>
      </c>
      <c r="X1534" s="18">
        <v>730.64380000000006</v>
      </c>
      <c r="Y1534" s="18" t="s">
        <v>164</v>
      </c>
      <c r="Z1534" s="18">
        <v>786.42100000000005</v>
      </c>
    </row>
    <row r="1535" spans="1:26" hidden="1">
      <c r="A1535" s="18" t="s">
        <v>220</v>
      </c>
      <c r="B1535" s="18" t="s">
        <v>283</v>
      </c>
      <c r="C1535" s="18" t="s">
        <v>256</v>
      </c>
      <c r="D1535" s="18" t="s">
        <v>58</v>
      </c>
      <c r="E1535" s="18" t="s">
        <v>61</v>
      </c>
      <c r="F1535" s="18" t="s">
        <v>62</v>
      </c>
      <c r="G1535" s="18">
        <v>63354.998899999999</v>
      </c>
      <c r="H1535" s="18">
        <v>74253.884900000005</v>
      </c>
      <c r="I1535" s="18">
        <v>93719.046799999996</v>
      </c>
      <c r="J1535" s="18">
        <v>111908.32580000001</v>
      </c>
      <c r="K1535" s="18">
        <v>132214.08619999999</v>
      </c>
      <c r="L1535" s="18">
        <v>153403.04759999999</v>
      </c>
      <c r="M1535" s="18">
        <v>175445.41200000001</v>
      </c>
      <c r="N1535" s="18">
        <v>198982.56080000001</v>
      </c>
      <c r="O1535" s="18">
        <v>223497.9547</v>
      </c>
      <c r="P1535" s="18">
        <v>247481.74419999999</v>
      </c>
      <c r="Q1535" s="18">
        <v>269887.4473</v>
      </c>
      <c r="R1535" s="18">
        <v>292252.4964</v>
      </c>
      <c r="S1535" s="18" t="s">
        <v>164</v>
      </c>
      <c r="T1535" s="18">
        <v>350457.69770000002</v>
      </c>
      <c r="U1535" s="18" t="s">
        <v>164</v>
      </c>
      <c r="V1535" s="18">
        <v>418062.84840000002</v>
      </c>
      <c r="W1535" s="18" t="s">
        <v>164</v>
      </c>
      <c r="X1535" s="18">
        <v>483502.03499999997</v>
      </c>
      <c r="Y1535" s="18" t="s">
        <v>164</v>
      </c>
      <c r="Z1535" s="18">
        <v>562505.60869999998</v>
      </c>
    </row>
    <row r="1536" spans="1:26" hidden="1">
      <c r="A1536" s="18" t="s">
        <v>220</v>
      </c>
      <c r="B1536" s="18" t="s">
        <v>283</v>
      </c>
      <c r="C1536" s="18" t="s">
        <v>256</v>
      </c>
      <c r="D1536" s="18" t="s">
        <v>58</v>
      </c>
      <c r="E1536" s="18" t="s">
        <v>142</v>
      </c>
      <c r="F1536" s="18" t="s">
        <v>143</v>
      </c>
      <c r="G1536" s="18">
        <v>6465.5870000000004</v>
      </c>
      <c r="H1536" s="18">
        <v>6858.4391999999998</v>
      </c>
      <c r="I1536" s="18">
        <v>7248.0137000000004</v>
      </c>
      <c r="J1536" s="18">
        <v>7637.5879999999997</v>
      </c>
      <c r="K1536" s="18">
        <v>7978.3739999999998</v>
      </c>
      <c r="L1536" s="18">
        <v>8287.5740000000005</v>
      </c>
      <c r="M1536" s="18">
        <v>8565.3940000000002</v>
      </c>
      <c r="N1536" s="18">
        <v>8809.9670000000006</v>
      </c>
      <c r="O1536" s="18">
        <v>9018.4259999999995</v>
      </c>
      <c r="P1536" s="18">
        <v>9186.5609999999997</v>
      </c>
      <c r="Q1536" s="18">
        <v>9311.6740000000009</v>
      </c>
      <c r="R1536" s="18">
        <v>9395.1229999999996</v>
      </c>
      <c r="S1536" s="18" t="s">
        <v>164</v>
      </c>
      <c r="T1536" s="18">
        <v>9457.9449999999997</v>
      </c>
      <c r="U1536" s="18" t="s">
        <v>164</v>
      </c>
      <c r="V1536" s="18">
        <v>9399.8700000000008</v>
      </c>
      <c r="W1536" s="18" t="s">
        <v>164</v>
      </c>
      <c r="X1536" s="18">
        <v>9239.5290000000005</v>
      </c>
      <c r="Y1536" s="18" t="s">
        <v>164</v>
      </c>
      <c r="Z1536" s="18">
        <v>9012.2119999999995</v>
      </c>
    </row>
    <row r="1537" spans="1:26" hidden="1">
      <c r="A1537" s="18" t="s">
        <v>220</v>
      </c>
      <c r="B1537" s="18" t="s">
        <v>283</v>
      </c>
      <c r="C1537" s="18" t="s">
        <v>256</v>
      </c>
      <c r="D1537" s="18" t="s">
        <v>58</v>
      </c>
      <c r="E1537" s="18" t="s">
        <v>63</v>
      </c>
      <c r="F1537" s="18" t="s">
        <v>60</v>
      </c>
      <c r="G1537" s="18">
        <v>445.9341</v>
      </c>
      <c r="H1537" s="18">
        <v>487.0437</v>
      </c>
      <c r="I1537" s="18">
        <v>548.56190000000004</v>
      </c>
      <c r="J1537" s="18">
        <v>590.00130000000001</v>
      </c>
      <c r="K1537" s="18">
        <v>560.24099999999999</v>
      </c>
      <c r="L1537" s="18">
        <v>534.73820000000001</v>
      </c>
      <c r="M1537" s="18">
        <v>534.88329999999996</v>
      </c>
      <c r="N1537" s="18">
        <v>573.5009</v>
      </c>
      <c r="O1537" s="18">
        <v>620.21619999999996</v>
      </c>
      <c r="P1537" s="18">
        <v>664.89089999999999</v>
      </c>
      <c r="Q1537" s="18">
        <v>701.7183</v>
      </c>
      <c r="R1537" s="18">
        <v>732.6309</v>
      </c>
      <c r="S1537" s="18" t="s">
        <v>164</v>
      </c>
      <c r="T1537" s="18">
        <v>807.09659999999997</v>
      </c>
      <c r="U1537" s="18" t="s">
        <v>164</v>
      </c>
      <c r="V1537" s="18">
        <v>909.17460000000005</v>
      </c>
      <c r="W1537" s="18" t="s">
        <v>164</v>
      </c>
      <c r="X1537" s="18">
        <v>987.60270000000003</v>
      </c>
      <c r="Y1537" s="18" t="s">
        <v>164</v>
      </c>
      <c r="Z1537" s="18">
        <v>1057.423</v>
      </c>
    </row>
    <row r="1538" spans="1:26" hidden="1">
      <c r="A1538" s="18" t="s">
        <v>220</v>
      </c>
      <c r="B1538" s="18" t="s">
        <v>284</v>
      </c>
      <c r="C1538" s="18" t="s">
        <v>256</v>
      </c>
      <c r="D1538" s="18" t="s">
        <v>58</v>
      </c>
      <c r="E1538" s="18" t="s">
        <v>140</v>
      </c>
      <c r="F1538" s="18" t="s">
        <v>141</v>
      </c>
      <c r="G1538" s="18">
        <v>33782.008600000001</v>
      </c>
      <c r="H1538" s="18">
        <v>37049.037799999998</v>
      </c>
      <c r="I1538" s="18">
        <v>41085.171300000002</v>
      </c>
      <c r="J1538" s="18">
        <v>43016.601600000002</v>
      </c>
      <c r="K1538" s="18">
        <v>41089.2307</v>
      </c>
      <c r="L1538" s="18">
        <v>37361.184500000003</v>
      </c>
      <c r="M1538" s="18">
        <v>27366.143700000001</v>
      </c>
      <c r="N1538" s="18">
        <v>16492.031999999999</v>
      </c>
      <c r="O1538" s="18">
        <v>6921.9413999999997</v>
      </c>
      <c r="P1538" s="18">
        <v>889.23680000000002</v>
      </c>
      <c r="Q1538" s="18">
        <v>-2189.3481000000002</v>
      </c>
      <c r="R1538" s="18">
        <v>-3436.4933999999998</v>
      </c>
      <c r="S1538" s="18" t="s">
        <v>164</v>
      </c>
      <c r="T1538" s="18">
        <v>-4062.8063000000002</v>
      </c>
      <c r="U1538" s="18" t="s">
        <v>164</v>
      </c>
      <c r="V1538" s="18">
        <v>-3789.5291000000002</v>
      </c>
      <c r="W1538" s="18" t="s">
        <v>164</v>
      </c>
      <c r="X1538" s="18">
        <v>-3221.0699</v>
      </c>
      <c r="Y1538" s="18" t="s">
        <v>164</v>
      </c>
      <c r="Z1538" s="18">
        <v>-3399.9504999999999</v>
      </c>
    </row>
    <row r="1539" spans="1:26" hidden="1">
      <c r="A1539" s="18" t="s">
        <v>220</v>
      </c>
      <c r="B1539" s="18" t="s">
        <v>284</v>
      </c>
      <c r="C1539" s="18" t="s">
        <v>256</v>
      </c>
      <c r="D1539" s="18" t="s">
        <v>58</v>
      </c>
      <c r="E1539" s="18" t="s">
        <v>59</v>
      </c>
      <c r="F1539" s="18" t="s">
        <v>60</v>
      </c>
      <c r="G1539" s="18">
        <v>331.26330000000002</v>
      </c>
      <c r="H1539" s="18">
        <v>362.45060000000001</v>
      </c>
      <c r="I1539" s="18">
        <v>411.94490000000002</v>
      </c>
      <c r="J1539" s="18">
        <v>448.4144</v>
      </c>
      <c r="K1539" s="18">
        <v>461.24160000000001</v>
      </c>
      <c r="L1539" s="18">
        <v>475.18209999999999</v>
      </c>
      <c r="M1539" s="18">
        <v>456.37650000000002</v>
      </c>
      <c r="N1539" s="18">
        <v>448.14909999999998</v>
      </c>
      <c r="O1539" s="18">
        <v>460.47739999999999</v>
      </c>
      <c r="P1539" s="18">
        <v>487.18549999999999</v>
      </c>
      <c r="Q1539" s="18">
        <v>511.6438</v>
      </c>
      <c r="R1539" s="18">
        <v>532.53049999999996</v>
      </c>
      <c r="S1539" s="18" t="s">
        <v>164</v>
      </c>
      <c r="T1539" s="18">
        <v>583.33680000000004</v>
      </c>
      <c r="U1539" s="18" t="s">
        <v>164</v>
      </c>
      <c r="V1539" s="18">
        <v>651.38109999999995</v>
      </c>
      <c r="W1539" s="18" t="s">
        <v>164</v>
      </c>
      <c r="X1539" s="18">
        <v>709.21960000000001</v>
      </c>
      <c r="Y1539" s="18" t="s">
        <v>164</v>
      </c>
      <c r="Z1539" s="18">
        <v>756.43889999999999</v>
      </c>
    </row>
    <row r="1540" spans="1:26" hidden="1">
      <c r="A1540" s="18" t="s">
        <v>220</v>
      </c>
      <c r="B1540" s="18" t="s">
        <v>284</v>
      </c>
      <c r="C1540" s="18" t="s">
        <v>256</v>
      </c>
      <c r="D1540" s="18" t="s">
        <v>58</v>
      </c>
      <c r="E1540" s="18" t="s">
        <v>61</v>
      </c>
      <c r="F1540" s="18" t="s">
        <v>62</v>
      </c>
      <c r="G1540" s="18">
        <v>63354.998899999999</v>
      </c>
      <c r="H1540" s="18">
        <v>74253.884900000005</v>
      </c>
      <c r="I1540" s="18">
        <v>93719.046799999996</v>
      </c>
      <c r="J1540" s="18">
        <v>111979.4427</v>
      </c>
      <c r="K1540" s="18">
        <v>132626.05470000001</v>
      </c>
      <c r="L1540" s="18">
        <v>154281.5962</v>
      </c>
      <c r="M1540" s="18">
        <v>175440.75949999999</v>
      </c>
      <c r="N1540" s="18">
        <v>196787.02009999999</v>
      </c>
      <c r="O1540" s="18">
        <v>219097.67910000001</v>
      </c>
      <c r="P1540" s="18">
        <v>241929.08670000001</v>
      </c>
      <c r="Q1540" s="18">
        <v>263545.19270000001</v>
      </c>
      <c r="R1540" s="18">
        <v>284956.69919999997</v>
      </c>
      <c r="S1540" s="18" t="s">
        <v>164</v>
      </c>
      <c r="T1540" s="18">
        <v>340946.0882</v>
      </c>
      <c r="U1540" s="18" t="s">
        <v>164</v>
      </c>
      <c r="V1540" s="18">
        <v>406216.67680000002</v>
      </c>
      <c r="W1540" s="18" t="s">
        <v>164</v>
      </c>
      <c r="X1540" s="18">
        <v>469378.79310000001</v>
      </c>
      <c r="Y1540" s="18" t="s">
        <v>164</v>
      </c>
      <c r="Z1540" s="18">
        <v>545859.93209999998</v>
      </c>
    </row>
    <row r="1541" spans="1:26" hidden="1">
      <c r="A1541" s="18" t="s">
        <v>220</v>
      </c>
      <c r="B1541" s="18" t="s">
        <v>284</v>
      </c>
      <c r="C1541" s="18" t="s">
        <v>256</v>
      </c>
      <c r="D1541" s="18" t="s">
        <v>58</v>
      </c>
      <c r="E1541" s="18" t="s">
        <v>142</v>
      </c>
      <c r="F1541" s="18" t="s">
        <v>143</v>
      </c>
      <c r="G1541" s="18">
        <v>6465.5870000000004</v>
      </c>
      <c r="H1541" s="18">
        <v>6858.4391999999998</v>
      </c>
      <c r="I1541" s="18">
        <v>7248.0137000000004</v>
      </c>
      <c r="J1541" s="18">
        <v>7637.5879999999997</v>
      </c>
      <c r="K1541" s="18">
        <v>7978.3739999999998</v>
      </c>
      <c r="L1541" s="18">
        <v>8287.5740000000005</v>
      </c>
      <c r="M1541" s="18">
        <v>8565.3940000000002</v>
      </c>
      <c r="N1541" s="18">
        <v>8809.9670000000006</v>
      </c>
      <c r="O1541" s="18">
        <v>9018.4259999999995</v>
      </c>
      <c r="P1541" s="18">
        <v>9186.5609999999997</v>
      </c>
      <c r="Q1541" s="18">
        <v>9311.6740000000009</v>
      </c>
      <c r="R1541" s="18">
        <v>9395.1229999999996</v>
      </c>
      <c r="S1541" s="18" t="s">
        <v>164</v>
      </c>
      <c r="T1541" s="18">
        <v>9457.9449999999997</v>
      </c>
      <c r="U1541" s="18" t="s">
        <v>164</v>
      </c>
      <c r="V1541" s="18">
        <v>9399.8700000000008</v>
      </c>
      <c r="W1541" s="18" t="s">
        <v>164</v>
      </c>
      <c r="X1541" s="18">
        <v>9239.5290000000005</v>
      </c>
      <c r="Y1541" s="18" t="s">
        <v>164</v>
      </c>
      <c r="Z1541" s="18">
        <v>9012.2119999999995</v>
      </c>
    </row>
    <row r="1542" spans="1:26" hidden="1">
      <c r="A1542" s="18" t="s">
        <v>220</v>
      </c>
      <c r="B1542" s="18" t="s">
        <v>284</v>
      </c>
      <c r="C1542" s="18" t="s">
        <v>256</v>
      </c>
      <c r="D1542" s="18" t="s">
        <v>58</v>
      </c>
      <c r="E1542" s="18" t="s">
        <v>63</v>
      </c>
      <c r="F1542" s="18" t="s">
        <v>60</v>
      </c>
      <c r="G1542" s="18">
        <v>445.9341</v>
      </c>
      <c r="H1542" s="18">
        <v>487.0437</v>
      </c>
      <c r="I1542" s="18">
        <v>548.56190000000004</v>
      </c>
      <c r="J1542" s="18">
        <v>593.35979999999995</v>
      </c>
      <c r="K1542" s="18">
        <v>602.05309999999997</v>
      </c>
      <c r="L1542" s="18">
        <v>608.94659999999999</v>
      </c>
      <c r="M1542" s="18">
        <v>565.13720000000001</v>
      </c>
      <c r="N1542" s="18">
        <v>549.50519999999995</v>
      </c>
      <c r="O1542" s="18">
        <v>574.12580000000003</v>
      </c>
      <c r="P1542" s="18">
        <v>624.57899999999995</v>
      </c>
      <c r="Q1542" s="18">
        <v>669.63850000000002</v>
      </c>
      <c r="R1542" s="18">
        <v>708.36090000000002</v>
      </c>
      <c r="S1542" s="18" t="s">
        <v>164</v>
      </c>
      <c r="T1542" s="18">
        <v>790.6694</v>
      </c>
      <c r="U1542" s="18" t="s">
        <v>164</v>
      </c>
      <c r="V1542" s="18">
        <v>885.85299999999995</v>
      </c>
      <c r="W1542" s="18" t="s">
        <v>164</v>
      </c>
      <c r="X1542" s="18">
        <v>958.42039999999997</v>
      </c>
      <c r="Y1542" s="18" t="s">
        <v>164</v>
      </c>
      <c r="Z1542" s="18">
        <v>1017.974</v>
      </c>
    </row>
    <row r="1543" spans="1:26" hidden="1">
      <c r="A1543" s="18" t="s">
        <v>220</v>
      </c>
      <c r="B1543" s="18" t="s">
        <v>285</v>
      </c>
      <c r="C1543" s="18" t="s">
        <v>256</v>
      </c>
      <c r="D1543" s="18" t="s">
        <v>58</v>
      </c>
      <c r="E1543" s="18" t="s">
        <v>140</v>
      </c>
      <c r="F1543" s="18" t="s">
        <v>141</v>
      </c>
      <c r="G1543" s="18">
        <v>33782.008600000001</v>
      </c>
      <c r="H1543" s="18">
        <v>37049.037799999998</v>
      </c>
      <c r="I1543" s="18">
        <v>41114.053</v>
      </c>
      <c r="J1543" s="18">
        <v>42682.9015</v>
      </c>
      <c r="K1543" s="18">
        <v>39081.558299999997</v>
      </c>
      <c r="L1543" s="18">
        <v>33732.189400000003</v>
      </c>
      <c r="M1543" s="18">
        <v>24383.3642</v>
      </c>
      <c r="N1543" s="18">
        <v>15404.7348</v>
      </c>
      <c r="O1543" s="18">
        <v>7779.0459000000001</v>
      </c>
      <c r="P1543" s="18">
        <v>1983.9421</v>
      </c>
      <c r="Q1543" s="18">
        <v>-1272.6184000000001</v>
      </c>
      <c r="R1543" s="18">
        <v>-2611.1889999999999</v>
      </c>
      <c r="S1543" s="18" t="s">
        <v>164</v>
      </c>
      <c r="T1543" s="18">
        <v>-3310.2190000000001</v>
      </c>
      <c r="U1543" s="18" t="s">
        <v>164</v>
      </c>
      <c r="V1543" s="18">
        <v>-2955.4357</v>
      </c>
      <c r="W1543" s="18" t="s">
        <v>164</v>
      </c>
      <c r="X1543" s="18">
        <v>-2480.7311</v>
      </c>
      <c r="Y1543" s="18" t="s">
        <v>164</v>
      </c>
      <c r="Z1543" s="18">
        <v>-2598.6945999999998</v>
      </c>
    </row>
    <row r="1544" spans="1:26" hidden="1">
      <c r="A1544" s="18" t="s">
        <v>220</v>
      </c>
      <c r="B1544" s="18" t="s">
        <v>285</v>
      </c>
      <c r="C1544" s="18" t="s">
        <v>256</v>
      </c>
      <c r="D1544" s="18" t="s">
        <v>58</v>
      </c>
      <c r="E1544" s="18" t="s">
        <v>59</v>
      </c>
      <c r="F1544" s="18" t="s">
        <v>60</v>
      </c>
      <c r="G1544" s="18">
        <v>331.26330000000002</v>
      </c>
      <c r="H1544" s="18">
        <v>362.45060000000001</v>
      </c>
      <c r="I1544" s="18">
        <v>411.94490000000002</v>
      </c>
      <c r="J1544" s="18">
        <v>446.7097</v>
      </c>
      <c r="K1544" s="18">
        <v>452.4572</v>
      </c>
      <c r="L1544" s="18">
        <v>458.00689999999997</v>
      </c>
      <c r="M1544" s="18">
        <v>446.66129999999998</v>
      </c>
      <c r="N1544" s="18">
        <v>448.43110000000001</v>
      </c>
      <c r="O1544" s="18">
        <v>466.88659999999999</v>
      </c>
      <c r="P1544" s="18">
        <v>490.97239999999999</v>
      </c>
      <c r="Q1544" s="18">
        <v>513.27809999999999</v>
      </c>
      <c r="R1544" s="18">
        <v>532.67589999999996</v>
      </c>
      <c r="S1544" s="18" t="s">
        <v>164</v>
      </c>
      <c r="T1544" s="18">
        <v>581.22619999999995</v>
      </c>
      <c r="U1544" s="18" t="s">
        <v>164</v>
      </c>
      <c r="V1544" s="18">
        <v>649.01919999999996</v>
      </c>
      <c r="W1544" s="18" t="s">
        <v>164</v>
      </c>
      <c r="X1544" s="18">
        <v>701.6096</v>
      </c>
      <c r="Y1544" s="18" t="s">
        <v>164</v>
      </c>
      <c r="Z1544" s="18">
        <v>746.82370000000003</v>
      </c>
    </row>
    <row r="1545" spans="1:26" hidden="1">
      <c r="A1545" s="18" t="s">
        <v>220</v>
      </c>
      <c r="B1545" s="18" t="s">
        <v>285</v>
      </c>
      <c r="C1545" s="18" t="s">
        <v>256</v>
      </c>
      <c r="D1545" s="18" t="s">
        <v>58</v>
      </c>
      <c r="E1545" s="18" t="s">
        <v>61</v>
      </c>
      <c r="F1545" s="18" t="s">
        <v>62</v>
      </c>
      <c r="G1545" s="18">
        <v>63354.998899999999</v>
      </c>
      <c r="H1545" s="18">
        <v>74253.884900000005</v>
      </c>
      <c r="I1545" s="18">
        <v>93719.046799999996</v>
      </c>
      <c r="J1545" s="18">
        <v>111908.32580000001</v>
      </c>
      <c r="K1545" s="18">
        <v>132249.86619999999</v>
      </c>
      <c r="L1545" s="18">
        <v>153229.6863</v>
      </c>
      <c r="M1545" s="18">
        <v>174660.24590000001</v>
      </c>
      <c r="N1545" s="18">
        <v>197159.8854</v>
      </c>
      <c r="O1545" s="18">
        <v>220693.48939999999</v>
      </c>
      <c r="P1545" s="18">
        <v>243626.58749999999</v>
      </c>
      <c r="Q1545" s="18">
        <v>265382.37949999998</v>
      </c>
      <c r="R1545" s="18">
        <v>286970.34899999999</v>
      </c>
      <c r="S1545" s="18" t="s">
        <v>164</v>
      </c>
      <c r="T1545" s="18">
        <v>343495.21950000001</v>
      </c>
      <c r="U1545" s="18" t="s">
        <v>164</v>
      </c>
      <c r="V1545" s="18">
        <v>409636.27020000003</v>
      </c>
      <c r="W1545" s="18" t="s">
        <v>164</v>
      </c>
      <c r="X1545" s="18">
        <v>473013.06650000002</v>
      </c>
      <c r="Y1545" s="18" t="s">
        <v>164</v>
      </c>
      <c r="Z1545" s="18">
        <v>549936.96909999999</v>
      </c>
    </row>
    <row r="1546" spans="1:26" hidden="1">
      <c r="A1546" s="18" t="s">
        <v>220</v>
      </c>
      <c r="B1546" s="18" t="s">
        <v>285</v>
      </c>
      <c r="C1546" s="18" t="s">
        <v>256</v>
      </c>
      <c r="D1546" s="18" t="s">
        <v>58</v>
      </c>
      <c r="E1546" s="18" t="s">
        <v>142</v>
      </c>
      <c r="F1546" s="18" t="s">
        <v>143</v>
      </c>
      <c r="G1546" s="18">
        <v>6465.5870000000004</v>
      </c>
      <c r="H1546" s="18">
        <v>6858.4391999999998</v>
      </c>
      <c r="I1546" s="18">
        <v>7248.0137000000004</v>
      </c>
      <c r="J1546" s="18">
        <v>7637.5879999999997</v>
      </c>
      <c r="K1546" s="18">
        <v>7978.3739999999998</v>
      </c>
      <c r="L1546" s="18">
        <v>8287.5740000000005</v>
      </c>
      <c r="M1546" s="18">
        <v>8565.3940000000002</v>
      </c>
      <c r="N1546" s="18">
        <v>8809.9670000000006</v>
      </c>
      <c r="O1546" s="18">
        <v>9018.4259999999995</v>
      </c>
      <c r="P1546" s="18">
        <v>9186.5609999999997</v>
      </c>
      <c r="Q1546" s="18">
        <v>9311.6740000000009</v>
      </c>
      <c r="R1546" s="18">
        <v>9395.1229999999996</v>
      </c>
      <c r="S1546" s="18" t="s">
        <v>164</v>
      </c>
      <c r="T1546" s="18">
        <v>9457.9449999999997</v>
      </c>
      <c r="U1546" s="18" t="s">
        <v>164</v>
      </c>
      <c r="V1546" s="18">
        <v>9399.8700000000008</v>
      </c>
      <c r="W1546" s="18" t="s">
        <v>164</v>
      </c>
      <c r="X1546" s="18">
        <v>9239.5290000000005</v>
      </c>
      <c r="Y1546" s="18" t="s">
        <v>164</v>
      </c>
      <c r="Z1546" s="18">
        <v>9012.2119999999995</v>
      </c>
    </row>
    <row r="1547" spans="1:26" hidden="1">
      <c r="A1547" s="18" t="s">
        <v>220</v>
      </c>
      <c r="B1547" s="18" t="s">
        <v>285</v>
      </c>
      <c r="C1547" s="18" t="s">
        <v>256</v>
      </c>
      <c r="D1547" s="18" t="s">
        <v>58</v>
      </c>
      <c r="E1547" s="18" t="s">
        <v>63</v>
      </c>
      <c r="F1547" s="18" t="s">
        <v>60</v>
      </c>
      <c r="G1547" s="18">
        <v>445.9341</v>
      </c>
      <c r="H1547" s="18">
        <v>487.0437</v>
      </c>
      <c r="I1547" s="18">
        <v>548.56190000000004</v>
      </c>
      <c r="J1547" s="18">
        <v>590.00130000000001</v>
      </c>
      <c r="K1547" s="18">
        <v>585.48779999999999</v>
      </c>
      <c r="L1547" s="18">
        <v>578.80349999999999</v>
      </c>
      <c r="M1547" s="18">
        <v>545.17830000000004</v>
      </c>
      <c r="N1547" s="18">
        <v>545.07349999999997</v>
      </c>
      <c r="O1547" s="18">
        <v>580.85090000000002</v>
      </c>
      <c r="P1547" s="18">
        <v>628.37040000000002</v>
      </c>
      <c r="Q1547" s="18">
        <v>671.31169999999997</v>
      </c>
      <c r="R1547" s="18">
        <v>708.52769999999998</v>
      </c>
      <c r="S1547" s="18" t="s">
        <v>164</v>
      </c>
      <c r="T1547" s="18">
        <v>787.98469999999998</v>
      </c>
      <c r="U1547" s="18" t="s">
        <v>164</v>
      </c>
      <c r="V1547" s="18">
        <v>882.19050000000004</v>
      </c>
      <c r="W1547" s="18" t="s">
        <v>164</v>
      </c>
      <c r="X1547" s="18">
        <v>948.34860000000003</v>
      </c>
      <c r="Y1547" s="18" t="s">
        <v>164</v>
      </c>
      <c r="Z1547" s="18">
        <v>1003.901</v>
      </c>
    </row>
    <row r="1548" spans="1:26" hidden="1">
      <c r="A1548" s="18" t="s">
        <v>220</v>
      </c>
      <c r="B1548" s="18" t="s">
        <v>286</v>
      </c>
      <c r="C1548" s="18" t="s">
        <v>256</v>
      </c>
      <c r="D1548" s="18" t="s">
        <v>58</v>
      </c>
      <c r="E1548" s="18" t="s">
        <v>140</v>
      </c>
      <c r="F1548" s="18" t="s">
        <v>141</v>
      </c>
      <c r="G1548" s="18">
        <v>33780.277600000001</v>
      </c>
      <c r="H1548" s="18">
        <v>38737.618699999999</v>
      </c>
      <c r="I1548" s="18">
        <v>43423.374199999998</v>
      </c>
      <c r="J1548" s="18">
        <v>40145.9954</v>
      </c>
      <c r="K1548" s="18">
        <v>34536.307099999998</v>
      </c>
      <c r="L1548" s="18">
        <v>29506.1626</v>
      </c>
      <c r="M1548" s="18">
        <v>24726.716700000001</v>
      </c>
      <c r="N1548" s="18">
        <v>20023.513800000001</v>
      </c>
      <c r="O1548" s="18">
        <v>15424.7222</v>
      </c>
      <c r="P1548" s="18">
        <v>10689.4107</v>
      </c>
      <c r="Q1548" s="18">
        <v>6634.5042000000003</v>
      </c>
      <c r="R1548" s="18">
        <v>2522.1275999999998</v>
      </c>
      <c r="S1548" s="18" t="s">
        <v>164</v>
      </c>
      <c r="T1548" s="18">
        <v>-3355.7752999999998</v>
      </c>
      <c r="U1548" s="18" t="s">
        <v>164</v>
      </c>
      <c r="V1548" s="18">
        <v>-6448.6103000000003</v>
      </c>
      <c r="W1548" s="18" t="s">
        <v>164</v>
      </c>
      <c r="X1548" s="18">
        <v>-8669.2713000000003</v>
      </c>
      <c r="Y1548" s="18" t="s">
        <v>164</v>
      </c>
      <c r="Z1548" s="18">
        <v>-10075.8208</v>
      </c>
    </row>
    <row r="1549" spans="1:26" hidden="1">
      <c r="A1549" s="18" t="s">
        <v>220</v>
      </c>
      <c r="B1549" s="18" t="s">
        <v>286</v>
      </c>
      <c r="C1549" s="18" t="s">
        <v>256</v>
      </c>
      <c r="D1549" s="18" t="s">
        <v>58</v>
      </c>
      <c r="E1549" s="18" t="s">
        <v>59</v>
      </c>
      <c r="F1549" s="18" t="s">
        <v>60</v>
      </c>
      <c r="G1549" s="18">
        <v>331.26330000000002</v>
      </c>
      <c r="H1549" s="18">
        <v>372.88049999999998</v>
      </c>
      <c r="I1549" s="18">
        <v>431.26209999999998</v>
      </c>
      <c r="J1549" s="18">
        <v>449.73309999999998</v>
      </c>
      <c r="K1549" s="18">
        <v>462.5204</v>
      </c>
      <c r="L1549" s="18">
        <v>484.20760000000001</v>
      </c>
      <c r="M1549" s="18">
        <v>513.08680000000004</v>
      </c>
      <c r="N1549" s="18">
        <v>541.19809999999995</v>
      </c>
      <c r="O1549" s="18">
        <v>566.88959999999997</v>
      </c>
      <c r="P1549" s="18">
        <v>588.93200000000002</v>
      </c>
      <c r="Q1549" s="18">
        <v>611.62130000000002</v>
      </c>
      <c r="R1549" s="18">
        <v>628.95799999999997</v>
      </c>
      <c r="S1549" s="18" t="s">
        <v>164</v>
      </c>
      <c r="T1549" s="18">
        <v>661.38750000000005</v>
      </c>
      <c r="U1549" s="18" t="s">
        <v>164</v>
      </c>
      <c r="V1549" s="18">
        <v>713.51300000000003</v>
      </c>
      <c r="W1549" s="18" t="s">
        <v>164</v>
      </c>
      <c r="X1549" s="18">
        <v>762.03449999999998</v>
      </c>
      <c r="Y1549" s="18" t="s">
        <v>164</v>
      </c>
      <c r="Z1549" s="18">
        <v>816.13980000000004</v>
      </c>
    </row>
    <row r="1550" spans="1:26" hidden="1">
      <c r="A1550" s="18" t="s">
        <v>220</v>
      </c>
      <c r="B1550" s="18" t="s">
        <v>286</v>
      </c>
      <c r="C1550" s="18" t="s">
        <v>256</v>
      </c>
      <c r="D1550" s="18" t="s">
        <v>58</v>
      </c>
      <c r="E1550" s="18" t="s">
        <v>61</v>
      </c>
      <c r="F1550" s="18" t="s">
        <v>62</v>
      </c>
      <c r="G1550" s="18">
        <v>63354.998899999999</v>
      </c>
      <c r="H1550" s="18">
        <v>74525.024099999995</v>
      </c>
      <c r="I1550" s="18">
        <v>94222.791400000002</v>
      </c>
      <c r="J1550" s="18">
        <v>112230.29059999999</v>
      </c>
      <c r="K1550" s="18">
        <v>133321.38310000001</v>
      </c>
      <c r="L1550" s="18">
        <v>155690.97380000001</v>
      </c>
      <c r="M1550" s="18">
        <v>178751.57279999999</v>
      </c>
      <c r="N1550" s="18">
        <v>202738.46400000001</v>
      </c>
      <c r="O1550" s="18">
        <v>227815.03899999999</v>
      </c>
      <c r="P1550" s="18">
        <v>252893.94029999999</v>
      </c>
      <c r="Q1550" s="18">
        <v>276993.2671</v>
      </c>
      <c r="R1550" s="18">
        <v>301021.80930000002</v>
      </c>
      <c r="S1550" s="18" t="s">
        <v>164</v>
      </c>
      <c r="T1550" s="18">
        <v>360982.1139</v>
      </c>
      <c r="U1550" s="18" t="s">
        <v>164</v>
      </c>
      <c r="V1550" s="18">
        <v>429815.52669999999</v>
      </c>
      <c r="W1550" s="18" t="s">
        <v>164</v>
      </c>
      <c r="X1550" s="18">
        <v>497332.61200000002</v>
      </c>
      <c r="Y1550" s="18" t="s">
        <v>164</v>
      </c>
      <c r="Z1550" s="18">
        <v>578992.87860000005</v>
      </c>
    </row>
    <row r="1551" spans="1:26" hidden="1">
      <c r="A1551" s="18" t="s">
        <v>220</v>
      </c>
      <c r="B1551" s="18" t="s">
        <v>286</v>
      </c>
      <c r="C1551" s="18" t="s">
        <v>256</v>
      </c>
      <c r="D1551" s="18" t="s">
        <v>58</v>
      </c>
      <c r="E1551" s="18" t="s">
        <v>142</v>
      </c>
      <c r="F1551" s="18" t="s">
        <v>143</v>
      </c>
      <c r="G1551" s="18">
        <v>6465.5870000000004</v>
      </c>
      <c r="H1551" s="18">
        <v>6858.4391999999998</v>
      </c>
      <c r="I1551" s="18">
        <v>7248.0137000000004</v>
      </c>
      <c r="J1551" s="18">
        <v>7637.5883000000003</v>
      </c>
      <c r="K1551" s="18">
        <v>7978.3739999999998</v>
      </c>
      <c r="L1551" s="18">
        <v>8287.5740000000005</v>
      </c>
      <c r="M1551" s="18">
        <v>8565.3940000000002</v>
      </c>
      <c r="N1551" s="18">
        <v>8809.9670000000006</v>
      </c>
      <c r="O1551" s="18">
        <v>9018.4259999999995</v>
      </c>
      <c r="P1551" s="18">
        <v>9186.5609999999997</v>
      </c>
      <c r="Q1551" s="18">
        <v>9311.6740000000009</v>
      </c>
      <c r="R1551" s="18">
        <v>9395.1229999999996</v>
      </c>
      <c r="S1551" s="18" t="s">
        <v>164</v>
      </c>
      <c r="T1551" s="18">
        <v>9457.9449999999997</v>
      </c>
      <c r="U1551" s="18" t="s">
        <v>164</v>
      </c>
      <c r="V1551" s="18">
        <v>9399.8700000000008</v>
      </c>
      <c r="W1551" s="18" t="s">
        <v>164</v>
      </c>
      <c r="X1551" s="18">
        <v>9239.5290000000005</v>
      </c>
      <c r="Y1551" s="18" t="s">
        <v>164</v>
      </c>
      <c r="Z1551" s="18">
        <v>9012.2119999999995</v>
      </c>
    </row>
    <row r="1552" spans="1:26" hidden="1">
      <c r="A1552" s="18" t="s">
        <v>220</v>
      </c>
      <c r="B1552" s="18" t="s">
        <v>286</v>
      </c>
      <c r="C1552" s="18" t="s">
        <v>256</v>
      </c>
      <c r="D1552" s="18" t="s">
        <v>58</v>
      </c>
      <c r="E1552" s="18" t="s">
        <v>63</v>
      </c>
      <c r="F1552" s="18" t="s">
        <v>60</v>
      </c>
      <c r="G1552" s="18">
        <v>445.9341</v>
      </c>
      <c r="H1552" s="18">
        <v>500.20330000000001</v>
      </c>
      <c r="I1552" s="18">
        <v>571.89679999999998</v>
      </c>
      <c r="J1552" s="18">
        <v>584.22320000000002</v>
      </c>
      <c r="K1552" s="18">
        <v>577.18650000000002</v>
      </c>
      <c r="L1552" s="18">
        <v>581.46619999999996</v>
      </c>
      <c r="M1552" s="18">
        <v>603.47469999999998</v>
      </c>
      <c r="N1552" s="18">
        <v>641.63469999999995</v>
      </c>
      <c r="O1552" s="18">
        <v>686.92639999999994</v>
      </c>
      <c r="P1552" s="18">
        <v>733.75019999999995</v>
      </c>
      <c r="Q1552" s="18">
        <v>784.52009999999996</v>
      </c>
      <c r="R1552" s="18">
        <v>829.44860000000006</v>
      </c>
      <c r="S1552" s="18" t="s">
        <v>164</v>
      </c>
      <c r="T1552" s="18">
        <v>907.4502</v>
      </c>
      <c r="U1552" s="18" t="s">
        <v>164</v>
      </c>
      <c r="V1552" s="18">
        <v>997.30100000000004</v>
      </c>
      <c r="W1552" s="18" t="s">
        <v>164</v>
      </c>
      <c r="X1552" s="18">
        <v>1075.664</v>
      </c>
      <c r="Y1552" s="18" t="s">
        <v>164</v>
      </c>
      <c r="Z1552" s="18">
        <v>1149.23</v>
      </c>
    </row>
    <row r="1553" spans="1:26" hidden="1">
      <c r="A1553" s="18" t="s">
        <v>220</v>
      </c>
      <c r="B1553" s="18" t="s">
        <v>287</v>
      </c>
      <c r="C1553" s="18" t="s">
        <v>256</v>
      </c>
      <c r="D1553" s="18" t="s">
        <v>58</v>
      </c>
      <c r="E1553" s="18" t="s">
        <v>140</v>
      </c>
      <c r="F1553" s="18" t="s">
        <v>141</v>
      </c>
      <c r="G1553" s="18">
        <v>33780.277600000001</v>
      </c>
      <c r="H1553" s="18">
        <v>38675.719400000002</v>
      </c>
      <c r="I1553" s="18">
        <v>43355.8609</v>
      </c>
      <c r="J1553" s="18">
        <v>34270.963199999998</v>
      </c>
      <c r="K1553" s="18">
        <v>25383.241399999999</v>
      </c>
      <c r="L1553" s="18">
        <v>21986.990900000001</v>
      </c>
      <c r="M1553" s="18">
        <v>18419.364099999999</v>
      </c>
      <c r="N1553" s="18">
        <v>14993.3907</v>
      </c>
      <c r="O1553" s="18">
        <v>11407.1149</v>
      </c>
      <c r="P1553" s="18">
        <v>8435.3642</v>
      </c>
      <c r="Q1553" s="18">
        <v>5653.3882999999996</v>
      </c>
      <c r="R1553" s="18">
        <v>3253.6655999999998</v>
      </c>
      <c r="S1553" s="18" t="s">
        <v>164</v>
      </c>
      <c r="T1553" s="18">
        <v>488.2045</v>
      </c>
      <c r="U1553" s="18" t="s">
        <v>164</v>
      </c>
      <c r="V1553" s="18">
        <v>-612.86530000000005</v>
      </c>
      <c r="W1553" s="18" t="s">
        <v>164</v>
      </c>
      <c r="X1553" s="18">
        <v>-1853.0900999999999</v>
      </c>
      <c r="Y1553" s="18" t="s">
        <v>164</v>
      </c>
      <c r="Z1553" s="18">
        <v>-3520.1538999999998</v>
      </c>
    </row>
    <row r="1554" spans="1:26" hidden="1">
      <c r="A1554" s="18" t="s">
        <v>220</v>
      </c>
      <c r="B1554" s="18" t="s">
        <v>287</v>
      </c>
      <c r="C1554" s="18" t="s">
        <v>256</v>
      </c>
      <c r="D1554" s="18" t="s">
        <v>58</v>
      </c>
      <c r="E1554" s="18" t="s">
        <v>59</v>
      </c>
      <c r="F1554" s="18" t="s">
        <v>60</v>
      </c>
      <c r="G1554" s="18">
        <v>331.26330000000002</v>
      </c>
      <c r="H1554" s="18">
        <v>372.88049999999998</v>
      </c>
      <c r="I1554" s="18">
        <v>431.26209999999998</v>
      </c>
      <c r="J1554" s="18">
        <v>411.81189999999998</v>
      </c>
      <c r="K1554" s="18">
        <v>409.02449999999999</v>
      </c>
      <c r="L1554" s="18">
        <v>439.29610000000002</v>
      </c>
      <c r="M1554" s="18">
        <v>473.58890000000002</v>
      </c>
      <c r="N1554" s="18">
        <v>509.5763</v>
      </c>
      <c r="O1554" s="18">
        <v>543.91909999999996</v>
      </c>
      <c r="P1554" s="18">
        <v>576.07069999999999</v>
      </c>
      <c r="Q1554" s="18">
        <v>601.92830000000004</v>
      </c>
      <c r="R1554" s="18">
        <v>622.01310000000001</v>
      </c>
      <c r="S1554" s="18" t="s">
        <v>164</v>
      </c>
      <c r="T1554" s="18">
        <v>662.10230000000001</v>
      </c>
      <c r="U1554" s="18" t="s">
        <v>164</v>
      </c>
      <c r="V1554" s="18">
        <v>716.91330000000005</v>
      </c>
      <c r="W1554" s="18" t="s">
        <v>164</v>
      </c>
      <c r="X1554" s="18">
        <v>762.37279999999998</v>
      </c>
      <c r="Y1554" s="18" t="s">
        <v>164</v>
      </c>
      <c r="Z1554" s="18">
        <v>812.89290000000005</v>
      </c>
    </row>
    <row r="1555" spans="1:26" hidden="1">
      <c r="A1555" s="18" t="s">
        <v>220</v>
      </c>
      <c r="B1555" s="18" t="s">
        <v>287</v>
      </c>
      <c r="C1555" s="18" t="s">
        <v>256</v>
      </c>
      <c r="D1555" s="18" t="s">
        <v>58</v>
      </c>
      <c r="E1555" s="18" t="s">
        <v>61</v>
      </c>
      <c r="F1555" s="18" t="s">
        <v>62</v>
      </c>
      <c r="G1555" s="18">
        <v>63354.998899999999</v>
      </c>
      <c r="H1555" s="18">
        <v>74525.024099999995</v>
      </c>
      <c r="I1555" s="18">
        <v>94222.791400000002</v>
      </c>
      <c r="J1555" s="18">
        <v>110818.7271</v>
      </c>
      <c r="K1555" s="18">
        <v>130246.7399</v>
      </c>
      <c r="L1555" s="18">
        <v>152305.72039999999</v>
      </c>
      <c r="M1555" s="18">
        <v>175762.3365</v>
      </c>
      <c r="N1555" s="18">
        <v>200176.92600000001</v>
      </c>
      <c r="O1555" s="18">
        <v>225813.90669999999</v>
      </c>
      <c r="P1555" s="18">
        <v>251480.90719999999</v>
      </c>
      <c r="Q1555" s="18">
        <v>275831.4694</v>
      </c>
      <c r="R1555" s="18">
        <v>300219.25170000002</v>
      </c>
      <c r="S1555" s="18" t="s">
        <v>164</v>
      </c>
      <c r="T1555" s="18">
        <v>361247.52840000001</v>
      </c>
      <c r="U1555" s="18" t="s">
        <v>164</v>
      </c>
      <c r="V1555" s="18">
        <v>430747.6899</v>
      </c>
      <c r="W1555" s="18" t="s">
        <v>164</v>
      </c>
      <c r="X1555" s="18">
        <v>498558.99099999998</v>
      </c>
      <c r="Y1555" s="18" t="s">
        <v>164</v>
      </c>
      <c r="Z1555" s="18">
        <v>580729.37179999996</v>
      </c>
    </row>
    <row r="1556" spans="1:26" hidden="1">
      <c r="A1556" s="18" t="s">
        <v>220</v>
      </c>
      <c r="B1556" s="18" t="s">
        <v>287</v>
      </c>
      <c r="C1556" s="18" t="s">
        <v>256</v>
      </c>
      <c r="D1556" s="18" t="s">
        <v>58</v>
      </c>
      <c r="E1556" s="18" t="s">
        <v>142</v>
      </c>
      <c r="F1556" s="18" t="s">
        <v>143</v>
      </c>
      <c r="G1556" s="18">
        <v>6465.5870000000004</v>
      </c>
      <c r="H1556" s="18">
        <v>6858.4391999999998</v>
      </c>
      <c r="I1556" s="18">
        <v>7248.0137000000004</v>
      </c>
      <c r="J1556" s="18">
        <v>7637.5883000000003</v>
      </c>
      <c r="K1556" s="18">
        <v>7978.3739999999998</v>
      </c>
      <c r="L1556" s="18">
        <v>8287.5740000000005</v>
      </c>
      <c r="M1556" s="18">
        <v>8565.3940000000002</v>
      </c>
      <c r="N1556" s="18">
        <v>8809.9670000000006</v>
      </c>
      <c r="O1556" s="18">
        <v>9018.4259999999995</v>
      </c>
      <c r="P1556" s="18">
        <v>9186.5609999999997</v>
      </c>
      <c r="Q1556" s="18">
        <v>9311.6740000000009</v>
      </c>
      <c r="R1556" s="18">
        <v>9395.1229999999996</v>
      </c>
      <c r="S1556" s="18" t="s">
        <v>164</v>
      </c>
      <c r="T1556" s="18">
        <v>9457.9449999999997</v>
      </c>
      <c r="U1556" s="18" t="s">
        <v>164</v>
      </c>
      <c r="V1556" s="18">
        <v>9399.8700000000008</v>
      </c>
      <c r="W1556" s="18" t="s">
        <v>164</v>
      </c>
      <c r="X1556" s="18">
        <v>9239.5290000000005</v>
      </c>
      <c r="Y1556" s="18" t="s">
        <v>164</v>
      </c>
      <c r="Z1556" s="18">
        <v>9012.2119999999995</v>
      </c>
    </row>
    <row r="1557" spans="1:26" hidden="1">
      <c r="A1557" s="18" t="s">
        <v>220</v>
      </c>
      <c r="B1557" s="18" t="s">
        <v>287</v>
      </c>
      <c r="C1557" s="18" t="s">
        <v>256</v>
      </c>
      <c r="D1557" s="18" t="s">
        <v>58</v>
      </c>
      <c r="E1557" s="18" t="s">
        <v>63</v>
      </c>
      <c r="F1557" s="18" t="s">
        <v>60</v>
      </c>
      <c r="G1557" s="18">
        <v>445.9341</v>
      </c>
      <c r="H1557" s="18">
        <v>500.20330000000001</v>
      </c>
      <c r="I1557" s="18">
        <v>571.89679999999998</v>
      </c>
      <c r="J1557" s="18">
        <v>519.66980000000001</v>
      </c>
      <c r="K1557" s="18">
        <v>483.11439999999999</v>
      </c>
      <c r="L1557" s="18">
        <v>510.18349999999998</v>
      </c>
      <c r="M1557" s="18">
        <v>554.74329999999998</v>
      </c>
      <c r="N1557" s="18">
        <v>613.15430000000003</v>
      </c>
      <c r="O1557" s="18">
        <v>676.00329999999997</v>
      </c>
      <c r="P1557" s="18">
        <v>736.11249999999995</v>
      </c>
      <c r="Q1557" s="18">
        <v>786.30769999999995</v>
      </c>
      <c r="R1557" s="18">
        <v>826.26369999999997</v>
      </c>
      <c r="S1557" s="18" t="s">
        <v>164</v>
      </c>
      <c r="T1557" s="18">
        <v>897.14279999999997</v>
      </c>
      <c r="U1557" s="18" t="s">
        <v>164</v>
      </c>
      <c r="V1557" s="18">
        <v>979.90509999999995</v>
      </c>
      <c r="W1557" s="18" t="s">
        <v>164</v>
      </c>
      <c r="X1557" s="18">
        <v>1053.048</v>
      </c>
      <c r="Y1557" s="18" t="s">
        <v>164</v>
      </c>
      <c r="Z1557" s="18">
        <v>1135.8119999999999</v>
      </c>
    </row>
    <row r="1558" spans="1:26" hidden="1">
      <c r="A1558" s="18" t="s">
        <v>223</v>
      </c>
      <c r="B1558" s="18" t="s">
        <v>247</v>
      </c>
      <c r="C1558" s="18" t="s">
        <v>256</v>
      </c>
      <c r="D1558" s="18" t="s">
        <v>58</v>
      </c>
      <c r="E1558" s="18" t="s">
        <v>140</v>
      </c>
      <c r="F1558" s="18" t="s">
        <v>141</v>
      </c>
      <c r="G1558" s="18">
        <v>31922.04435</v>
      </c>
      <c r="H1558" s="18">
        <v>35303.387759999998</v>
      </c>
      <c r="I1558" s="18" t="s">
        <v>164</v>
      </c>
      <c r="J1558" s="18">
        <v>39615.927889999999</v>
      </c>
      <c r="K1558" s="18" t="s">
        <v>164</v>
      </c>
      <c r="L1558" s="18">
        <v>17308.432710000001</v>
      </c>
      <c r="M1558" s="18" t="s">
        <v>164</v>
      </c>
      <c r="N1558" s="18">
        <v>15093.57468</v>
      </c>
      <c r="O1558" s="18" t="s">
        <v>164</v>
      </c>
      <c r="P1558" s="18">
        <v>12787.14788</v>
      </c>
      <c r="Q1558" s="18" t="s">
        <v>164</v>
      </c>
      <c r="R1558" s="18">
        <v>10491.80726</v>
      </c>
      <c r="S1558" s="18" t="s">
        <v>164</v>
      </c>
      <c r="T1558" s="18">
        <v>7218.8243570000004</v>
      </c>
      <c r="U1558" s="18" t="s">
        <v>164</v>
      </c>
      <c r="V1558" s="18">
        <v>4339.8908090000004</v>
      </c>
      <c r="W1558" s="18" t="s">
        <v>164</v>
      </c>
      <c r="X1558" s="18">
        <v>364.24622970000001</v>
      </c>
      <c r="Y1558" s="18" t="s">
        <v>164</v>
      </c>
      <c r="Z1558" s="18">
        <v>-4938.9839469999997</v>
      </c>
    </row>
    <row r="1559" spans="1:26" hidden="1">
      <c r="A1559" s="18" t="s">
        <v>223</v>
      </c>
      <c r="B1559" s="18" t="s">
        <v>247</v>
      </c>
      <c r="C1559" s="18" t="s">
        <v>256</v>
      </c>
      <c r="D1559" s="18" t="s">
        <v>58</v>
      </c>
      <c r="E1559" s="18" t="s">
        <v>59</v>
      </c>
      <c r="F1559" s="18" t="s">
        <v>60</v>
      </c>
      <c r="G1559" s="18">
        <v>295.72563810000003</v>
      </c>
      <c r="H1559" s="18">
        <v>333.16480259999997</v>
      </c>
      <c r="I1559" s="18" t="s">
        <v>164</v>
      </c>
      <c r="J1559" s="18">
        <v>412.27535189999998</v>
      </c>
      <c r="K1559" s="18" t="s">
        <v>164</v>
      </c>
      <c r="L1559" s="18">
        <v>345.34382590000001</v>
      </c>
      <c r="M1559" s="18" t="s">
        <v>164</v>
      </c>
      <c r="N1559" s="18">
        <v>401.12019620000001</v>
      </c>
      <c r="O1559" s="18" t="s">
        <v>164</v>
      </c>
      <c r="P1559" s="18">
        <v>446.02861580000001</v>
      </c>
      <c r="Q1559" s="18" t="s">
        <v>164</v>
      </c>
      <c r="R1559" s="18">
        <v>472.77840359999999</v>
      </c>
      <c r="S1559" s="18" t="s">
        <v>164</v>
      </c>
      <c r="T1559" s="18">
        <v>497.26595859999998</v>
      </c>
      <c r="U1559" s="18" t="s">
        <v>164</v>
      </c>
      <c r="V1559" s="18">
        <v>514.3061629</v>
      </c>
      <c r="W1559" s="18" t="s">
        <v>164</v>
      </c>
      <c r="X1559" s="18">
        <v>521.62431679999997</v>
      </c>
      <c r="Y1559" s="18" t="s">
        <v>164</v>
      </c>
      <c r="Z1559" s="18">
        <v>510.37259330000001</v>
      </c>
    </row>
    <row r="1560" spans="1:26" hidden="1">
      <c r="A1560" s="18" t="s">
        <v>223</v>
      </c>
      <c r="B1560" s="18" t="s">
        <v>247</v>
      </c>
      <c r="C1560" s="18" t="s">
        <v>256</v>
      </c>
      <c r="D1560" s="18" t="s">
        <v>58</v>
      </c>
      <c r="E1560" s="18" t="s">
        <v>61</v>
      </c>
      <c r="F1560" s="18" t="s">
        <v>62</v>
      </c>
      <c r="G1560" s="18">
        <v>61434.53443</v>
      </c>
      <c r="H1560" s="18">
        <v>72177.725760000001</v>
      </c>
      <c r="I1560" s="18" t="s">
        <v>164</v>
      </c>
      <c r="J1560" s="18">
        <v>107777.6793</v>
      </c>
      <c r="K1560" s="18" t="s">
        <v>164</v>
      </c>
      <c r="L1560" s="18">
        <v>155534.16740000001</v>
      </c>
      <c r="M1560" s="18" t="s">
        <v>164</v>
      </c>
      <c r="N1560" s="18">
        <v>217539.30499999999</v>
      </c>
      <c r="O1560" s="18" t="s">
        <v>164</v>
      </c>
      <c r="P1560" s="18">
        <v>279539.92619999999</v>
      </c>
      <c r="Q1560" s="18" t="s">
        <v>164</v>
      </c>
      <c r="R1560" s="18">
        <v>338590.69540000003</v>
      </c>
      <c r="S1560" s="18" t="s">
        <v>164</v>
      </c>
      <c r="T1560" s="18">
        <v>396573.48499999999</v>
      </c>
      <c r="U1560" s="18" t="s">
        <v>164</v>
      </c>
      <c r="V1560" s="18">
        <v>450570.76890000002</v>
      </c>
      <c r="W1560" s="18" t="s">
        <v>164</v>
      </c>
      <c r="X1560" s="18">
        <v>497574.19520000002</v>
      </c>
      <c r="Y1560" s="18" t="s">
        <v>164</v>
      </c>
      <c r="Z1560" s="18">
        <v>539059.03110000002</v>
      </c>
    </row>
    <row r="1561" spans="1:26" hidden="1">
      <c r="A1561" s="18" t="s">
        <v>223</v>
      </c>
      <c r="B1561" s="18" t="s">
        <v>247</v>
      </c>
      <c r="C1561" s="18" t="s">
        <v>256</v>
      </c>
      <c r="D1561" s="18" t="s">
        <v>58</v>
      </c>
      <c r="E1561" s="18" t="s">
        <v>142</v>
      </c>
      <c r="F1561" s="18" t="s">
        <v>143</v>
      </c>
      <c r="G1561" s="18">
        <v>6475.0910599999997</v>
      </c>
      <c r="H1561" s="18">
        <v>6868.6869999999999</v>
      </c>
      <c r="I1561" s="18" t="s">
        <v>164</v>
      </c>
      <c r="J1561" s="18">
        <v>7517.7820000000002</v>
      </c>
      <c r="K1561" s="18" t="s">
        <v>164</v>
      </c>
      <c r="L1561" s="18">
        <v>7999.3040000000001</v>
      </c>
      <c r="M1561" s="18" t="s">
        <v>164</v>
      </c>
      <c r="N1561" s="18">
        <v>8323.0139999999992</v>
      </c>
      <c r="O1561" s="18" t="s">
        <v>164</v>
      </c>
      <c r="P1561" s="18">
        <v>8462.7780000000002</v>
      </c>
      <c r="Q1561" s="18" t="s">
        <v>164</v>
      </c>
      <c r="R1561" s="18">
        <v>8423.9159999999993</v>
      </c>
      <c r="S1561" s="18" t="s">
        <v>164</v>
      </c>
      <c r="T1561" s="18">
        <v>8232.9179999999997</v>
      </c>
      <c r="U1561" s="18" t="s">
        <v>164</v>
      </c>
      <c r="V1561" s="18">
        <v>7904.0339999999997</v>
      </c>
      <c r="W1561" s="18" t="s">
        <v>164</v>
      </c>
      <c r="X1561" s="18">
        <v>7450.0140000000001</v>
      </c>
      <c r="Y1561" s="18" t="s">
        <v>164</v>
      </c>
      <c r="Z1561" s="18">
        <v>6900.8760000000002</v>
      </c>
    </row>
    <row r="1562" spans="1:26" hidden="1">
      <c r="A1562" s="18" t="s">
        <v>223</v>
      </c>
      <c r="B1562" s="18" t="s">
        <v>247</v>
      </c>
      <c r="C1562" s="18" t="s">
        <v>256</v>
      </c>
      <c r="D1562" s="18" t="s">
        <v>58</v>
      </c>
      <c r="E1562" s="18" t="s">
        <v>63</v>
      </c>
      <c r="F1562" s="18" t="s">
        <v>60</v>
      </c>
      <c r="G1562" s="18">
        <v>434.3148855</v>
      </c>
      <c r="H1562" s="18">
        <v>489.01159389999998</v>
      </c>
      <c r="I1562" s="18" t="s">
        <v>164</v>
      </c>
      <c r="J1562" s="18">
        <v>590.03640340000004</v>
      </c>
      <c r="K1562" s="18" t="s">
        <v>164</v>
      </c>
      <c r="L1562" s="18">
        <v>430.56362389999998</v>
      </c>
      <c r="M1562" s="18" t="s">
        <v>164</v>
      </c>
      <c r="N1562" s="18">
        <v>494.70656270000001</v>
      </c>
      <c r="O1562" s="18" t="s">
        <v>164</v>
      </c>
      <c r="P1562" s="18">
        <v>550.86181380000005</v>
      </c>
      <c r="Q1562" s="18" t="s">
        <v>164</v>
      </c>
      <c r="R1562" s="18">
        <v>579.90549199999998</v>
      </c>
      <c r="S1562" s="18" t="s">
        <v>164</v>
      </c>
      <c r="T1562" s="18">
        <v>609.03236819999995</v>
      </c>
      <c r="U1562" s="18" t="s">
        <v>164</v>
      </c>
      <c r="V1562" s="18">
        <v>621.96200699999997</v>
      </c>
      <c r="W1562" s="18" t="s">
        <v>164</v>
      </c>
      <c r="X1562" s="18">
        <v>616.80929839999999</v>
      </c>
      <c r="Y1562" s="18" t="s">
        <v>164</v>
      </c>
      <c r="Z1562" s="18">
        <v>611.85795529999996</v>
      </c>
    </row>
    <row r="1563" spans="1:26" hidden="1">
      <c r="A1563" s="18" t="s">
        <v>223</v>
      </c>
      <c r="B1563" s="18" t="s">
        <v>234</v>
      </c>
      <c r="C1563" s="18" t="s">
        <v>256</v>
      </c>
      <c r="D1563" s="18" t="s">
        <v>58</v>
      </c>
      <c r="E1563" s="18" t="s">
        <v>140</v>
      </c>
      <c r="F1563" s="18" t="s">
        <v>141</v>
      </c>
      <c r="G1563" s="18">
        <v>31922.04435</v>
      </c>
      <c r="H1563" s="18">
        <v>35303.387759999998</v>
      </c>
      <c r="I1563" s="18" t="s">
        <v>164</v>
      </c>
      <c r="J1563" s="18">
        <v>37422.907140000003</v>
      </c>
      <c r="K1563" s="18" t="s">
        <v>164</v>
      </c>
      <c r="L1563" s="18">
        <v>17129.959320000002</v>
      </c>
      <c r="M1563" s="18" t="s">
        <v>164</v>
      </c>
      <c r="N1563" s="18">
        <v>15222.432500000001</v>
      </c>
      <c r="O1563" s="18" t="s">
        <v>164</v>
      </c>
      <c r="P1563" s="18">
        <v>13331.195030000001</v>
      </c>
      <c r="Q1563" s="18" t="s">
        <v>164</v>
      </c>
      <c r="R1563" s="18">
        <v>10110.69232</v>
      </c>
      <c r="S1563" s="18" t="s">
        <v>164</v>
      </c>
      <c r="T1563" s="18">
        <v>6952.436471</v>
      </c>
      <c r="U1563" s="18" t="s">
        <v>164</v>
      </c>
      <c r="V1563" s="18">
        <v>3177.3061830000001</v>
      </c>
      <c r="W1563" s="18" t="s">
        <v>164</v>
      </c>
      <c r="X1563" s="18">
        <v>613.25760979999995</v>
      </c>
      <c r="Y1563" s="18" t="s">
        <v>164</v>
      </c>
      <c r="Z1563" s="18">
        <v>-3728.6407490000001</v>
      </c>
    </row>
    <row r="1564" spans="1:26" hidden="1">
      <c r="A1564" s="18" t="s">
        <v>223</v>
      </c>
      <c r="B1564" s="18" t="s">
        <v>234</v>
      </c>
      <c r="C1564" s="18" t="s">
        <v>256</v>
      </c>
      <c r="D1564" s="18" t="s">
        <v>58</v>
      </c>
      <c r="E1564" s="18" t="s">
        <v>59</v>
      </c>
      <c r="F1564" s="18" t="s">
        <v>60</v>
      </c>
      <c r="G1564" s="18">
        <v>295.72640819999998</v>
      </c>
      <c r="H1564" s="18">
        <v>333.16511780000002</v>
      </c>
      <c r="I1564" s="18" t="s">
        <v>164</v>
      </c>
      <c r="J1564" s="18">
        <v>421.88174980000002</v>
      </c>
      <c r="K1564" s="18" t="s">
        <v>164</v>
      </c>
      <c r="L1564" s="18">
        <v>355.94964229999999</v>
      </c>
      <c r="M1564" s="18" t="s">
        <v>164</v>
      </c>
      <c r="N1564" s="18">
        <v>401.89615650000002</v>
      </c>
      <c r="O1564" s="18" t="s">
        <v>164</v>
      </c>
      <c r="P1564" s="18">
        <v>444.01534470000001</v>
      </c>
      <c r="Q1564" s="18" t="s">
        <v>164</v>
      </c>
      <c r="R1564" s="18">
        <v>485.65409030000001</v>
      </c>
      <c r="S1564" s="18" t="s">
        <v>164</v>
      </c>
      <c r="T1564" s="18">
        <v>542.90954439999996</v>
      </c>
      <c r="U1564" s="18" t="s">
        <v>164</v>
      </c>
      <c r="V1564" s="18">
        <v>600.15373260000001</v>
      </c>
      <c r="W1564" s="18" t="s">
        <v>164</v>
      </c>
      <c r="X1564" s="18">
        <v>657.35038599999996</v>
      </c>
      <c r="Y1564" s="18" t="s">
        <v>164</v>
      </c>
      <c r="Z1564" s="18">
        <v>690.45437319999996</v>
      </c>
    </row>
    <row r="1565" spans="1:26" hidden="1">
      <c r="A1565" s="18" t="s">
        <v>223</v>
      </c>
      <c r="B1565" s="18" t="s">
        <v>234</v>
      </c>
      <c r="C1565" s="18" t="s">
        <v>256</v>
      </c>
      <c r="D1565" s="18" t="s">
        <v>58</v>
      </c>
      <c r="E1565" s="18" t="s">
        <v>61</v>
      </c>
      <c r="F1565" s="18" t="s">
        <v>62</v>
      </c>
      <c r="G1565" s="18">
        <v>61434.53443</v>
      </c>
      <c r="H1565" s="18">
        <v>72177.725760000001</v>
      </c>
      <c r="I1565" s="18" t="s">
        <v>164</v>
      </c>
      <c r="J1565" s="18">
        <v>107168.94160000001</v>
      </c>
      <c r="K1565" s="18" t="s">
        <v>164</v>
      </c>
      <c r="L1565" s="18">
        <v>142374.2138</v>
      </c>
      <c r="M1565" s="18" t="s">
        <v>164</v>
      </c>
      <c r="N1565" s="18">
        <v>179900.8083</v>
      </c>
      <c r="O1565" s="18" t="s">
        <v>164</v>
      </c>
      <c r="P1565" s="18">
        <v>218018.03320000001</v>
      </c>
      <c r="Q1565" s="18" t="s">
        <v>164</v>
      </c>
      <c r="R1565" s="18">
        <v>256543.7586</v>
      </c>
      <c r="S1565" s="18" t="s">
        <v>164</v>
      </c>
      <c r="T1565" s="18">
        <v>297687.43579999998</v>
      </c>
      <c r="U1565" s="18" t="s">
        <v>164</v>
      </c>
      <c r="V1565" s="18">
        <v>339765.7598</v>
      </c>
      <c r="W1565" s="18" t="s">
        <v>164</v>
      </c>
      <c r="X1565" s="18">
        <v>384079.58149999997</v>
      </c>
      <c r="Y1565" s="18" t="s">
        <v>164</v>
      </c>
      <c r="Z1565" s="18">
        <v>441636.87699999998</v>
      </c>
    </row>
    <row r="1566" spans="1:26" hidden="1">
      <c r="A1566" s="18" t="s">
        <v>223</v>
      </c>
      <c r="B1566" s="18" t="s">
        <v>234</v>
      </c>
      <c r="C1566" s="18" t="s">
        <v>256</v>
      </c>
      <c r="D1566" s="18" t="s">
        <v>58</v>
      </c>
      <c r="E1566" s="18" t="s">
        <v>142</v>
      </c>
      <c r="F1566" s="18" t="s">
        <v>143</v>
      </c>
      <c r="G1566" s="18">
        <v>6475.0910599999997</v>
      </c>
      <c r="H1566" s="18">
        <v>6868.6790000000001</v>
      </c>
      <c r="I1566" s="18" t="s">
        <v>164</v>
      </c>
      <c r="J1566" s="18">
        <v>7612.62</v>
      </c>
      <c r="K1566" s="18" t="s">
        <v>164</v>
      </c>
      <c r="L1566" s="18">
        <v>8263.42</v>
      </c>
      <c r="M1566" s="18" t="s">
        <v>164</v>
      </c>
      <c r="N1566" s="18">
        <v>8788.5669999999991</v>
      </c>
      <c r="O1566" s="18" t="s">
        <v>164</v>
      </c>
      <c r="P1566" s="18">
        <v>9170.6020000000008</v>
      </c>
      <c r="Q1566" s="18" t="s">
        <v>164</v>
      </c>
      <c r="R1566" s="18">
        <v>9386.1730000000007</v>
      </c>
      <c r="S1566" s="18" t="s">
        <v>164</v>
      </c>
      <c r="T1566" s="18">
        <v>9458.3359999999993</v>
      </c>
      <c r="U1566" s="18" t="s">
        <v>164</v>
      </c>
      <c r="V1566" s="18">
        <v>9408.66</v>
      </c>
      <c r="W1566" s="18" t="s">
        <v>164</v>
      </c>
      <c r="X1566" s="18">
        <v>9255.2990000000009</v>
      </c>
      <c r="Y1566" s="18" t="s">
        <v>164</v>
      </c>
      <c r="Z1566" s="18">
        <v>9033.6970000000001</v>
      </c>
    </row>
    <row r="1567" spans="1:26" hidden="1">
      <c r="A1567" s="18" t="s">
        <v>223</v>
      </c>
      <c r="B1567" s="18" t="s">
        <v>234</v>
      </c>
      <c r="C1567" s="18" t="s">
        <v>256</v>
      </c>
      <c r="D1567" s="18" t="s">
        <v>58</v>
      </c>
      <c r="E1567" s="18" t="s">
        <v>63</v>
      </c>
      <c r="F1567" s="18" t="s">
        <v>60</v>
      </c>
      <c r="G1567" s="18">
        <v>434.31873619999999</v>
      </c>
      <c r="H1567" s="18">
        <v>489.01068409999999</v>
      </c>
      <c r="I1567" s="18" t="s">
        <v>164</v>
      </c>
      <c r="J1567" s="18">
        <v>579.12654669999995</v>
      </c>
      <c r="K1567" s="18" t="s">
        <v>164</v>
      </c>
      <c r="L1567" s="18">
        <v>452.92016109999997</v>
      </c>
      <c r="M1567" s="18" t="s">
        <v>164</v>
      </c>
      <c r="N1567" s="18">
        <v>509.03488929999997</v>
      </c>
      <c r="O1567" s="18" t="s">
        <v>164</v>
      </c>
      <c r="P1567" s="18">
        <v>555.8000432</v>
      </c>
      <c r="Q1567" s="18" t="s">
        <v>164</v>
      </c>
      <c r="R1567" s="18">
        <v>603.93920639999999</v>
      </c>
      <c r="S1567" s="18" t="s">
        <v>164</v>
      </c>
      <c r="T1567" s="18">
        <v>687.82165080000004</v>
      </c>
      <c r="U1567" s="18" t="s">
        <v>164</v>
      </c>
      <c r="V1567" s="18">
        <v>774.4939852</v>
      </c>
      <c r="W1567" s="18" t="s">
        <v>164</v>
      </c>
      <c r="X1567" s="18">
        <v>809.90888719999998</v>
      </c>
      <c r="Y1567" s="18" t="s">
        <v>164</v>
      </c>
      <c r="Z1567" s="18">
        <v>822.85830729999998</v>
      </c>
    </row>
    <row r="1568" spans="1:26" hidden="1">
      <c r="A1568" s="18" t="s">
        <v>223</v>
      </c>
      <c r="B1568" s="18" t="s">
        <v>235</v>
      </c>
      <c r="C1568" s="18" t="s">
        <v>256</v>
      </c>
      <c r="D1568" s="18" t="s">
        <v>58</v>
      </c>
      <c r="E1568" s="18" t="s">
        <v>140</v>
      </c>
      <c r="F1568" s="18" t="s">
        <v>141</v>
      </c>
      <c r="G1568" s="18">
        <v>31922.04435</v>
      </c>
      <c r="H1568" s="18">
        <v>35303.387759999998</v>
      </c>
      <c r="I1568" s="18" t="s">
        <v>164</v>
      </c>
      <c r="J1568" s="18">
        <v>41990.293870000001</v>
      </c>
      <c r="K1568" s="18" t="s">
        <v>164</v>
      </c>
      <c r="L1568" s="18">
        <v>22159.33137</v>
      </c>
      <c r="M1568" s="18" t="s">
        <v>164</v>
      </c>
      <c r="N1568" s="18">
        <v>17738.636689999999</v>
      </c>
      <c r="O1568" s="18" t="s">
        <v>164</v>
      </c>
      <c r="P1568" s="18">
        <v>13864.287899999999</v>
      </c>
      <c r="Q1568" s="18" t="s">
        <v>164</v>
      </c>
      <c r="R1568" s="18">
        <v>9295.8025209999996</v>
      </c>
      <c r="S1568" s="18" t="s">
        <v>164</v>
      </c>
      <c r="T1568" s="18">
        <v>6659.2195410000004</v>
      </c>
      <c r="U1568" s="18" t="s">
        <v>164</v>
      </c>
      <c r="V1568" s="18">
        <v>3844.4219840000001</v>
      </c>
      <c r="W1568" s="18" t="s">
        <v>164</v>
      </c>
      <c r="X1568" s="18">
        <v>-465.00034959999999</v>
      </c>
      <c r="Y1568" s="18" t="s">
        <v>164</v>
      </c>
      <c r="Z1568" s="18">
        <v>-4780.9383010000001</v>
      </c>
    </row>
    <row r="1569" spans="1:26" hidden="1">
      <c r="A1569" s="18" t="s">
        <v>223</v>
      </c>
      <c r="B1569" s="18" t="s">
        <v>235</v>
      </c>
      <c r="C1569" s="18" t="s">
        <v>256</v>
      </c>
      <c r="D1569" s="18" t="s">
        <v>58</v>
      </c>
      <c r="E1569" s="18" t="s">
        <v>59</v>
      </c>
      <c r="F1569" s="18" t="s">
        <v>60</v>
      </c>
      <c r="G1569" s="18">
        <v>295.72563810000003</v>
      </c>
      <c r="H1569" s="18">
        <v>333.16480259999997</v>
      </c>
      <c r="I1569" s="18" t="s">
        <v>164</v>
      </c>
      <c r="J1569" s="18">
        <v>435.46345509999998</v>
      </c>
      <c r="K1569" s="18" t="s">
        <v>164</v>
      </c>
      <c r="L1569" s="18">
        <v>404.02015619999997</v>
      </c>
      <c r="M1569" s="18" t="s">
        <v>164</v>
      </c>
      <c r="N1569" s="18">
        <v>453.3823448</v>
      </c>
      <c r="O1569" s="18" t="s">
        <v>164</v>
      </c>
      <c r="P1569" s="18">
        <v>500.57220289999998</v>
      </c>
      <c r="Q1569" s="18" t="s">
        <v>164</v>
      </c>
      <c r="R1569" s="18">
        <v>529.48757850000004</v>
      </c>
      <c r="S1569" s="18" t="s">
        <v>164</v>
      </c>
      <c r="T1569" s="18">
        <v>542.30494109999995</v>
      </c>
      <c r="U1569" s="18" t="s">
        <v>164</v>
      </c>
      <c r="V1569" s="18">
        <v>550.85597159999998</v>
      </c>
      <c r="W1569" s="18" t="s">
        <v>164</v>
      </c>
      <c r="X1569" s="18">
        <v>552.88398629999995</v>
      </c>
      <c r="Y1569" s="18" t="s">
        <v>164</v>
      </c>
      <c r="Z1569" s="18">
        <v>536.43291629999999</v>
      </c>
    </row>
    <row r="1570" spans="1:26" hidden="1">
      <c r="A1570" s="18" t="s">
        <v>223</v>
      </c>
      <c r="B1570" s="18" t="s">
        <v>235</v>
      </c>
      <c r="C1570" s="18" t="s">
        <v>256</v>
      </c>
      <c r="D1570" s="18" t="s">
        <v>58</v>
      </c>
      <c r="E1570" s="18" t="s">
        <v>61</v>
      </c>
      <c r="F1570" s="18" t="s">
        <v>62</v>
      </c>
      <c r="G1570" s="18">
        <v>61434.53443</v>
      </c>
      <c r="H1570" s="18">
        <v>72177.725760000001</v>
      </c>
      <c r="I1570" s="18" t="s">
        <v>164</v>
      </c>
      <c r="J1570" s="18">
        <v>107163.5172</v>
      </c>
      <c r="K1570" s="18" t="s">
        <v>164</v>
      </c>
      <c r="L1570" s="18">
        <v>146872.5398</v>
      </c>
      <c r="M1570" s="18" t="s">
        <v>164</v>
      </c>
      <c r="N1570" s="18">
        <v>186810.19469999999</v>
      </c>
      <c r="O1570" s="18" t="s">
        <v>164</v>
      </c>
      <c r="P1570" s="18">
        <v>221067.26930000001</v>
      </c>
      <c r="Q1570" s="18" t="s">
        <v>164</v>
      </c>
      <c r="R1570" s="18">
        <v>249918.82870000001</v>
      </c>
      <c r="S1570" s="18" t="s">
        <v>164</v>
      </c>
      <c r="T1570" s="18">
        <v>276179.80869999999</v>
      </c>
      <c r="U1570" s="18" t="s">
        <v>164</v>
      </c>
      <c r="V1570" s="18">
        <v>298077.25780000002</v>
      </c>
      <c r="W1570" s="18" t="s">
        <v>164</v>
      </c>
      <c r="X1570" s="18">
        <v>316316.61170000001</v>
      </c>
      <c r="Y1570" s="18" t="s">
        <v>164</v>
      </c>
      <c r="Z1570" s="18">
        <v>335774.32299999997</v>
      </c>
    </row>
    <row r="1571" spans="1:26" hidden="1">
      <c r="A1571" s="18" t="s">
        <v>223</v>
      </c>
      <c r="B1571" s="18" t="s">
        <v>235</v>
      </c>
      <c r="C1571" s="18" t="s">
        <v>256</v>
      </c>
      <c r="D1571" s="18" t="s">
        <v>58</v>
      </c>
      <c r="E1571" s="18" t="s">
        <v>142</v>
      </c>
      <c r="F1571" s="18" t="s">
        <v>143</v>
      </c>
      <c r="G1571" s="18">
        <v>6475.0910599999997</v>
      </c>
      <c r="H1571" s="18">
        <v>6868.6970000000001</v>
      </c>
      <c r="I1571" s="18" t="s">
        <v>164</v>
      </c>
      <c r="J1571" s="18">
        <v>7600.9849999999997</v>
      </c>
      <c r="K1571" s="18" t="s">
        <v>164</v>
      </c>
      <c r="L1571" s="18">
        <v>8235.491</v>
      </c>
      <c r="M1571" s="18" t="s">
        <v>164</v>
      </c>
      <c r="N1571" s="18">
        <v>8747.2970000000005</v>
      </c>
      <c r="O1571" s="18" t="s">
        <v>164</v>
      </c>
      <c r="P1571" s="18">
        <v>9136.5949999999993</v>
      </c>
      <c r="Q1571" s="18" t="s">
        <v>164</v>
      </c>
      <c r="R1571" s="18">
        <v>9379.1059999999998</v>
      </c>
      <c r="S1571" s="18" t="s">
        <v>164</v>
      </c>
      <c r="T1571" s="18">
        <v>9490.6200000000008</v>
      </c>
      <c r="U1571" s="18" t="s">
        <v>164</v>
      </c>
      <c r="V1571" s="18">
        <v>9507.2990000000009</v>
      </c>
      <c r="W1571" s="18" t="s">
        <v>164</v>
      </c>
      <c r="X1571" s="18">
        <v>9455.1380000000008</v>
      </c>
      <c r="Y1571" s="18" t="s">
        <v>164</v>
      </c>
      <c r="Z1571" s="18">
        <v>9365.4140000000007</v>
      </c>
    </row>
    <row r="1572" spans="1:26" hidden="1">
      <c r="A1572" s="18" t="s">
        <v>223</v>
      </c>
      <c r="B1572" s="18" t="s">
        <v>235</v>
      </c>
      <c r="C1572" s="18" t="s">
        <v>256</v>
      </c>
      <c r="D1572" s="18" t="s">
        <v>58</v>
      </c>
      <c r="E1572" s="18" t="s">
        <v>63</v>
      </c>
      <c r="F1572" s="18" t="s">
        <v>60</v>
      </c>
      <c r="G1572" s="18">
        <v>434.3148855</v>
      </c>
      <c r="H1572" s="18">
        <v>489.01161400000001</v>
      </c>
      <c r="I1572" s="18" t="s">
        <v>164</v>
      </c>
      <c r="J1572" s="18">
        <v>623.0258609</v>
      </c>
      <c r="K1572" s="18" t="s">
        <v>164</v>
      </c>
      <c r="L1572" s="18">
        <v>509.41616199999999</v>
      </c>
      <c r="M1572" s="18" t="s">
        <v>164</v>
      </c>
      <c r="N1572" s="18">
        <v>567.20873140000003</v>
      </c>
      <c r="O1572" s="18" t="s">
        <v>164</v>
      </c>
      <c r="P1572" s="18">
        <v>632.4496087</v>
      </c>
      <c r="Q1572" s="18" t="s">
        <v>164</v>
      </c>
      <c r="R1572" s="18">
        <v>691.54150489999995</v>
      </c>
      <c r="S1572" s="18" t="s">
        <v>164</v>
      </c>
      <c r="T1572" s="18">
        <v>708.25062030000004</v>
      </c>
      <c r="U1572" s="18" t="s">
        <v>164</v>
      </c>
      <c r="V1572" s="18">
        <v>715.03778950000003</v>
      </c>
      <c r="W1572" s="18" t="s">
        <v>164</v>
      </c>
      <c r="X1572" s="18">
        <v>698.09210129999997</v>
      </c>
      <c r="Y1572" s="18" t="s">
        <v>164</v>
      </c>
      <c r="Z1572" s="18">
        <v>662.23381789999996</v>
      </c>
    </row>
    <row r="1573" spans="1:26" hidden="1">
      <c r="A1573" s="18" t="s">
        <v>224</v>
      </c>
      <c r="B1573" s="18" t="s">
        <v>255</v>
      </c>
      <c r="C1573" s="18" t="s">
        <v>256</v>
      </c>
      <c r="D1573" s="18" t="s">
        <v>58</v>
      </c>
      <c r="E1573" s="18" t="s">
        <v>140</v>
      </c>
      <c r="F1573" s="18" t="s">
        <v>141</v>
      </c>
      <c r="G1573" s="18">
        <v>31743.82847</v>
      </c>
      <c r="H1573" s="18">
        <v>34057.088920000002</v>
      </c>
      <c r="I1573" s="18">
        <v>35659.768499999998</v>
      </c>
      <c r="J1573" s="18">
        <v>37303.329319999997</v>
      </c>
      <c r="K1573" s="18">
        <v>24351.48475</v>
      </c>
      <c r="L1573" s="18">
        <v>20723.296460000001</v>
      </c>
      <c r="M1573" s="18">
        <v>18968.81365</v>
      </c>
      <c r="N1573" s="18">
        <v>17160.570769999998</v>
      </c>
      <c r="O1573" s="18">
        <v>15341.218709999999</v>
      </c>
      <c r="P1573" s="18">
        <v>13336.193289999999</v>
      </c>
      <c r="Q1573" s="18">
        <v>11156.259899999999</v>
      </c>
      <c r="R1573" s="18">
        <v>9182.9713670000001</v>
      </c>
      <c r="S1573" s="18">
        <v>7066.2373589999997</v>
      </c>
      <c r="T1573" s="18">
        <v>4381.5330610000001</v>
      </c>
      <c r="U1573" s="18">
        <v>1407.962802</v>
      </c>
      <c r="V1573" s="18">
        <v>-1554.5153330000001</v>
      </c>
      <c r="W1573" s="18">
        <v>-4382.7263380000004</v>
      </c>
      <c r="X1573" s="18">
        <v>-7295.6877979999999</v>
      </c>
      <c r="Y1573" s="18">
        <v>-9500.1795320000001</v>
      </c>
      <c r="Z1573" s="18">
        <v>-11534.59439</v>
      </c>
    </row>
    <row r="1574" spans="1:26" hidden="1">
      <c r="A1574" s="18" t="s">
        <v>224</v>
      </c>
      <c r="B1574" s="18" t="s">
        <v>255</v>
      </c>
      <c r="C1574" s="18" t="s">
        <v>256</v>
      </c>
      <c r="D1574" s="18" t="s">
        <v>58</v>
      </c>
      <c r="E1574" s="18" t="s">
        <v>59</v>
      </c>
      <c r="F1574" s="18" t="s">
        <v>60</v>
      </c>
      <c r="G1574" s="18">
        <v>300.29403400000001</v>
      </c>
      <c r="H1574" s="18">
        <v>342.73401339999998</v>
      </c>
      <c r="I1574" s="18">
        <v>375.07363229999999</v>
      </c>
      <c r="J1574" s="18">
        <v>414.82025449999998</v>
      </c>
      <c r="K1574" s="18">
        <v>363.53720049999998</v>
      </c>
      <c r="L1574" s="18">
        <v>367.78380019999997</v>
      </c>
      <c r="M1574" s="18">
        <v>388.8278363</v>
      </c>
      <c r="N1574" s="18">
        <v>411.9286262</v>
      </c>
      <c r="O1574" s="18">
        <v>439.832156</v>
      </c>
      <c r="P1574" s="18">
        <v>469.44777699999997</v>
      </c>
      <c r="Q1574" s="18">
        <v>495.97137579999998</v>
      </c>
      <c r="R1574" s="18">
        <v>521.59726720000003</v>
      </c>
      <c r="S1574" s="18">
        <v>544.34619369999996</v>
      </c>
      <c r="T1574" s="18">
        <v>568.2779812</v>
      </c>
      <c r="U1574" s="18">
        <v>593.8412783</v>
      </c>
      <c r="V1574" s="18">
        <v>610.45802660000004</v>
      </c>
      <c r="W1574" s="18">
        <v>628.55553039999995</v>
      </c>
      <c r="X1574" s="18">
        <v>648.35341970000002</v>
      </c>
      <c r="Y1574" s="18">
        <v>661.78189559999998</v>
      </c>
      <c r="Z1574" s="18">
        <v>671.07694049999998</v>
      </c>
    </row>
    <row r="1575" spans="1:26" hidden="1">
      <c r="A1575" s="18" t="s">
        <v>224</v>
      </c>
      <c r="B1575" s="18" t="s">
        <v>255</v>
      </c>
      <c r="C1575" s="18" t="s">
        <v>256</v>
      </c>
      <c r="D1575" s="18" t="s">
        <v>58</v>
      </c>
      <c r="E1575" s="18" t="s">
        <v>61</v>
      </c>
      <c r="F1575" s="18" t="s">
        <v>62</v>
      </c>
      <c r="G1575" s="18">
        <v>64130.098910000001</v>
      </c>
      <c r="H1575" s="18">
        <v>75409.561969999995</v>
      </c>
      <c r="I1575" s="18">
        <v>89535.226089999996</v>
      </c>
      <c r="J1575" s="18">
        <v>107511.43060000001</v>
      </c>
      <c r="K1575" s="18">
        <v>126777.58500000001</v>
      </c>
      <c r="L1575" s="18">
        <v>146185.20269999999</v>
      </c>
      <c r="M1575" s="18">
        <v>166037.0857</v>
      </c>
      <c r="N1575" s="18">
        <v>186999.38260000001</v>
      </c>
      <c r="O1575" s="18">
        <v>208933.63029999999</v>
      </c>
      <c r="P1575" s="18">
        <v>231265.93169999999</v>
      </c>
      <c r="Q1575" s="18">
        <v>254490.61319999999</v>
      </c>
      <c r="R1575" s="18">
        <v>279739.60139999999</v>
      </c>
      <c r="S1575" s="18">
        <v>306979.59230000002</v>
      </c>
      <c r="T1575" s="18">
        <v>335582.93800000002</v>
      </c>
      <c r="U1575" s="18">
        <v>365044.96980000002</v>
      </c>
      <c r="V1575" s="18">
        <v>395563.97610000003</v>
      </c>
      <c r="W1575" s="18">
        <v>427878.01429999998</v>
      </c>
      <c r="X1575" s="18">
        <v>462124.4572</v>
      </c>
      <c r="Y1575" s="18">
        <v>498286.52029999997</v>
      </c>
      <c r="Z1575" s="18">
        <v>535966.6102</v>
      </c>
    </row>
    <row r="1576" spans="1:26" hidden="1">
      <c r="A1576" s="18" t="s">
        <v>224</v>
      </c>
      <c r="B1576" s="18" t="s">
        <v>255</v>
      </c>
      <c r="C1576" s="18" t="s">
        <v>256</v>
      </c>
      <c r="D1576" s="18" t="s">
        <v>58</v>
      </c>
      <c r="E1576" s="18" t="s">
        <v>142</v>
      </c>
      <c r="F1576" s="18" t="s">
        <v>143</v>
      </c>
      <c r="G1576" s="18">
        <v>6396.0469999999996</v>
      </c>
      <c r="H1576" s="18">
        <v>6796.6040000000003</v>
      </c>
      <c r="I1576" s="18">
        <v>7174.6980000000003</v>
      </c>
      <c r="J1576" s="18">
        <v>7534.9006220000001</v>
      </c>
      <c r="K1576" s="18">
        <v>7869.9209950000004</v>
      </c>
      <c r="L1576" s="18">
        <v>8173.8159450000003</v>
      </c>
      <c r="M1576" s="18">
        <v>8446.9911240000001</v>
      </c>
      <c r="N1576" s="18">
        <v>8687.9155069999997</v>
      </c>
      <c r="O1576" s="18">
        <v>8893.7771560000001</v>
      </c>
      <c r="P1576" s="18">
        <v>9060.3195130000004</v>
      </c>
      <c r="Q1576" s="18">
        <v>9184.7552190000006</v>
      </c>
      <c r="R1576" s="18">
        <v>9268.6524000000009</v>
      </c>
      <c r="S1576" s="18">
        <v>9317.7997599999999</v>
      </c>
      <c r="T1576" s="18">
        <v>9336.0641230000001</v>
      </c>
      <c r="U1576" s="18">
        <v>9324.369068</v>
      </c>
      <c r="V1576" s="18">
        <v>9283.8707790000008</v>
      </c>
      <c r="W1576" s="18">
        <v>9217.3385249999992</v>
      </c>
      <c r="X1576" s="18">
        <v>9129.9934269999994</v>
      </c>
      <c r="Y1576" s="18">
        <v>9026.3115629999993</v>
      </c>
      <c r="Z1576" s="18">
        <v>8909.4291020000001</v>
      </c>
    </row>
    <row r="1577" spans="1:26" hidden="1">
      <c r="A1577" s="18" t="s">
        <v>224</v>
      </c>
      <c r="B1577" s="18" t="s">
        <v>255</v>
      </c>
      <c r="C1577" s="18" t="s">
        <v>256</v>
      </c>
      <c r="D1577" s="18" t="s">
        <v>58</v>
      </c>
      <c r="E1577" s="18" t="s">
        <v>63</v>
      </c>
      <c r="F1577" s="18" t="s">
        <v>60</v>
      </c>
      <c r="G1577" s="18">
        <v>442.5062911</v>
      </c>
      <c r="H1577" s="18">
        <v>501.8899351</v>
      </c>
      <c r="I1577" s="18">
        <v>536.94865619999996</v>
      </c>
      <c r="J1577" s="18">
        <v>580.41631389999998</v>
      </c>
      <c r="K1577" s="18">
        <v>472.24766749999998</v>
      </c>
      <c r="L1577" s="18">
        <v>469.98302319999999</v>
      </c>
      <c r="M1577" s="18">
        <v>497.18125090000001</v>
      </c>
      <c r="N1577" s="18">
        <v>527.56687469999997</v>
      </c>
      <c r="O1577" s="18">
        <v>566.17082479999999</v>
      </c>
      <c r="P1577" s="18">
        <v>608.55111490000002</v>
      </c>
      <c r="Q1577" s="18">
        <v>650.07559509999999</v>
      </c>
      <c r="R1577" s="18">
        <v>687.36762229999999</v>
      </c>
      <c r="S1577" s="18">
        <v>721.71687329999997</v>
      </c>
      <c r="T1577" s="18">
        <v>765.18024130000003</v>
      </c>
      <c r="U1577" s="18">
        <v>804.25826570000004</v>
      </c>
      <c r="V1577" s="18">
        <v>822.88137549999999</v>
      </c>
      <c r="W1577" s="18">
        <v>844.89260939999997</v>
      </c>
      <c r="X1577" s="18">
        <v>867.9299886</v>
      </c>
      <c r="Y1577" s="18">
        <v>877.64479129999995</v>
      </c>
      <c r="Z1577" s="18">
        <v>883.86054379999996</v>
      </c>
    </row>
    <row r="1578" spans="1:26" hidden="1">
      <c r="A1578" s="18" t="s">
        <v>224</v>
      </c>
      <c r="B1578" s="18" t="s">
        <v>257</v>
      </c>
      <c r="C1578" s="18" t="s">
        <v>256</v>
      </c>
      <c r="D1578" s="18" t="s">
        <v>58</v>
      </c>
      <c r="E1578" s="18" t="s">
        <v>140</v>
      </c>
      <c r="F1578" s="18" t="s">
        <v>141</v>
      </c>
      <c r="G1578" s="18">
        <v>31743.82847</v>
      </c>
      <c r="H1578" s="18">
        <v>34057.088920000002</v>
      </c>
      <c r="I1578" s="18">
        <v>35659.768499999998</v>
      </c>
      <c r="J1578" s="18">
        <v>37303.329319999997</v>
      </c>
      <c r="K1578" s="18">
        <v>36660.59996</v>
      </c>
      <c r="L1578" s="18">
        <v>36310.016510000001</v>
      </c>
      <c r="M1578" s="18">
        <v>22009.82618</v>
      </c>
      <c r="N1578" s="18">
        <v>15812.92549</v>
      </c>
      <c r="O1578" s="18">
        <v>11504.067010000001</v>
      </c>
      <c r="P1578" s="18">
        <v>8745.5033920000005</v>
      </c>
      <c r="Q1578" s="18">
        <v>6510.5754639999996</v>
      </c>
      <c r="R1578" s="18">
        <v>4380.0495709999996</v>
      </c>
      <c r="S1578" s="18">
        <v>1786.4327920000001</v>
      </c>
      <c r="T1578" s="18">
        <v>-1415.2942390000001</v>
      </c>
      <c r="U1578" s="18">
        <v>-4718.2135980000003</v>
      </c>
      <c r="V1578" s="18">
        <v>-7275.4290870000004</v>
      </c>
      <c r="W1578" s="18">
        <v>-9736.7124390000008</v>
      </c>
      <c r="X1578" s="18">
        <v>-12202.13082</v>
      </c>
      <c r="Y1578" s="18">
        <v>-13976.03105</v>
      </c>
      <c r="Z1578" s="18">
        <v>-15514.71075</v>
      </c>
    </row>
    <row r="1579" spans="1:26" hidden="1">
      <c r="A1579" s="18" t="s">
        <v>224</v>
      </c>
      <c r="B1579" s="18" t="s">
        <v>257</v>
      </c>
      <c r="C1579" s="18" t="s">
        <v>256</v>
      </c>
      <c r="D1579" s="18" t="s">
        <v>58</v>
      </c>
      <c r="E1579" s="18" t="s">
        <v>59</v>
      </c>
      <c r="F1579" s="18" t="s">
        <v>60</v>
      </c>
      <c r="G1579" s="18">
        <v>300.29403400000001</v>
      </c>
      <c r="H1579" s="18">
        <v>342.73401339999998</v>
      </c>
      <c r="I1579" s="18">
        <v>375.07363229999999</v>
      </c>
      <c r="J1579" s="18">
        <v>414.82025449999998</v>
      </c>
      <c r="K1579" s="18">
        <v>438.03840050000002</v>
      </c>
      <c r="L1579" s="18">
        <v>471.13504399999999</v>
      </c>
      <c r="M1579" s="18">
        <v>433.93122240000002</v>
      </c>
      <c r="N1579" s="18">
        <v>413.77839569999998</v>
      </c>
      <c r="O1579" s="18">
        <v>416.85628229999998</v>
      </c>
      <c r="P1579" s="18">
        <v>432.2493174</v>
      </c>
      <c r="Q1579" s="18">
        <v>453.28599489999999</v>
      </c>
      <c r="R1579" s="18">
        <v>480.87095620000002</v>
      </c>
      <c r="S1579" s="18">
        <v>498.59670030000001</v>
      </c>
      <c r="T1579" s="18">
        <v>517.33421929999997</v>
      </c>
      <c r="U1579" s="18">
        <v>542.80611799999997</v>
      </c>
      <c r="V1579" s="18">
        <v>565.69317639999997</v>
      </c>
      <c r="W1579" s="18">
        <v>590.19865460000005</v>
      </c>
      <c r="X1579" s="18">
        <v>612.2197764</v>
      </c>
      <c r="Y1579" s="18">
        <v>627.86734579999995</v>
      </c>
      <c r="Z1579" s="18">
        <v>640.35744199999999</v>
      </c>
    </row>
    <row r="1580" spans="1:26" hidden="1">
      <c r="A1580" s="18" t="s">
        <v>224</v>
      </c>
      <c r="B1580" s="18" t="s">
        <v>257</v>
      </c>
      <c r="C1580" s="18" t="s">
        <v>256</v>
      </c>
      <c r="D1580" s="18" t="s">
        <v>58</v>
      </c>
      <c r="E1580" s="18" t="s">
        <v>61</v>
      </c>
      <c r="F1580" s="18" t="s">
        <v>62</v>
      </c>
      <c r="G1580" s="18">
        <v>64130.098910000001</v>
      </c>
      <c r="H1580" s="18">
        <v>75409.561969999995</v>
      </c>
      <c r="I1580" s="18">
        <v>89535.226089999996</v>
      </c>
      <c r="J1580" s="18">
        <v>107511.43060000001</v>
      </c>
      <c r="K1580" s="18">
        <v>129457.85920000001</v>
      </c>
      <c r="L1580" s="18">
        <v>150887.75080000001</v>
      </c>
      <c r="M1580" s="18">
        <v>168439.2243</v>
      </c>
      <c r="N1580" s="18">
        <v>186705.0907</v>
      </c>
      <c r="O1580" s="18">
        <v>204797.88579999999</v>
      </c>
      <c r="P1580" s="18">
        <v>224495.34020000001</v>
      </c>
      <c r="Q1580" s="18">
        <v>245984.82930000001</v>
      </c>
      <c r="R1580" s="18">
        <v>269832.71269999997</v>
      </c>
      <c r="S1580" s="18">
        <v>295118.76510000002</v>
      </c>
      <c r="T1580" s="18">
        <v>321407.32520000002</v>
      </c>
      <c r="U1580" s="18">
        <v>348721.74369999999</v>
      </c>
      <c r="V1580" s="18">
        <v>376580.61959999998</v>
      </c>
      <c r="W1580" s="18">
        <v>405358.47560000001</v>
      </c>
      <c r="X1580" s="18">
        <v>436423.66149999999</v>
      </c>
      <c r="Y1580" s="18">
        <v>470276.77899999998</v>
      </c>
      <c r="Z1580" s="18">
        <v>506442.1128</v>
      </c>
    </row>
    <row r="1581" spans="1:26" hidden="1">
      <c r="A1581" s="18" t="s">
        <v>224</v>
      </c>
      <c r="B1581" s="18" t="s">
        <v>257</v>
      </c>
      <c r="C1581" s="18" t="s">
        <v>256</v>
      </c>
      <c r="D1581" s="18" t="s">
        <v>58</v>
      </c>
      <c r="E1581" s="18" t="s">
        <v>142</v>
      </c>
      <c r="F1581" s="18" t="s">
        <v>143</v>
      </c>
      <c r="G1581" s="18">
        <v>6396.0469999999996</v>
      </c>
      <c r="H1581" s="18">
        <v>6796.6040000000003</v>
      </c>
      <c r="I1581" s="18">
        <v>7174.6980000000003</v>
      </c>
      <c r="J1581" s="18">
        <v>7534.9006220000001</v>
      </c>
      <c r="K1581" s="18">
        <v>7869.9209950000004</v>
      </c>
      <c r="L1581" s="18">
        <v>8173.8159450000003</v>
      </c>
      <c r="M1581" s="18">
        <v>8446.9911240000001</v>
      </c>
      <c r="N1581" s="18">
        <v>8687.9155069999997</v>
      </c>
      <c r="O1581" s="18">
        <v>8893.7771560000001</v>
      </c>
      <c r="P1581" s="18">
        <v>9060.3195130000004</v>
      </c>
      <c r="Q1581" s="18">
        <v>9184.7552190000006</v>
      </c>
      <c r="R1581" s="18">
        <v>9268.6524000000009</v>
      </c>
      <c r="S1581" s="18">
        <v>9317.7997599999999</v>
      </c>
      <c r="T1581" s="18">
        <v>9336.0641230000001</v>
      </c>
      <c r="U1581" s="18">
        <v>9324.369068</v>
      </c>
      <c r="V1581" s="18">
        <v>9283.8707790000008</v>
      </c>
      <c r="W1581" s="18">
        <v>9217.3385249999992</v>
      </c>
      <c r="X1581" s="18">
        <v>9129.9934269999994</v>
      </c>
      <c r="Y1581" s="18">
        <v>9026.3115629999993</v>
      </c>
      <c r="Z1581" s="18">
        <v>8909.4291020000001</v>
      </c>
    </row>
    <row r="1582" spans="1:26" hidden="1">
      <c r="A1582" s="18" t="s">
        <v>224</v>
      </c>
      <c r="B1582" s="18" t="s">
        <v>257</v>
      </c>
      <c r="C1582" s="18" t="s">
        <v>256</v>
      </c>
      <c r="D1582" s="18" t="s">
        <v>58</v>
      </c>
      <c r="E1582" s="18" t="s">
        <v>63</v>
      </c>
      <c r="F1582" s="18" t="s">
        <v>60</v>
      </c>
      <c r="G1582" s="18">
        <v>442.5062911</v>
      </c>
      <c r="H1582" s="18">
        <v>501.8899351</v>
      </c>
      <c r="I1582" s="18">
        <v>536.94865619999996</v>
      </c>
      <c r="J1582" s="18">
        <v>580.41631389999998</v>
      </c>
      <c r="K1582" s="18">
        <v>595.32524100000001</v>
      </c>
      <c r="L1582" s="18">
        <v>636.54807689999996</v>
      </c>
      <c r="M1582" s="18">
        <v>590.4754719</v>
      </c>
      <c r="N1582" s="18">
        <v>554.86858299999994</v>
      </c>
      <c r="O1582" s="18">
        <v>551.35972270000002</v>
      </c>
      <c r="P1582" s="18">
        <v>575.06443999999999</v>
      </c>
      <c r="Q1582" s="18">
        <v>598.70054970000001</v>
      </c>
      <c r="R1582" s="18">
        <v>634.00014920000001</v>
      </c>
      <c r="S1582" s="18">
        <v>658.22877010000002</v>
      </c>
      <c r="T1582" s="18">
        <v>684.28723849999994</v>
      </c>
      <c r="U1582" s="18">
        <v>720.09583329999998</v>
      </c>
      <c r="V1582" s="18">
        <v>748.12592979999999</v>
      </c>
      <c r="W1582" s="18">
        <v>782.48746840000001</v>
      </c>
      <c r="X1582" s="18">
        <v>815.00143839999998</v>
      </c>
      <c r="Y1582" s="18">
        <v>828.7480865</v>
      </c>
      <c r="Z1582" s="18">
        <v>838.82654920000004</v>
      </c>
    </row>
    <row r="1583" spans="1:26" hidden="1">
      <c r="A1583" s="18" t="s">
        <v>224</v>
      </c>
      <c r="B1583" s="18" t="s">
        <v>251</v>
      </c>
      <c r="C1583" s="18" t="s">
        <v>256</v>
      </c>
      <c r="D1583" s="18" t="s">
        <v>58</v>
      </c>
      <c r="E1583" s="18" t="s">
        <v>140</v>
      </c>
      <c r="F1583" s="18" t="s">
        <v>141</v>
      </c>
      <c r="G1583" s="18">
        <v>31743.82847</v>
      </c>
      <c r="H1583" s="18">
        <v>34057.088920000002</v>
      </c>
      <c r="I1583" s="18">
        <v>35659.768499999998</v>
      </c>
      <c r="J1583" s="18">
        <v>37303.329319999997</v>
      </c>
      <c r="K1583" s="18">
        <v>36660.59996</v>
      </c>
      <c r="L1583" s="18">
        <v>36310.016510000001</v>
      </c>
      <c r="M1583" s="18">
        <v>22516.492279999999</v>
      </c>
      <c r="N1583" s="18">
        <v>16497.078979999998</v>
      </c>
      <c r="O1583" s="18">
        <v>12519.02419</v>
      </c>
      <c r="P1583" s="18">
        <v>10111.25986</v>
      </c>
      <c r="Q1583" s="18">
        <v>8018.8745740000004</v>
      </c>
      <c r="R1583" s="18">
        <v>6139.0403480000004</v>
      </c>
      <c r="S1583" s="18">
        <v>4074.4798519999999</v>
      </c>
      <c r="T1583" s="18">
        <v>1676.757746</v>
      </c>
      <c r="U1583" s="18">
        <v>-1059.9791990000001</v>
      </c>
      <c r="V1583" s="18">
        <v>-3726.8625910000001</v>
      </c>
      <c r="W1583" s="18">
        <v>-6619.7710930000003</v>
      </c>
      <c r="X1583" s="18">
        <v>-9522.710266</v>
      </c>
      <c r="Y1583" s="18">
        <v>-11839.22955</v>
      </c>
      <c r="Z1583" s="18">
        <v>-13899.780699999999</v>
      </c>
    </row>
    <row r="1584" spans="1:26" hidden="1">
      <c r="A1584" s="18" t="s">
        <v>224</v>
      </c>
      <c r="B1584" s="18" t="s">
        <v>251</v>
      </c>
      <c r="C1584" s="18" t="s">
        <v>256</v>
      </c>
      <c r="D1584" s="18" t="s">
        <v>58</v>
      </c>
      <c r="E1584" s="18" t="s">
        <v>59</v>
      </c>
      <c r="F1584" s="18" t="s">
        <v>60</v>
      </c>
      <c r="G1584" s="18">
        <v>300.29403400000001</v>
      </c>
      <c r="H1584" s="18">
        <v>342.73401339999998</v>
      </c>
      <c r="I1584" s="18">
        <v>375.07363229999999</v>
      </c>
      <c r="J1584" s="18">
        <v>414.82025449999998</v>
      </c>
      <c r="K1584" s="18">
        <v>438.03840050000002</v>
      </c>
      <c r="L1584" s="18">
        <v>471.13504399999999</v>
      </c>
      <c r="M1584" s="18">
        <v>434.83137090000002</v>
      </c>
      <c r="N1584" s="18">
        <v>417.15132160000002</v>
      </c>
      <c r="O1584" s="18">
        <v>422.71786780000002</v>
      </c>
      <c r="P1584" s="18">
        <v>441.6563592</v>
      </c>
      <c r="Q1584" s="18">
        <v>466.84806939999999</v>
      </c>
      <c r="R1584" s="18">
        <v>495.2652784</v>
      </c>
      <c r="S1584" s="18">
        <v>519.44212860000005</v>
      </c>
      <c r="T1584" s="18">
        <v>545.13418660000002</v>
      </c>
      <c r="U1584" s="18">
        <v>570.63133879999998</v>
      </c>
      <c r="V1584" s="18">
        <v>589.72479169999997</v>
      </c>
      <c r="W1584" s="18">
        <v>607.73845389999997</v>
      </c>
      <c r="X1584" s="18">
        <v>626.17381479999995</v>
      </c>
      <c r="Y1584" s="18">
        <v>640.3627338</v>
      </c>
      <c r="Z1584" s="18">
        <v>652.64284499999997</v>
      </c>
    </row>
    <row r="1585" spans="1:26" hidden="1">
      <c r="A1585" s="18" t="s">
        <v>224</v>
      </c>
      <c r="B1585" s="18" t="s">
        <v>251</v>
      </c>
      <c r="C1585" s="18" t="s">
        <v>256</v>
      </c>
      <c r="D1585" s="18" t="s">
        <v>58</v>
      </c>
      <c r="E1585" s="18" t="s">
        <v>61</v>
      </c>
      <c r="F1585" s="18" t="s">
        <v>62</v>
      </c>
      <c r="G1585" s="18">
        <v>64130.098910000001</v>
      </c>
      <c r="H1585" s="18">
        <v>75409.561969999995</v>
      </c>
      <c r="I1585" s="18">
        <v>89535.226089999996</v>
      </c>
      <c r="J1585" s="18">
        <v>107511.43060000001</v>
      </c>
      <c r="K1585" s="18">
        <v>129457.85920000001</v>
      </c>
      <c r="L1585" s="18">
        <v>150887.75080000001</v>
      </c>
      <c r="M1585" s="18">
        <v>168628.0968</v>
      </c>
      <c r="N1585" s="18">
        <v>187006.50810000001</v>
      </c>
      <c r="O1585" s="18">
        <v>205479.7408</v>
      </c>
      <c r="P1585" s="18">
        <v>225388.8327</v>
      </c>
      <c r="Q1585" s="18">
        <v>246780.90160000001</v>
      </c>
      <c r="R1585" s="18">
        <v>270306.64549999998</v>
      </c>
      <c r="S1585" s="18">
        <v>296096.65659999999</v>
      </c>
      <c r="T1585" s="18">
        <v>323427.14669999998</v>
      </c>
      <c r="U1585" s="18">
        <v>351487.20169999998</v>
      </c>
      <c r="V1585" s="18">
        <v>380283.16460000002</v>
      </c>
      <c r="W1585" s="18">
        <v>410274.69750000001</v>
      </c>
      <c r="X1585" s="18">
        <v>442079.01079999999</v>
      </c>
      <c r="Y1585" s="18">
        <v>476266.8763</v>
      </c>
      <c r="Z1585" s="18">
        <v>512027.80820000003</v>
      </c>
    </row>
    <row r="1586" spans="1:26" hidden="1">
      <c r="A1586" s="18" t="s">
        <v>224</v>
      </c>
      <c r="B1586" s="18" t="s">
        <v>251</v>
      </c>
      <c r="C1586" s="18" t="s">
        <v>256</v>
      </c>
      <c r="D1586" s="18" t="s">
        <v>58</v>
      </c>
      <c r="E1586" s="18" t="s">
        <v>142</v>
      </c>
      <c r="F1586" s="18" t="s">
        <v>143</v>
      </c>
      <c r="G1586" s="18">
        <v>6396.0469999999996</v>
      </c>
      <c r="H1586" s="18">
        <v>6796.6040000000003</v>
      </c>
      <c r="I1586" s="18">
        <v>7174.6980000000003</v>
      </c>
      <c r="J1586" s="18">
        <v>7534.9006220000001</v>
      </c>
      <c r="K1586" s="18">
        <v>7869.9209950000004</v>
      </c>
      <c r="L1586" s="18">
        <v>8173.8159450000003</v>
      </c>
      <c r="M1586" s="18">
        <v>8446.9911240000001</v>
      </c>
      <c r="N1586" s="18">
        <v>8687.9155069999997</v>
      </c>
      <c r="O1586" s="18">
        <v>8893.7771560000001</v>
      </c>
      <c r="P1586" s="18">
        <v>9060.3195130000004</v>
      </c>
      <c r="Q1586" s="18">
        <v>9184.7552190000006</v>
      </c>
      <c r="R1586" s="18">
        <v>9268.6524000000009</v>
      </c>
      <c r="S1586" s="18">
        <v>9317.7997599999999</v>
      </c>
      <c r="T1586" s="18">
        <v>9336.0641230000001</v>
      </c>
      <c r="U1586" s="18">
        <v>9324.369068</v>
      </c>
      <c r="V1586" s="18">
        <v>9283.8707790000008</v>
      </c>
      <c r="W1586" s="18">
        <v>9217.3385249999992</v>
      </c>
      <c r="X1586" s="18">
        <v>9129.9934269999994</v>
      </c>
      <c r="Y1586" s="18">
        <v>9026.3115629999993</v>
      </c>
      <c r="Z1586" s="18">
        <v>8909.4291020000001</v>
      </c>
    </row>
    <row r="1587" spans="1:26" hidden="1">
      <c r="A1587" s="18" t="s">
        <v>224</v>
      </c>
      <c r="B1587" s="18" t="s">
        <v>251</v>
      </c>
      <c r="C1587" s="18" t="s">
        <v>256</v>
      </c>
      <c r="D1587" s="18" t="s">
        <v>58</v>
      </c>
      <c r="E1587" s="18" t="s">
        <v>63</v>
      </c>
      <c r="F1587" s="18" t="s">
        <v>60</v>
      </c>
      <c r="G1587" s="18">
        <v>442.5062911</v>
      </c>
      <c r="H1587" s="18">
        <v>501.8899351</v>
      </c>
      <c r="I1587" s="18">
        <v>536.94865619999996</v>
      </c>
      <c r="J1587" s="18">
        <v>580.41631389999998</v>
      </c>
      <c r="K1587" s="18">
        <v>595.32524100000001</v>
      </c>
      <c r="L1587" s="18">
        <v>636.54807689999996</v>
      </c>
      <c r="M1587" s="18">
        <v>591.08312060000003</v>
      </c>
      <c r="N1587" s="18">
        <v>556.88997870000003</v>
      </c>
      <c r="O1587" s="18">
        <v>557.06821860000002</v>
      </c>
      <c r="P1587" s="18">
        <v>583.53023940000003</v>
      </c>
      <c r="Q1587" s="18">
        <v>618.09599219999996</v>
      </c>
      <c r="R1587" s="18">
        <v>656.10845830000005</v>
      </c>
      <c r="S1587" s="18">
        <v>691.69067489999998</v>
      </c>
      <c r="T1587" s="18">
        <v>731.62937529999999</v>
      </c>
      <c r="U1587" s="18">
        <v>765.41156060000003</v>
      </c>
      <c r="V1587" s="18">
        <v>788.2541761</v>
      </c>
      <c r="W1587" s="18">
        <v>810.24455149999994</v>
      </c>
      <c r="X1587" s="18">
        <v>829.70769770000004</v>
      </c>
      <c r="Y1587" s="18">
        <v>842.09811139999999</v>
      </c>
      <c r="Z1587" s="18">
        <v>853.1972624</v>
      </c>
    </row>
    <row r="1588" spans="1:26" hidden="1">
      <c r="A1588" s="18" t="s">
        <v>225</v>
      </c>
      <c r="B1588" s="18" t="s">
        <v>185</v>
      </c>
      <c r="C1588" s="18" t="s">
        <v>256</v>
      </c>
      <c r="D1588" s="18" t="s">
        <v>58</v>
      </c>
      <c r="E1588" s="18" t="s">
        <v>140</v>
      </c>
      <c r="F1588" s="18" t="s">
        <v>141</v>
      </c>
      <c r="G1588" s="18">
        <v>32849.436600000001</v>
      </c>
      <c r="H1588" s="18">
        <v>35674.120799999997</v>
      </c>
      <c r="I1588" s="18">
        <v>37811.007460000001</v>
      </c>
      <c r="J1588" s="18">
        <v>40656.526539999999</v>
      </c>
      <c r="K1588" s="18">
        <v>33710.007619999997</v>
      </c>
      <c r="L1588" s="18">
        <v>29171.76972</v>
      </c>
      <c r="M1588" s="18">
        <v>24558.031289999999</v>
      </c>
      <c r="N1588" s="18">
        <v>21745.47999</v>
      </c>
      <c r="O1588" s="18">
        <v>19859.50531</v>
      </c>
      <c r="P1588" s="18">
        <v>18078.099289999998</v>
      </c>
      <c r="Q1588" s="18" t="s">
        <v>164</v>
      </c>
      <c r="R1588" s="18">
        <v>14107.42283</v>
      </c>
      <c r="S1588" s="18" t="s">
        <v>164</v>
      </c>
      <c r="T1588" s="18">
        <v>10973.66258</v>
      </c>
      <c r="U1588" s="18" t="s">
        <v>164</v>
      </c>
      <c r="V1588" s="18">
        <v>5829.8488900000002</v>
      </c>
      <c r="W1588" s="18" t="s">
        <v>164</v>
      </c>
      <c r="X1588" s="18">
        <v>1374.398081</v>
      </c>
      <c r="Y1588" s="18" t="s">
        <v>164</v>
      </c>
      <c r="Z1588" s="18">
        <v>-1964.924847</v>
      </c>
    </row>
    <row r="1589" spans="1:26" hidden="1">
      <c r="A1589" s="18" t="s">
        <v>225</v>
      </c>
      <c r="B1589" s="18" t="s">
        <v>185</v>
      </c>
      <c r="C1589" s="18" t="s">
        <v>256</v>
      </c>
      <c r="D1589" s="18" t="s">
        <v>58</v>
      </c>
      <c r="E1589" s="18" t="s">
        <v>59</v>
      </c>
      <c r="F1589" s="18" t="s">
        <v>60</v>
      </c>
      <c r="G1589" s="18">
        <v>289.8051365</v>
      </c>
      <c r="H1589" s="18">
        <v>316.926626</v>
      </c>
      <c r="I1589" s="18">
        <v>332.75762700000001</v>
      </c>
      <c r="J1589" s="18">
        <v>344.73318610000001</v>
      </c>
      <c r="K1589" s="18">
        <v>328.96027670000001</v>
      </c>
      <c r="L1589" s="18">
        <v>323.33456310000003</v>
      </c>
      <c r="M1589" s="18">
        <v>321.86269549999997</v>
      </c>
      <c r="N1589" s="18">
        <v>328.60882329999998</v>
      </c>
      <c r="O1589" s="18">
        <v>342.38565419999998</v>
      </c>
      <c r="P1589" s="18">
        <v>357.9360959</v>
      </c>
      <c r="Q1589" s="18" t="s">
        <v>164</v>
      </c>
      <c r="R1589" s="18">
        <v>392.2587226</v>
      </c>
      <c r="S1589" s="18" t="s">
        <v>164</v>
      </c>
      <c r="T1589" s="18">
        <v>426.27534709999998</v>
      </c>
      <c r="U1589" s="18" t="s">
        <v>164</v>
      </c>
      <c r="V1589" s="18">
        <v>455.15992540000002</v>
      </c>
      <c r="W1589" s="18" t="s">
        <v>164</v>
      </c>
      <c r="X1589" s="18">
        <v>491.41631589999997</v>
      </c>
      <c r="Y1589" s="18" t="s">
        <v>164</v>
      </c>
      <c r="Z1589" s="18">
        <v>521.50253239999995</v>
      </c>
    </row>
    <row r="1590" spans="1:26" hidden="1">
      <c r="A1590" s="18" t="s">
        <v>225</v>
      </c>
      <c r="B1590" s="18" t="s">
        <v>185</v>
      </c>
      <c r="C1590" s="18" t="s">
        <v>256</v>
      </c>
      <c r="D1590" s="18" t="s">
        <v>58</v>
      </c>
      <c r="E1590" s="18" t="s">
        <v>61</v>
      </c>
      <c r="F1590" s="18" t="s">
        <v>62</v>
      </c>
      <c r="G1590" s="18">
        <v>64861.327380000002</v>
      </c>
      <c r="H1590" s="18">
        <v>76195.0867</v>
      </c>
      <c r="I1590" s="18">
        <v>89663.461280000003</v>
      </c>
      <c r="J1590" s="18">
        <v>110066.12940000001</v>
      </c>
      <c r="K1590" s="18">
        <v>130551.0658</v>
      </c>
      <c r="L1590" s="18">
        <v>150827.63140000001</v>
      </c>
      <c r="M1590" s="18">
        <v>170766.05420000001</v>
      </c>
      <c r="N1590" s="18">
        <v>191863.8266</v>
      </c>
      <c r="O1590" s="18">
        <v>214251.7855</v>
      </c>
      <c r="P1590" s="18">
        <v>237370.76699999999</v>
      </c>
      <c r="Q1590" s="18" t="s">
        <v>164</v>
      </c>
      <c r="R1590" s="18">
        <v>286615.45329999999</v>
      </c>
      <c r="S1590" s="18" t="s">
        <v>164</v>
      </c>
      <c r="T1590" s="18">
        <v>343973.50870000001</v>
      </c>
      <c r="U1590" s="18" t="s">
        <v>164</v>
      </c>
      <c r="V1590" s="18">
        <v>406623.76400000002</v>
      </c>
      <c r="W1590" s="18" t="s">
        <v>164</v>
      </c>
      <c r="X1590" s="18">
        <v>476411.37099999998</v>
      </c>
      <c r="Y1590" s="18" t="s">
        <v>164</v>
      </c>
      <c r="Z1590" s="18">
        <v>553070.13020000001</v>
      </c>
    </row>
    <row r="1591" spans="1:26" hidden="1">
      <c r="A1591" s="18" t="s">
        <v>225</v>
      </c>
      <c r="B1591" s="18" t="s">
        <v>185</v>
      </c>
      <c r="C1591" s="18" t="s">
        <v>256</v>
      </c>
      <c r="D1591" s="18" t="s">
        <v>58</v>
      </c>
      <c r="E1591" s="18" t="s">
        <v>142</v>
      </c>
      <c r="F1591" s="18" t="s">
        <v>143</v>
      </c>
      <c r="G1591" s="18">
        <v>6396.5533999999998</v>
      </c>
      <c r="H1591" s="18">
        <v>6804.3235000000004</v>
      </c>
      <c r="I1591" s="18">
        <v>7188.3230000000003</v>
      </c>
      <c r="J1591" s="18">
        <v>7550.1134890000003</v>
      </c>
      <c r="K1591" s="18">
        <v>7886.7698879999998</v>
      </c>
      <c r="L1591" s="18">
        <v>8192.3268189999999</v>
      </c>
      <c r="M1591" s="18">
        <v>8467.1714599999996</v>
      </c>
      <c r="N1591" s="18">
        <v>8709.7503739999993</v>
      </c>
      <c r="O1591" s="18">
        <v>8917.2220130000005</v>
      </c>
      <c r="P1591" s="18">
        <v>9085.3090819999998</v>
      </c>
      <c r="Q1591" s="18" t="s">
        <v>164</v>
      </c>
      <c r="R1591" s="18">
        <v>9296.3610659999995</v>
      </c>
      <c r="S1591" s="18" t="s">
        <v>164</v>
      </c>
      <c r="T1591" s="18">
        <v>9366.0500269999993</v>
      </c>
      <c r="U1591" s="18" t="s">
        <v>164</v>
      </c>
      <c r="V1591" s="18">
        <v>9315.6467979999998</v>
      </c>
      <c r="W1591" s="18" t="s">
        <v>164</v>
      </c>
      <c r="X1591" s="18">
        <v>9163.0272380000006</v>
      </c>
      <c r="Y1591" s="18" t="s">
        <v>164</v>
      </c>
      <c r="Z1591" s="18">
        <v>8943.2366810000003</v>
      </c>
    </row>
    <row r="1592" spans="1:26" hidden="1">
      <c r="A1592" s="18" t="s">
        <v>225</v>
      </c>
      <c r="B1592" s="18" t="s">
        <v>185</v>
      </c>
      <c r="C1592" s="18" t="s">
        <v>256</v>
      </c>
      <c r="D1592" s="18" t="s">
        <v>58</v>
      </c>
      <c r="E1592" s="18" t="s">
        <v>63</v>
      </c>
      <c r="F1592" s="18" t="s">
        <v>60</v>
      </c>
      <c r="G1592" s="18">
        <v>460.81767910000002</v>
      </c>
      <c r="H1592" s="18">
        <v>515.52311320000001</v>
      </c>
      <c r="I1592" s="18">
        <v>550.76537940000003</v>
      </c>
      <c r="J1592" s="18">
        <v>610.19085759999996</v>
      </c>
      <c r="K1592" s="18">
        <v>578.73082950000003</v>
      </c>
      <c r="L1592" s="18">
        <v>568.10575789999996</v>
      </c>
      <c r="M1592" s="18">
        <v>559.40628900000002</v>
      </c>
      <c r="N1592" s="18">
        <v>562.42176529999995</v>
      </c>
      <c r="O1592" s="18">
        <v>582.63312740000003</v>
      </c>
      <c r="P1592" s="18">
        <v>606.27736670000002</v>
      </c>
      <c r="Q1592" s="18" t="s">
        <v>164</v>
      </c>
      <c r="R1592" s="18">
        <v>664.83675110000001</v>
      </c>
      <c r="S1592" s="18" t="s">
        <v>164</v>
      </c>
      <c r="T1592" s="18">
        <v>718.19185460000006</v>
      </c>
      <c r="U1592" s="18" t="s">
        <v>164</v>
      </c>
      <c r="V1592" s="18">
        <v>764.95135070000003</v>
      </c>
      <c r="W1592" s="18" t="s">
        <v>164</v>
      </c>
      <c r="X1592" s="18">
        <v>812.31642209999995</v>
      </c>
      <c r="Y1592" s="18" t="s">
        <v>164</v>
      </c>
      <c r="Z1592" s="18">
        <v>860.83278280000002</v>
      </c>
    </row>
    <row r="1593" spans="1:26" hidden="1">
      <c r="A1593" s="18" t="s">
        <v>182</v>
      </c>
      <c r="B1593" s="18" t="s">
        <v>238</v>
      </c>
      <c r="C1593" s="18" t="s">
        <v>288</v>
      </c>
      <c r="D1593" s="18" t="s">
        <v>58</v>
      </c>
      <c r="E1593" s="18" t="s">
        <v>140</v>
      </c>
      <c r="F1593" s="18" t="s">
        <v>141</v>
      </c>
      <c r="G1593" s="18">
        <v>32974.898500000003</v>
      </c>
      <c r="H1593" s="18">
        <v>37824.425900000002</v>
      </c>
      <c r="I1593" s="18">
        <v>40688.868499999997</v>
      </c>
      <c r="J1593" s="18">
        <v>43736.3442</v>
      </c>
      <c r="K1593" s="18">
        <v>32690.451400000002</v>
      </c>
      <c r="L1593" s="18">
        <v>25635.644</v>
      </c>
      <c r="M1593" s="18">
        <v>14850.990100000001</v>
      </c>
      <c r="N1593" s="18">
        <v>14951.0417</v>
      </c>
      <c r="O1593" s="18">
        <v>9870.6821999999993</v>
      </c>
      <c r="P1593" s="18">
        <v>8028.0765000000001</v>
      </c>
      <c r="Q1593" s="18">
        <v>2881.9281000000001</v>
      </c>
      <c r="R1593" s="18">
        <v>-97.501499999999993</v>
      </c>
      <c r="S1593" s="18">
        <v>-2751.0194999999999</v>
      </c>
      <c r="T1593" s="18">
        <v>-3308.3975999999998</v>
      </c>
      <c r="U1593" s="18">
        <v>-1656.3051</v>
      </c>
      <c r="V1593" s="18">
        <v>-1987.684</v>
      </c>
      <c r="W1593" s="18">
        <v>-1279.9679000000001</v>
      </c>
      <c r="X1593" s="18">
        <v>-1001.174</v>
      </c>
      <c r="Y1593" s="18">
        <v>-656.32500000000005</v>
      </c>
      <c r="Z1593" s="18">
        <v>-347.19580000000002</v>
      </c>
    </row>
    <row r="1594" spans="1:26" hidden="1">
      <c r="A1594" s="18" t="s">
        <v>182</v>
      </c>
      <c r="B1594" s="18" t="s">
        <v>238</v>
      </c>
      <c r="C1594" s="18" t="s">
        <v>288</v>
      </c>
      <c r="D1594" s="18" t="s">
        <v>58</v>
      </c>
      <c r="E1594" s="18" t="s">
        <v>59</v>
      </c>
      <c r="F1594" s="18" t="s">
        <v>60</v>
      </c>
      <c r="G1594" s="18">
        <v>334.16079999999999</v>
      </c>
      <c r="H1594" s="18">
        <v>364.33789999999999</v>
      </c>
      <c r="I1594" s="18">
        <v>397.97250000000003</v>
      </c>
      <c r="J1594" s="18">
        <v>431.80840000000001</v>
      </c>
      <c r="K1594" s="18">
        <v>411.63249999999999</v>
      </c>
      <c r="L1594" s="18">
        <v>397.2303</v>
      </c>
      <c r="M1594" s="18">
        <v>380.29379999999998</v>
      </c>
      <c r="N1594" s="18">
        <v>401.03570000000002</v>
      </c>
      <c r="O1594" s="18">
        <v>422.10550000000001</v>
      </c>
      <c r="P1594" s="18">
        <v>442.11669999999998</v>
      </c>
      <c r="Q1594" s="18">
        <v>459.4239</v>
      </c>
      <c r="R1594" s="18">
        <v>464.57240000000002</v>
      </c>
      <c r="S1594" s="18">
        <v>464.69200000000001</v>
      </c>
      <c r="T1594" s="18">
        <v>463.82850000000002</v>
      </c>
      <c r="U1594" s="18">
        <v>478.3605</v>
      </c>
      <c r="V1594" s="18">
        <v>492.86500000000001</v>
      </c>
      <c r="W1594" s="18">
        <v>506.58139999999997</v>
      </c>
      <c r="X1594" s="18">
        <v>519.93089999999995</v>
      </c>
      <c r="Y1594" s="18">
        <v>531.51329999999996</v>
      </c>
      <c r="Z1594" s="18">
        <v>542.25609999999995</v>
      </c>
    </row>
    <row r="1595" spans="1:26" hidden="1">
      <c r="A1595" s="18" t="s">
        <v>182</v>
      </c>
      <c r="B1595" s="18" t="s">
        <v>238</v>
      </c>
      <c r="C1595" s="18" t="s">
        <v>288</v>
      </c>
      <c r="D1595" s="18" t="s">
        <v>58</v>
      </c>
      <c r="E1595" s="18" t="s">
        <v>61</v>
      </c>
      <c r="F1595" s="18" t="s">
        <v>62</v>
      </c>
      <c r="G1595" s="18">
        <v>60200.956859999998</v>
      </c>
      <c r="H1595" s="18">
        <v>70956.562709999998</v>
      </c>
      <c r="I1595" s="18">
        <v>86643.52433</v>
      </c>
      <c r="J1595" s="18">
        <v>106890.35709999999</v>
      </c>
      <c r="K1595" s="18">
        <v>127202.9</v>
      </c>
      <c r="L1595" s="18">
        <v>147200.9</v>
      </c>
      <c r="M1595" s="18">
        <v>165284.9</v>
      </c>
      <c r="N1595" s="18">
        <v>186719.5</v>
      </c>
      <c r="O1595" s="18">
        <v>209363</v>
      </c>
      <c r="P1595" s="18">
        <v>232623.6</v>
      </c>
      <c r="Q1595" s="18">
        <v>256454</v>
      </c>
      <c r="R1595" s="18">
        <v>281100.59999999998</v>
      </c>
      <c r="S1595" s="18">
        <v>306608.5</v>
      </c>
      <c r="T1595" s="18">
        <v>332704.90000000002</v>
      </c>
      <c r="U1595" s="18">
        <v>362313.6</v>
      </c>
      <c r="V1595" s="18">
        <v>394044.2</v>
      </c>
      <c r="W1595" s="18">
        <v>426805.5</v>
      </c>
      <c r="X1595" s="18">
        <v>460716.3</v>
      </c>
      <c r="Y1595" s="18">
        <v>496364</v>
      </c>
      <c r="Z1595" s="18">
        <v>533065.5</v>
      </c>
    </row>
    <row r="1596" spans="1:26" hidden="1">
      <c r="A1596" s="18" t="s">
        <v>182</v>
      </c>
      <c r="B1596" s="18" t="s">
        <v>238</v>
      </c>
      <c r="C1596" s="18" t="s">
        <v>288</v>
      </c>
      <c r="D1596" s="18" t="s">
        <v>58</v>
      </c>
      <c r="E1596" s="18" t="s">
        <v>142</v>
      </c>
      <c r="F1596" s="18" t="s">
        <v>143</v>
      </c>
      <c r="G1596" s="18">
        <v>6490.9879000000001</v>
      </c>
      <c r="H1596" s="18">
        <v>6879.5896000000002</v>
      </c>
      <c r="I1596" s="18">
        <v>7257.2329</v>
      </c>
      <c r="J1596" s="18">
        <v>7623.6571999999996</v>
      </c>
      <c r="K1596" s="18">
        <v>7964.4282000000003</v>
      </c>
      <c r="L1596" s="18">
        <v>8273.4010999999991</v>
      </c>
      <c r="M1596" s="18">
        <v>8551.0051000000003</v>
      </c>
      <c r="N1596" s="18">
        <v>8795.5200999999997</v>
      </c>
      <c r="O1596" s="18">
        <v>9004.0542000000005</v>
      </c>
      <c r="P1596" s="18">
        <v>9172.3104000000003</v>
      </c>
      <c r="Q1596" s="18">
        <v>9297.5</v>
      </c>
      <c r="R1596" s="18">
        <v>9380.9207999999999</v>
      </c>
      <c r="S1596" s="18">
        <v>9427.6491999999998</v>
      </c>
      <c r="T1596" s="18">
        <v>9442.8467000000001</v>
      </c>
      <c r="U1596" s="18">
        <v>9427.5655999999999</v>
      </c>
      <c r="V1596" s="18">
        <v>9383.0054999999993</v>
      </c>
      <c r="W1596" s="18">
        <v>9312.1394</v>
      </c>
      <c r="X1596" s="18">
        <v>9220.2795000000006</v>
      </c>
      <c r="Y1596" s="18">
        <v>9112.0365000000002</v>
      </c>
      <c r="Z1596" s="18">
        <v>8990.6330999999991</v>
      </c>
    </row>
    <row r="1597" spans="1:26" hidden="1">
      <c r="A1597" s="18" t="s">
        <v>182</v>
      </c>
      <c r="B1597" s="18" t="s">
        <v>238</v>
      </c>
      <c r="C1597" s="18" t="s">
        <v>288</v>
      </c>
      <c r="D1597" s="18" t="s">
        <v>58</v>
      </c>
      <c r="E1597" s="18" t="s">
        <v>63</v>
      </c>
      <c r="F1597" s="18" t="s">
        <v>60</v>
      </c>
      <c r="G1597" s="18">
        <v>451.8141</v>
      </c>
      <c r="H1597" s="18">
        <v>500.22609999999997</v>
      </c>
      <c r="I1597" s="18">
        <v>551.2056</v>
      </c>
      <c r="J1597" s="18">
        <v>602.81700000000001</v>
      </c>
      <c r="K1597" s="18">
        <v>563.4837</v>
      </c>
      <c r="L1597" s="18">
        <v>532.50689999999997</v>
      </c>
      <c r="M1597" s="18">
        <v>498.75009999999997</v>
      </c>
      <c r="N1597" s="18">
        <v>534.04700000000003</v>
      </c>
      <c r="O1597" s="18">
        <v>576.17999999999995</v>
      </c>
      <c r="P1597" s="18">
        <v>628.06089999999995</v>
      </c>
      <c r="Q1597" s="18">
        <v>690.03719999999998</v>
      </c>
      <c r="R1597" s="18">
        <v>696.82669999999996</v>
      </c>
      <c r="S1597" s="18">
        <v>693.19759999999997</v>
      </c>
      <c r="T1597" s="18">
        <v>670.14580000000001</v>
      </c>
      <c r="U1597" s="18">
        <v>699.13049999999998</v>
      </c>
      <c r="V1597" s="18">
        <v>729.596</v>
      </c>
      <c r="W1597" s="18">
        <v>759.27750000000003</v>
      </c>
      <c r="X1597" s="18">
        <v>788.38469999999995</v>
      </c>
      <c r="Y1597" s="18">
        <v>814.40660000000003</v>
      </c>
      <c r="Z1597" s="18">
        <v>839.43029999999999</v>
      </c>
    </row>
    <row r="1598" spans="1:26" hidden="1">
      <c r="A1598" s="18" t="s">
        <v>194</v>
      </c>
      <c r="B1598" s="18" t="s">
        <v>289</v>
      </c>
      <c r="C1598" s="18" t="s">
        <v>288</v>
      </c>
      <c r="D1598" s="18" t="s">
        <v>58</v>
      </c>
      <c r="E1598" s="18" t="s">
        <v>140</v>
      </c>
      <c r="F1598" s="18" t="s">
        <v>141</v>
      </c>
      <c r="G1598" s="18">
        <v>33397.199999999997</v>
      </c>
      <c r="H1598" s="18">
        <v>36978.6</v>
      </c>
      <c r="I1598" s="18">
        <v>39863.9</v>
      </c>
      <c r="J1598" s="18">
        <v>39376.5</v>
      </c>
      <c r="K1598" s="18">
        <v>37004.800000000003</v>
      </c>
      <c r="L1598" s="18">
        <v>33233.9</v>
      </c>
      <c r="M1598" s="18">
        <v>24219.200000000001</v>
      </c>
      <c r="N1598" s="18">
        <v>16601.2</v>
      </c>
      <c r="O1598" s="18">
        <v>9874.7099999999991</v>
      </c>
      <c r="P1598" s="18">
        <v>4072.32</v>
      </c>
      <c r="Q1598" s="18">
        <v>-1068</v>
      </c>
      <c r="R1598" s="18">
        <v>-5159.1099999999997</v>
      </c>
      <c r="S1598" s="18">
        <v>-8251.76</v>
      </c>
      <c r="T1598" s="18">
        <v>-10391.700000000001</v>
      </c>
      <c r="U1598" s="18">
        <v>-11807</v>
      </c>
      <c r="V1598" s="18">
        <v>-12730.6</v>
      </c>
      <c r="W1598" s="18">
        <v>-13426.5</v>
      </c>
      <c r="X1598" s="18">
        <v>-13834.8</v>
      </c>
      <c r="Y1598" s="18">
        <v>-13939.1</v>
      </c>
      <c r="Z1598" s="18">
        <v>-13854.9</v>
      </c>
    </row>
    <row r="1599" spans="1:26" hidden="1">
      <c r="A1599" s="18" t="s">
        <v>194</v>
      </c>
      <c r="B1599" s="18" t="s">
        <v>289</v>
      </c>
      <c r="C1599" s="18" t="s">
        <v>288</v>
      </c>
      <c r="D1599" s="18" t="s">
        <v>58</v>
      </c>
      <c r="E1599" s="18" t="s">
        <v>61</v>
      </c>
      <c r="F1599" s="18" t="s">
        <v>62</v>
      </c>
      <c r="G1599" s="18">
        <v>82751.5</v>
      </c>
      <c r="H1599" s="18">
        <v>98387.199999999997</v>
      </c>
      <c r="I1599" s="18">
        <v>115096</v>
      </c>
      <c r="J1599" s="18">
        <v>137989</v>
      </c>
      <c r="K1599" s="18">
        <v>165228</v>
      </c>
      <c r="L1599" s="18">
        <v>194248</v>
      </c>
      <c r="M1599" s="18">
        <v>224484</v>
      </c>
      <c r="N1599" s="18">
        <v>255511</v>
      </c>
      <c r="O1599" s="18">
        <v>287038</v>
      </c>
      <c r="P1599" s="18">
        <v>318797</v>
      </c>
      <c r="Q1599" s="18">
        <v>350570</v>
      </c>
      <c r="R1599" s="18">
        <v>382327</v>
      </c>
      <c r="S1599" s="18">
        <v>414246</v>
      </c>
      <c r="T1599" s="18">
        <v>446550</v>
      </c>
      <c r="U1599" s="18">
        <v>479374</v>
      </c>
      <c r="V1599" s="18">
        <v>512828</v>
      </c>
      <c r="W1599" s="18">
        <v>547087</v>
      </c>
      <c r="X1599" s="18">
        <v>582357</v>
      </c>
      <c r="Y1599" s="18">
        <v>618716</v>
      </c>
      <c r="Z1599" s="18">
        <v>656071</v>
      </c>
    </row>
    <row r="1600" spans="1:26" hidden="1">
      <c r="A1600" s="18" t="s">
        <v>194</v>
      </c>
      <c r="B1600" s="18" t="s">
        <v>289</v>
      </c>
      <c r="C1600" s="18" t="s">
        <v>288</v>
      </c>
      <c r="D1600" s="18" t="s">
        <v>58</v>
      </c>
      <c r="E1600" s="18" t="s">
        <v>142</v>
      </c>
      <c r="F1600" s="18" t="s">
        <v>143</v>
      </c>
      <c r="G1600" s="18">
        <v>6541.35</v>
      </c>
      <c r="H1600" s="18">
        <v>6957.32</v>
      </c>
      <c r="I1600" s="18">
        <v>7382.13</v>
      </c>
      <c r="J1600" s="18">
        <v>7794.57</v>
      </c>
      <c r="K1600" s="18">
        <v>8184.67</v>
      </c>
      <c r="L1600" s="18">
        <v>8550.23</v>
      </c>
      <c r="M1600" s="18">
        <v>8891.7099999999991</v>
      </c>
      <c r="N1600" s="18">
        <v>9209.32</v>
      </c>
      <c r="O1600" s="18">
        <v>9503.18</v>
      </c>
      <c r="P1600" s="18">
        <v>9770.7900000000009</v>
      </c>
      <c r="Q1600" s="18">
        <v>10010.1</v>
      </c>
      <c r="R1600" s="18">
        <v>10221.6</v>
      </c>
      <c r="S1600" s="18">
        <v>10408.799999999999</v>
      </c>
      <c r="T1600" s="18">
        <v>10574.8</v>
      </c>
      <c r="U1600" s="18">
        <v>10721</v>
      </c>
      <c r="V1600" s="18">
        <v>10847.7</v>
      </c>
      <c r="W1600" s="18">
        <v>10956.6</v>
      </c>
      <c r="X1600" s="18">
        <v>11049.1</v>
      </c>
      <c r="Y1600" s="18">
        <v>11125.1</v>
      </c>
      <c r="Z1600" s="18">
        <v>11183.4</v>
      </c>
    </row>
    <row r="1601" spans="1:26" hidden="1">
      <c r="A1601" s="18" t="s">
        <v>194</v>
      </c>
      <c r="B1601" s="18" t="s">
        <v>290</v>
      </c>
      <c r="C1601" s="18" t="s">
        <v>288</v>
      </c>
      <c r="D1601" s="18" t="s">
        <v>58</v>
      </c>
      <c r="E1601" s="18" t="s">
        <v>140</v>
      </c>
      <c r="F1601" s="18" t="s">
        <v>141</v>
      </c>
      <c r="G1601" s="18">
        <v>33397.199999999997</v>
      </c>
      <c r="H1601" s="18">
        <v>36978.6</v>
      </c>
      <c r="I1601" s="18">
        <v>39863.9</v>
      </c>
      <c r="J1601" s="18">
        <v>39176</v>
      </c>
      <c r="K1601" s="18">
        <v>38289.5</v>
      </c>
      <c r="L1601" s="18">
        <v>28288</v>
      </c>
      <c r="M1601" s="18">
        <v>19578</v>
      </c>
      <c r="N1601" s="18">
        <v>12163</v>
      </c>
      <c r="O1601" s="18">
        <v>5941.27</v>
      </c>
      <c r="P1601" s="18">
        <v>930.13099999999997</v>
      </c>
      <c r="Q1601" s="18">
        <v>-2905.83</v>
      </c>
      <c r="R1601" s="18">
        <v>-5430.25</v>
      </c>
      <c r="S1601" s="18">
        <v>-7004.67</v>
      </c>
      <c r="T1601" s="18">
        <v>-7874.18</v>
      </c>
      <c r="U1601" s="18">
        <v>-8091.69</v>
      </c>
      <c r="V1601" s="18">
        <v>-7885.6</v>
      </c>
      <c r="W1601" s="18">
        <v>-7451.89</v>
      </c>
      <c r="X1601" s="18">
        <v>-6857.95</v>
      </c>
      <c r="Y1601" s="18">
        <v>-6123.82</v>
      </c>
      <c r="Z1601" s="18">
        <v>-5263.53</v>
      </c>
    </row>
    <row r="1602" spans="1:26" hidden="1">
      <c r="A1602" s="18" t="s">
        <v>194</v>
      </c>
      <c r="B1602" s="18" t="s">
        <v>290</v>
      </c>
      <c r="C1602" s="18" t="s">
        <v>288</v>
      </c>
      <c r="D1602" s="18" t="s">
        <v>58</v>
      </c>
      <c r="E1602" s="18" t="s">
        <v>61</v>
      </c>
      <c r="F1602" s="18" t="s">
        <v>62</v>
      </c>
      <c r="G1602" s="18">
        <v>82751.5</v>
      </c>
      <c r="H1602" s="18">
        <v>98387.199999999997</v>
      </c>
      <c r="I1602" s="18">
        <v>115096</v>
      </c>
      <c r="J1602" s="18">
        <v>137989</v>
      </c>
      <c r="K1602" s="18">
        <v>165228</v>
      </c>
      <c r="L1602" s="18">
        <v>194248</v>
      </c>
      <c r="M1602" s="18">
        <v>224484</v>
      </c>
      <c r="N1602" s="18">
        <v>255511</v>
      </c>
      <c r="O1602" s="18">
        <v>287038</v>
      </c>
      <c r="P1602" s="18">
        <v>318797</v>
      </c>
      <c r="Q1602" s="18">
        <v>350570</v>
      </c>
      <c r="R1602" s="18">
        <v>382327</v>
      </c>
      <c r="S1602" s="18">
        <v>414246</v>
      </c>
      <c r="T1602" s="18">
        <v>446550</v>
      </c>
      <c r="U1602" s="18">
        <v>479374</v>
      </c>
      <c r="V1602" s="18">
        <v>512828</v>
      </c>
      <c r="W1602" s="18">
        <v>547087</v>
      </c>
      <c r="X1602" s="18">
        <v>582357</v>
      </c>
      <c r="Y1602" s="18">
        <v>618716</v>
      </c>
      <c r="Z1602" s="18">
        <v>656071</v>
      </c>
    </row>
    <row r="1603" spans="1:26" hidden="1">
      <c r="A1603" s="18" t="s">
        <v>194</v>
      </c>
      <c r="B1603" s="18" t="s">
        <v>290</v>
      </c>
      <c r="C1603" s="18" t="s">
        <v>288</v>
      </c>
      <c r="D1603" s="18" t="s">
        <v>58</v>
      </c>
      <c r="E1603" s="18" t="s">
        <v>142</v>
      </c>
      <c r="F1603" s="18" t="s">
        <v>143</v>
      </c>
      <c r="G1603" s="18">
        <v>6541.35</v>
      </c>
      <c r="H1603" s="18">
        <v>6957.32</v>
      </c>
      <c r="I1603" s="18">
        <v>7382.13</v>
      </c>
      <c r="J1603" s="18">
        <v>7794.57</v>
      </c>
      <c r="K1603" s="18">
        <v>8184.67</v>
      </c>
      <c r="L1603" s="18">
        <v>8550.23</v>
      </c>
      <c r="M1603" s="18">
        <v>8891.7099999999991</v>
      </c>
      <c r="N1603" s="18">
        <v>9209.32</v>
      </c>
      <c r="O1603" s="18">
        <v>9503.18</v>
      </c>
      <c r="P1603" s="18">
        <v>9770.7900000000009</v>
      </c>
      <c r="Q1603" s="18">
        <v>10010.1</v>
      </c>
      <c r="R1603" s="18">
        <v>10221.6</v>
      </c>
      <c r="S1603" s="18">
        <v>10408.799999999999</v>
      </c>
      <c r="T1603" s="18">
        <v>10574.8</v>
      </c>
      <c r="U1603" s="18">
        <v>10721</v>
      </c>
      <c r="V1603" s="18">
        <v>10847.7</v>
      </c>
      <c r="W1603" s="18">
        <v>10956.6</v>
      </c>
      <c r="X1603" s="18">
        <v>11049.1</v>
      </c>
      <c r="Y1603" s="18">
        <v>11125.1</v>
      </c>
      <c r="Z1603" s="18">
        <v>11183.4</v>
      </c>
    </row>
    <row r="1604" spans="1:26" hidden="1">
      <c r="A1604" s="18" t="s">
        <v>196</v>
      </c>
      <c r="B1604" s="18" t="s">
        <v>65</v>
      </c>
      <c r="C1604" s="18" t="s">
        <v>288</v>
      </c>
      <c r="D1604" s="18" t="s">
        <v>58</v>
      </c>
      <c r="E1604" s="18" t="s">
        <v>140</v>
      </c>
      <c r="F1604" s="18" t="s">
        <v>141</v>
      </c>
      <c r="G1604" s="18">
        <v>31887.313859999998</v>
      </c>
      <c r="H1604" s="18">
        <v>35775.471080000003</v>
      </c>
      <c r="I1604" s="18" t="s">
        <v>164</v>
      </c>
      <c r="J1604" s="18">
        <v>41337.619749999998</v>
      </c>
      <c r="K1604" s="18" t="s">
        <v>164</v>
      </c>
      <c r="L1604" s="18">
        <v>36001.983260000001</v>
      </c>
      <c r="M1604" s="18" t="s">
        <v>164</v>
      </c>
      <c r="N1604" s="18">
        <v>9535.7634409999991</v>
      </c>
      <c r="O1604" s="18" t="s">
        <v>164</v>
      </c>
      <c r="P1604" s="18">
        <v>-7452.1882400000004</v>
      </c>
      <c r="Q1604" s="18" t="s">
        <v>164</v>
      </c>
      <c r="R1604" s="18">
        <v>-13187.10828</v>
      </c>
      <c r="S1604" s="18" t="s">
        <v>164</v>
      </c>
      <c r="T1604" s="18">
        <v>-14127.61544</v>
      </c>
      <c r="U1604" s="18" t="s">
        <v>164</v>
      </c>
      <c r="V1604" s="18">
        <v>-18177.968850000001</v>
      </c>
      <c r="W1604" s="18" t="s">
        <v>164</v>
      </c>
      <c r="X1604" s="18">
        <v>-23522.446070000002</v>
      </c>
      <c r="Y1604" s="18" t="s">
        <v>164</v>
      </c>
      <c r="Z1604" s="18">
        <v>-31683.69888</v>
      </c>
    </row>
    <row r="1605" spans="1:26" hidden="1">
      <c r="A1605" s="18" t="s">
        <v>196</v>
      </c>
      <c r="B1605" s="18" t="s">
        <v>65</v>
      </c>
      <c r="C1605" s="18" t="s">
        <v>288</v>
      </c>
      <c r="D1605" s="18" t="s">
        <v>58</v>
      </c>
      <c r="E1605" s="18" t="s">
        <v>59</v>
      </c>
      <c r="F1605" s="18" t="s">
        <v>60</v>
      </c>
      <c r="G1605" s="18">
        <v>359.05329460000002</v>
      </c>
      <c r="H1605" s="18">
        <v>393.85140619999999</v>
      </c>
      <c r="I1605" s="18" t="s">
        <v>164</v>
      </c>
      <c r="J1605" s="18">
        <v>470.90782209999998</v>
      </c>
      <c r="K1605" s="18" t="s">
        <v>164</v>
      </c>
      <c r="L1605" s="18">
        <v>504.9126756</v>
      </c>
      <c r="M1605" s="18" t="s">
        <v>164</v>
      </c>
      <c r="N1605" s="18">
        <v>525.11946490000003</v>
      </c>
      <c r="O1605" s="18" t="s">
        <v>164</v>
      </c>
      <c r="P1605" s="18">
        <v>554.08093029999998</v>
      </c>
      <c r="Q1605" s="18" t="s">
        <v>164</v>
      </c>
      <c r="R1605" s="18">
        <v>576.66352759999995</v>
      </c>
      <c r="S1605" s="18" t="s">
        <v>164</v>
      </c>
      <c r="T1605" s="18">
        <v>599.71935329999997</v>
      </c>
      <c r="U1605" s="18" t="s">
        <v>164</v>
      </c>
      <c r="V1605" s="18">
        <v>623.44396170000005</v>
      </c>
      <c r="W1605" s="18" t="s">
        <v>164</v>
      </c>
      <c r="X1605" s="18">
        <v>652.31369480000001</v>
      </c>
      <c r="Y1605" s="18" t="s">
        <v>164</v>
      </c>
      <c r="Z1605" s="18">
        <v>670.23725379999996</v>
      </c>
    </row>
    <row r="1606" spans="1:26" hidden="1">
      <c r="A1606" s="18" t="s">
        <v>196</v>
      </c>
      <c r="B1606" s="18" t="s">
        <v>65</v>
      </c>
      <c r="C1606" s="18" t="s">
        <v>288</v>
      </c>
      <c r="D1606" s="18" t="s">
        <v>58</v>
      </c>
      <c r="E1606" s="18" t="s">
        <v>61</v>
      </c>
      <c r="F1606" s="18" t="s">
        <v>62</v>
      </c>
      <c r="G1606" s="18">
        <v>62385.245329999998</v>
      </c>
      <c r="H1606" s="18">
        <v>73630.725770000005</v>
      </c>
      <c r="I1606" s="18" t="s">
        <v>164</v>
      </c>
      <c r="J1606" s="18">
        <v>110387.7781</v>
      </c>
      <c r="K1606" s="18" t="s">
        <v>164</v>
      </c>
      <c r="L1606" s="18">
        <v>156065.44450000001</v>
      </c>
      <c r="M1606" s="18" t="s">
        <v>164</v>
      </c>
      <c r="N1606" s="18">
        <v>202936.9515</v>
      </c>
      <c r="O1606" s="18" t="s">
        <v>164</v>
      </c>
      <c r="P1606" s="18">
        <v>252606.269</v>
      </c>
      <c r="Q1606" s="18" t="s">
        <v>164</v>
      </c>
      <c r="R1606" s="18">
        <v>306623.68589999998</v>
      </c>
      <c r="S1606" s="18" t="s">
        <v>164</v>
      </c>
      <c r="T1606" s="18">
        <v>368414.72259999998</v>
      </c>
      <c r="U1606" s="18" t="s">
        <v>164</v>
      </c>
      <c r="V1606" s="18">
        <v>436153.3468</v>
      </c>
      <c r="W1606" s="18" t="s">
        <v>164</v>
      </c>
      <c r="X1606" s="18">
        <v>510186.1727</v>
      </c>
      <c r="Y1606" s="18" t="s">
        <v>164</v>
      </c>
      <c r="Z1606" s="18">
        <v>590779.96140000003</v>
      </c>
    </row>
    <row r="1607" spans="1:26" hidden="1">
      <c r="A1607" s="18" t="s">
        <v>196</v>
      </c>
      <c r="B1607" s="18" t="s">
        <v>65</v>
      </c>
      <c r="C1607" s="18" t="s">
        <v>288</v>
      </c>
      <c r="D1607" s="18" t="s">
        <v>58</v>
      </c>
      <c r="E1607" s="18" t="s">
        <v>142</v>
      </c>
      <c r="F1607" s="18" t="s">
        <v>143</v>
      </c>
      <c r="G1607" s="18">
        <v>6506.6419999999998</v>
      </c>
      <c r="H1607" s="18">
        <v>6895.8819999999996</v>
      </c>
      <c r="I1607" s="18" t="s">
        <v>164</v>
      </c>
      <c r="J1607" s="18">
        <v>7639.3580000000002</v>
      </c>
      <c r="K1607" s="18" t="s">
        <v>164</v>
      </c>
      <c r="L1607" s="18">
        <v>8289.3889999999992</v>
      </c>
      <c r="M1607" s="18" t="s">
        <v>164</v>
      </c>
      <c r="N1607" s="18">
        <v>8812.6299999999992</v>
      </c>
      <c r="O1607" s="18" t="s">
        <v>164</v>
      </c>
      <c r="P1607" s="18">
        <v>9190.9380000000001</v>
      </c>
      <c r="Q1607" s="18" t="s">
        <v>164</v>
      </c>
      <c r="R1607" s="18">
        <v>9401.5959999999995</v>
      </c>
      <c r="S1607" s="18" t="s">
        <v>164</v>
      </c>
      <c r="T1607" s="18">
        <v>9466.277</v>
      </c>
      <c r="U1607" s="18" t="s">
        <v>164</v>
      </c>
      <c r="V1607" s="18">
        <v>9409.7579999999998</v>
      </c>
      <c r="W1607" s="18" t="s">
        <v>164</v>
      </c>
      <c r="X1607" s="18">
        <v>9250.7170000000006</v>
      </c>
      <c r="Y1607" s="18" t="s">
        <v>164</v>
      </c>
      <c r="Z1607" s="18">
        <v>9024.4860000000008</v>
      </c>
    </row>
    <row r="1608" spans="1:26" hidden="1">
      <c r="A1608" s="18" t="s">
        <v>196</v>
      </c>
      <c r="B1608" s="18" t="s">
        <v>65</v>
      </c>
      <c r="C1608" s="18" t="s">
        <v>288</v>
      </c>
      <c r="D1608" s="18" t="s">
        <v>58</v>
      </c>
      <c r="E1608" s="18" t="s">
        <v>63</v>
      </c>
      <c r="F1608" s="18" t="s">
        <v>60</v>
      </c>
      <c r="G1608" s="18">
        <v>461.06152889999998</v>
      </c>
      <c r="H1608" s="18">
        <v>508.62285250000002</v>
      </c>
      <c r="I1608" s="18" t="s">
        <v>164</v>
      </c>
      <c r="J1608" s="18">
        <v>625.37272619999999</v>
      </c>
      <c r="K1608" s="18" t="s">
        <v>164</v>
      </c>
      <c r="L1608" s="18">
        <v>679.07402390000004</v>
      </c>
      <c r="M1608" s="18" t="s">
        <v>164</v>
      </c>
      <c r="N1608" s="18">
        <v>713.61277949999999</v>
      </c>
      <c r="O1608" s="18" t="s">
        <v>164</v>
      </c>
      <c r="P1608" s="18">
        <v>766.26152490000004</v>
      </c>
      <c r="Q1608" s="18" t="s">
        <v>164</v>
      </c>
      <c r="R1608" s="18">
        <v>798.06073379999998</v>
      </c>
      <c r="S1608" s="18" t="s">
        <v>164</v>
      </c>
      <c r="T1608" s="18">
        <v>818.75322029999995</v>
      </c>
      <c r="U1608" s="18" t="s">
        <v>164</v>
      </c>
      <c r="V1608" s="18">
        <v>844.80921590000003</v>
      </c>
      <c r="W1608" s="18" t="s">
        <v>164</v>
      </c>
      <c r="X1608" s="18">
        <v>894.81957260000001</v>
      </c>
      <c r="Y1608" s="18" t="s">
        <v>164</v>
      </c>
      <c r="Z1608" s="18">
        <v>955.28159789999995</v>
      </c>
    </row>
    <row r="1609" spans="1:26" hidden="1">
      <c r="A1609" s="18" t="s">
        <v>196</v>
      </c>
      <c r="B1609" s="18" t="s">
        <v>67</v>
      </c>
      <c r="C1609" s="18" t="s">
        <v>288</v>
      </c>
      <c r="D1609" s="18" t="s">
        <v>58</v>
      </c>
      <c r="E1609" s="18" t="s">
        <v>140</v>
      </c>
      <c r="F1609" s="18" t="s">
        <v>141</v>
      </c>
      <c r="G1609" s="18">
        <v>31887.31537</v>
      </c>
      <c r="H1609" s="18">
        <v>35775.476320000002</v>
      </c>
      <c r="I1609" s="18" t="s">
        <v>164</v>
      </c>
      <c r="J1609" s="18">
        <v>41975.990790000003</v>
      </c>
      <c r="K1609" s="18" t="s">
        <v>164</v>
      </c>
      <c r="L1609" s="18">
        <v>35675.427360000001</v>
      </c>
      <c r="M1609" s="18" t="s">
        <v>164</v>
      </c>
      <c r="N1609" s="18">
        <v>4907.9185600000001</v>
      </c>
      <c r="O1609" s="18" t="s">
        <v>164</v>
      </c>
      <c r="P1609" s="18">
        <v>-8996.2072599999992</v>
      </c>
      <c r="Q1609" s="18" t="s">
        <v>164</v>
      </c>
      <c r="R1609" s="18">
        <v>-9657.7946140000004</v>
      </c>
      <c r="S1609" s="18" t="s">
        <v>164</v>
      </c>
      <c r="T1609" s="18">
        <v>-9489.1503809999995</v>
      </c>
      <c r="U1609" s="18" t="s">
        <v>164</v>
      </c>
      <c r="V1609" s="18">
        <v>-12164.53507</v>
      </c>
      <c r="W1609" s="18" t="s">
        <v>164</v>
      </c>
      <c r="X1609" s="18">
        <v>-18180.579470000001</v>
      </c>
      <c r="Y1609" s="18" t="s">
        <v>164</v>
      </c>
      <c r="Z1609" s="18">
        <v>-26395.107349999998</v>
      </c>
    </row>
    <row r="1610" spans="1:26" hidden="1">
      <c r="A1610" s="18" t="s">
        <v>196</v>
      </c>
      <c r="B1610" s="18" t="s">
        <v>67</v>
      </c>
      <c r="C1610" s="18" t="s">
        <v>288</v>
      </c>
      <c r="D1610" s="18" t="s">
        <v>58</v>
      </c>
      <c r="E1610" s="18" t="s">
        <v>59</v>
      </c>
      <c r="F1610" s="18" t="s">
        <v>60</v>
      </c>
      <c r="G1610" s="18">
        <v>359.05330579999998</v>
      </c>
      <c r="H1610" s="18">
        <v>393.851451</v>
      </c>
      <c r="I1610" s="18" t="s">
        <v>164</v>
      </c>
      <c r="J1610" s="18">
        <v>477.42754830000001</v>
      </c>
      <c r="K1610" s="18" t="s">
        <v>164</v>
      </c>
      <c r="L1610" s="18">
        <v>543.71569729999999</v>
      </c>
      <c r="M1610" s="18" t="s">
        <v>164</v>
      </c>
      <c r="N1610" s="18">
        <v>622.97085100000004</v>
      </c>
      <c r="O1610" s="18" t="s">
        <v>164</v>
      </c>
      <c r="P1610" s="18">
        <v>695.32353520000004</v>
      </c>
      <c r="Q1610" s="18" t="s">
        <v>164</v>
      </c>
      <c r="R1610" s="18">
        <v>747.36453170000004</v>
      </c>
      <c r="S1610" s="18" t="s">
        <v>164</v>
      </c>
      <c r="T1610" s="18">
        <v>782.07043180000005</v>
      </c>
      <c r="U1610" s="18" t="s">
        <v>164</v>
      </c>
      <c r="V1610" s="18">
        <v>792.87410039999997</v>
      </c>
      <c r="W1610" s="18" t="s">
        <v>164</v>
      </c>
      <c r="X1610" s="18">
        <v>784.52879110000003</v>
      </c>
      <c r="Y1610" s="18" t="s">
        <v>164</v>
      </c>
      <c r="Z1610" s="18">
        <v>769.6337446</v>
      </c>
    </row>
    <row r="1611" spans="1:26" hidden="1">
      <c r="A1611" s="18" t="s">
        <v>196</v>
      </c>
      <c r="B1611" s="18" t="s">
        <v>67</v>
      </c>
      <c r="C1611" s="18" t="s">
        <v>288</v>
      </c>
      <c r="D1611" s="18" t="s">
        <v>58</v>
      </c>
      <c r="E1611" s="18" t="s">
        <v>61</v>
      </c>
      <c r="F1611" s="18" t="s">
        <v>62</v>
      </c>
      <c r="G1611" s="18">
        <v>62385.245329999998</v>
      </c>
      <c r="H1611" s="18">
        <v>73630.725770000005</v>
      </c>
      <c r="I1611" s="18" t="s">
        <v>164</v>
      </c>
      <c r="J1611" s="18">
        <v>111934.26360000001</v>
      </c>
      <c r="K1611" s="18" t="s">
        <v>164</v>
      </c>
      <c r="L1611" s="18">
        <v>182661.3848</v>
      </c>
      <c r="M1611" s="18" t="s">
        <v>164</v>
      </c>
      <c r="N1611" s="18">
        <v>283766.7856</v>
      </c>
      <c r="O1611" s="18" t="s">
        <v>164</v>
      </c>
      <c r="P1611" s="18">
        <v>396686.26</v>
      </c>
      <c r="Q1611" s="18" t="s">
        <v>164</v>
      </c>
      <c r="R1611" s="18">
        <v>519682.72240000003</v>
      </c>
      <c r="S1611" s="18" t="s">
        <v>164</v>
      </c>
      <c r="T1611" s="18">
        <v>656638.66870000004</v>
      </c>
      <c r="U1611" s="18" t="s">
        <v>164</v>
      </c>
      <c r="V1611" s="18">
        <v>801879.49080000003</v>
      </c>
      <c r="W1611" s="18" t="s">
        <v>164</v>
      </c>
      <c r="X1611" s="18">
        <v>955845.52399999998</v>
      </c>
      <c r="Y1611" s="18" t="s">
        <v>164</v>
      </c>
      <c r="Z1611" s="18">
        <v>1115352.0330000001</v>
      </c>
    </row>
    <row r="1612" spans="1:26" hidden="1">
      <c r="A1612" s="18" t="s">
        <v>196</v>
      </c>
      <c r="B1612" s="18" t="s">
        <v>67</v>
      </c>
      <c r="C1612" s="18" t="s">
        <v>288</v>
      </c>
      <c r="D1612" s="18" t="s">
        <v>58</v>
      </c>
      <c r="E1612" s="18" t="s">
        <v>142</v>
      </c>
      <c r="F1612" s="18" t="s">
        <v>143</v>
      </c>
      <c r="G1612" s="18">
        <v>6506.6419999999998</v>
      </c>
      <c r="H1612" s="18">
        <v>6895.8819999999996</v>
      </c>
      <c r="I1612" s="18" t="s">
        <v>164</v>
      </c>
      <c r="J1612" s="18">
        <v>7553.7280000000001</v>
      </c>
      <c r="K1612" s="18" t="s">
        <v>164</v>
      </c>
      <c r="L1612" s="18">
        <v>8056.0420000000004</v>
      </c>
      <c r="M1612" s="18" t="s">
        <v>164</v>
      </c>
      <c r="N1612" s="18">
        <v>8406.4130000000005</v>
      </c>
      <c r="O1612" s="18" t="s">
        <v>164</v>
      </c>
      <c r="P1612" s="18">
        <v>8584.2240000000002</v>
      </c>
      <c r="Q1612" s="18" t="s">
        <v>164</v>
      </c>
      <c r="R1612" s="18">
        <v>8597.0349999999999</v>
      </c>
      <c r="S1612" s="18" t="s">
        <v>164</v>
      </c>
      <c r="T1612" s="18">
        <v>8466.8940000000002</v>
      </c>
      <c r="U1612" s="18" t="s">
        <v>164</v>
      </c>
      <c r="V1612" s="18">
        <v>8211.4850000000006</v>
      </c>
      <c r="W1612" s="18" t="s">
        <v>164</v>
      </c>
      <c r="X1612" s="18">
        <v>7843.6220000000003</v>
      </c>
      <c r="Y1612" s="18" t="s">
        <v>164</v>
      </c>
      <c r="Z1612" s="18">
        <v>7388.5140000000001</v>
      </c>
    </row>
    <row r="1613" spans="1:26" hidden="1">
      <c r="A1613" s="18" t="s">
        <v>196</v>
      </c>
      <c r="B1613" s="18" t="s">
        <v>67</v>
      </c>
      <c r="C1613" s="18" t="s">
        <v>288</v>
      </c>
      <c r="D1613" s="18" t="s">
        <v>58</v>
      </c>
      <c r="E1613" s="18" t="s">
        <v>63</v>
      </c>
      <c r="F1613" s="18" t="s">
        <v>60</v>
      </c>
      <c r="G1613" s="18">
        <v>461.06162890000002</v>
      </c>
      <c r="H1613" s="18">
        <v>508.62286349999999</v>
      </c>
      <c r="I1613" s="18" t="s">
        <v>164</v>
      </c>
      <c r="J1613" s="18">
        <v>636.97933739999996</v>
      </c>
      <c r="K1613" s="18" t="s">
        <v>164</v>
      </c>
      <c r="L1613" s="18">
        <v>749.05101609999997</v>
      </c>
      <c r="M1613" s="18" t="s">
        <v>164</v>
      </c>
      <c r="N1613" s="18">
        <v>897.78360769999995</v>
      </c>
      <c r="O1613" s="18" t="s">
        <v>164</v>
      </c>
      <c r="P1613" s="18">
        <v>1012.500805</v>
      </c>
      <c r="Q1613" s="18" t="s">
        <v>164</v>
      </c>
      <c r="R1613" s="18">
        <v>1082.045754</v>
      </c>
      <c r="S1613" s="18" t="s">
        <v>164</v>
      </c>
      <c r="T1613" s="18">
        <v>1108.505582</v>
      </c>
      <c r="U1613" s="18" t="s">
        <v>164</v>
      </c>
      <c r="V1613" s="18">
        <v>1085.8162139999999</v>
      </c>
      <c r="W1613" s="18" t="s">
        <v>164</v>
      </c>
      <c r="X1613" s="18">
        <v>1053.754803</v>
      </c>
      <c r="Y1613" s="18" t="s">
        <v>164</v>
      </c>
      <c r="Z1613" s="18">
        <v>1040.1565820000001</v>
      </c>
    </row>
    <row r="1614" spans="1:26" hidden="1">
      <c r="A1614" s="18" t="s">
        <v>198</v>
      </c>
      <c r="B1614" s="18" t="s">
        <v>291</v>
      </c>
      <c r="C1614" s="18" t="s">
        <v>288</v>
      </c>
      <c r="D1614" s="18" t="s">
        <v>58</v>
      </c>
      <c r="E1614" s="18" t="s">
        <v>140</v>
      </c>
      <c r="F1614" s="18" t="s">
        <v>141</v>
      </c>
      <c r="G1614" s="18">
        <v>33169.332690000003</v>
      </c>
      <c r="H1614" s="18">
        <v>35549.210619999998</v>
      </c>
      <c r="I1614" s="18">
        <v>37203.761720000002</v>
      </c>
      <c r="J1614" s="18">
        <v>38439.829429999998</v>
      </c>
      <c r="K1614" s="18">
        <v>29916.30111</v>
      </c>
      <c r="L1614" s="18">
        <v>25273.298500000001</v>
      </c>
      <c r="M1614" s="18">
        <v>17271.98014</v>
      </c>
      <c r="N1614" s="18">
        <v>8110.9414880000004</v>
      </c>
      <c r="O1614" s="18">
        <v>2016.7241819999999</v>
      </c>
      <c r="P1614" s="18">
        <v>-1286.6220089999999</v>
      </c>
      <c r="Q1614" s="18">
        <v>-5092.3214520000001</v>
      </c>
      <c r="R1614" s="18">
        <v>-7549.4097499999998</v>
      </c>
      <c r="S1614" s="18">
        <v>-9484.0499679999994</v>
      </c>
      <c r="T1614" s="18">
        <v>-10157.14738</v>
      </c>
      <c r="U1614" s="18">
        <v>-10105.095219999999</v>
      </c>
      <c r="V1614" s="18">
        <v>-10019.797769999999</v>
      </c>
      <c r="W1614" s="18">
        <v>-9758.4224460000005</v>
      </c>
      <c r="X1614" s="18">
        <v>-9734.6696790000005</v>
      </c>
      <c r="Y1614" s="18">
        <v>-9410.8043629999993</v>
      </c>
      <c r="Z1614" s="18">
        <v>-9816.3667000000005</v>
      </c>
    </row>
    <row r="1615" spans="1:26" hidden="1">
      <c r="A1615" s="18" t="s">
        <v>198</v>
      </c>
      <c r="B1615" s="18" t="s">
        <v>291</v>
      </c>
      <c r="C1615" s="18" t="s">
        <v>288</v>
      </c>
      <c r="D1615" s="18" t="s">
        <v>58</v>
      </c>
      <c r="E1615" s="18" t="s">
        <v>59</v>
      </c>
      <c r="F1615" s="18" t="s">
        <v>60</v>
      </c>
      <c r="G1615" s="18">
        <v>341.18349999999998</v>
      </c>
      <c r="H1615" s="18">
        <v>366.75</v>
      </c>
      <c r="I1615" s="18">
        <v>379.81159380000003</v>
      </c>
      <c r="J1615" s="18">
        <v>401.07109380000003</v>
      </c>
      <c r="K1615" s="18">
        <v>356.22681249999999</v>
      </c>
      <c r="L1615" s="18">
        <v>341.54</v>
      </c>
      <c r="M1615" s="18">
        <v>329.6234063</v>
      </c>
      <c r="N1615" s="18">
        <v>325.23409379999998</v>
      </c>
      <c r="O1615" s="18">
        <v>329.91500000000002</v>
      </c>
      <c r="P1615" s="18">
        <v>339.55668750000001</v>
      </c>
      <c r="Q1615" s="18">
        <v>351.75590629999999</v>
      </c>
      <c r="R1615" s="18">
        <v>365.11149999999998</v>
      </c>
      <c r="S1615" s="18">
        <v>378.91831250000001</v>
      </c>
      <c r="T1615" s="18">
        <v>393.80168750000001</v>
      </c>
      <c r="U1615" s="18">
        <v>408.64781249999999</v>
      </c>
      <c r="V1615" s="18">
        <v>424.05981250000002</v>
      </c>
      <c r="W1615" s="18">
        <v>438.83709379999999</v>
      </c>
      <c r="X1615" s="18">
        <v>452.66390630000001</v>
      </c>
      <c r="Y1615" s="18">
        <v>464.84609380000001</v>
      </c>
      <c r="Z1615" s="18">
        <v>474.6209063</v>
      </c>
    </row>
    <row r="1616" spans="1:26" hidden="1">
      <c r="A1616" s="18" t="s">
        <v>198</v>
      </c>
      <c r="B1616" s="18" t="s">
        <v>291</v>
      </c>
      <c r="C1616" s="18" t="s">
        <v>288</v>
      </c>
      <c r="D1616" s="18" t="s">
        <v>58</v>
      </c>
      <c r="E1616" s="18" t="s">
        <v>61</v>
      </c>
      <c r="F1616" s="18" t="s">
        <v>62</v>
      </c>
      <c r="G1616" s="18">
        <v>63148.666799999999</v>
      </c>
      <c r="H1616" s="18">
        <v>75308.071089999998</v>
      </c>
      <c r="I1616" s="18">
        <v>89874.02188</v>
      </c>
      <c r="J1616" s="18">
        <v>111762.4234</v>
      </c>
      <c r="K1616" s="18">
        <v>135337.07339999999</v>
      </c>
      <c r="L1616" s="18">
        <v>159294.19690000001</v>
      </c>
      <c r="M1616" s="18">
        <v>182952.3266</v>
      </c>
      <c r="N1616" s="18">
        <v>207346.2531</v>
      </c>
      <c r="O1616" s="18">
        <v>232409.42660000001</v>
      </c>
      <c r="P1616" s="18">
        <v>257634.7469</v>
      </c>
      <c r="Q1616" s="18">
        <v>283641.05</v>
      </c>
      <c r="R1616" s="18">
        <v>311575.6531</v>
      </c>
      <c r="S1616" s="18">
        <v>341399.50630000001</v>
      </c>
      <c r="T1616" s="18">
        <v>372792.75</v>
      </c>
      <c r="U1616" s="18">
        <v>405411.39380000002</v>
      </c>
      <c r="V1616" s="18">
        <v>439657.45309999998</v>
      </c>
      <c r="W1616" s="18">
        <v>475297.24690000003</v>
      </c>
      <c r="X1616" s="18">
        <v>512617.39380000002</v>
      </c>
      <c r="Y1616" s="18">
        <v>551650.44689999998</v>
      </c>
      <c r="Z1616" s="18">
        <v>592070.46250000002</v>
      </c>
    </row>
    <row r="1617" spans="1:26" hidden="1">
      <c r="A1617" s="18" t="s">
        <v>198</v>
      </c>
      <c r="B1617" s="18" t="s">
        <v>291</v>
      </c>
      <c r="C1617" s="18" t="s">
        <v>288</v>
      </c>
      <c r="D1617" s="18" t="s">
        <v>58</v>
      </c>
      <c r="E1617" s="18" t="s">
        <v>142</v>
      </c>
      <c r="F1617" s="18" t="s">
        <v>143</v>
      </c>
      <c r="G1617" s="18">
        <v>6530.5478519999997</v>
      </c>
      <c r="H1617" s="18">
        <v>6921.7978519999997</v>
      </c>
      <c r="I1617" s="18">
        <v>7302.0942379999997</v>
      </c>
      <c r="J1617" s="18">
        <v>7671.501953</v>
      </c>
      <c r="K1617" s="18">
        <v>8015.3989259999998</v>
      </c>
      <c r="L1617" s="18">
        <v>8327.6826170000004</v>
      </c>
      <c r="M1617" s="18">
        <v>8608.7929690000001</v>
      </c>
      <c r="N1617" s="18">
        <v>8857.1757809999999</v>
      </c>
      <c r="O1617" s="18">
        <v>9069.8994139999995</v>
      </c>
      <c r="P1617" s="18">
        <v>9242.5429690000001</v>
      </c>
      <c r="Q1617" s="18">
        <v>9372.1347659999992</v>
      </c>
      <c r="R1617" s="18">
        <v>9459.9677730000003</v>
      </c>
      <c r="S1617" s="18">
        <v>9511.2832030000009</v>
      </c>
      <c r="T1617" s="18">
        <v>9531.0947269999997</v>
      </c>
      <c r="U1617" s="18">
        <v>9520.3476559999999</v>
      </c>
      <c r="V1617" s="18">
        <v>9480.2275389999995</v>
      </c>
      <c r="W1617" s="18">
        <v>9413.5644530000009</v>
      </c>
      <c r="X1617" s="18">
        <v>9325.7070309999999</v>
      </c>
      <c r="Y1617" s="18">
        <v>9221.2148440000001</v>
      </c>
      <c r="Z1617" s="18">
        <v>9103.234375</v>
      </c>
    </row>
    <row r="1618" spans="1:26" hidden="1">
      <c r="A1618" s="18" t="s">
        <v>198</v>
      </c>
      <c r="B1618" s="18" t="s">
        <v>291</v>
      </c>
      <c r="C1618" s="18" t="s">
        <v>288</v>
      </c>
      <c r="D1618" s="18" t="s">
        <v>58</v>
      </c>
      <c r="E1618" s="18" t="s">
        <v>63</v>
      </c>
      <c r="F1618" s="18" t="s">
        <v>60</v>
      </c>
      <c r="G1618" s="18">
        <v>459.76681250000001</v>
      </c>
      <c r="H1618" s="18">
        <v>505.21731249999999</v>
      </c>
      <c r="I1618" s="18">
        <v>534.39281249999999</v>
      </c>
      <c r="J1618" s="18">
        <v>562.47162500000002</v>
      </c>
      <c r="K1618" s="18">
        <v>475.90981249999999</v>
      </c>
      <c r="L1618" s="18">
        <v>454.99368750000002</v>
      </c>
      <c r="M1618" s="18">
        <v>448.50368750000001</v>
      </c>
      <c r="N1618" s="18">
        <v>461.7541875</v>
      </c>
      <c r="O1618" s="18">
        <v>483.90100000000001</v>
      </c>
      <c r="P1618" s="18">
        <v>495.12818750000002</v>
      </c>
      <c r="Q1618" s="18">
        <v>512.26509380000005</v>
      </c>
      <c r="R1618" s="18">
        <v>526.12249999999995</v>
      </c>
      <c r="S1618" s="18">
        <v>542.94387500000005</v>
      </c>
      <c r="T1618" s="18">
        <v>563.64662499999997</v>
      </c>
      <c r="U1618" s="18">
        <v>585.51918750000004</v>
      </c>
      <c r="V1618" s="18">
        <v>609.43931250000003</v>
      </c>
      <c r="W1618" s="18">
        <v>631.21881250000001</v>
      </c>
      <c r="X1618" s="18">
        <v>647.31612500000006</v>
      </c>
      <c r="Y1618" s="18">
        <v>660.32187499999998</v>
      </c>
      <c r="Z1618" s="18">
        <v>670.82237499999997</v>
      </c>
    </row>
    <row r="1619" spans="1:26" hidden="1">
      <c r="A1619" s="18" t="s">
        <v>198</v>
      </c>
      <c r="B1619" s="18" t="s">
        <v>292</v>
      </c>
      <c r="C1619" s="18" t="s">
        <v>288</v>
      </c>
      <c r="D1619" s="18" t="s">
        <v>58</v>
      </c>
      <c r="E1619" s="18" t="s">
        <v>140</v>
      </c>
      <c r="F1619" s="18" t="s">
        <v>141</v>
      </c>
      <c r="G1619" s="18">
        <v>33098.412759999999</v>
      </c>
      <c r="H1619" s="18">
        <v>35234.371420000003</v>
      </c>
      <c r="I1619" s="18">
        <v>37630.742189999997</v>
      </c>
      <c r="J1619" s="18">
        <v>38346.404629999997</v>
      </c>
      <c r="K1619" s="18">
        <v>28930.286459999999</v>
      </c>
      <c r="L1619" s="18">
        <v>24564.95866</v>
      </c>
      <c r="M1619" s="18">
        <v>17328.527020000001</v>
      </c>
      <c r="N1619" s="18">
        <v>7860.0496430000003</v>
      </c>
      <c r="O1619" s="18">
        <v>2355.052287</v>
      </c>
      <c r="P1619" s="18">
        <v>127.74813589999999</v>
      </c>
      <c r="Q1619" s="18" t="s">
        <v>164</v>
      </c>
      <c r="R1619" s="18">
        <v>-6989.8841149999998</v>
      </c>
      <c r="S1619" s="18" t="s">
        <v>164</v>
      </c>
      <c r="T1619" s="18">
        <v>-9254.9379079999999</v>
      </c>
      <c r="U1619" s="18" t="s">
        <v>164</v>
      </c>
      <c r="V1619" s="18">
        <v>-10007.752200000001</v>
      </c>
      <c r="W1619" s="18" t="s">
        <v>164</v>
      </c>
      <c r="X1619" s="18">
        <v>-9765.2500010000003</v>
      </c>
      <c r="Y1619" s="18" t="s">
        <v>164</v>
      </c>
      <c r="Z1619" s="18">
        <v>-10419.676600000001</v>
      </c>
    </row>
    <row r="1620" spans="1:26" hidden="1">
      <c r="A1620" s="18" t="s">
        <v>198</v>
      </c>
      <c r="B1620" s="18" t="s">
        <v>292</v>
      </c>
      <c r="C1620" s="18" t="s">
        <v>288</v>
      </c>
      <c r="D1620" s="18" t="s">
        <v>58</v>
      </c>
      <c r="E1620" s="18" t="s">
        <v>59</v>
      </c>
      <c r="F1620" s="18" t="s">
        <v>60</v>
      </c>
      <c r="G1620" s="18">
        <v>341.10481249999998</v>
      </c>
      <c r="H1620" s="18">
        <v>367.11231249999997</v>
      </c>
      <c r="I1620" s="18">
        <v>388.07781249999999</v>
      </c>
      <c r="J1620" s="18">
        <v>408.4255</v>
      </c>
      <c r="K1620" s="18">
        <v>351.92250000000001</v>
      </c>
      <c r="L1620" s="18">
        <v>335.92200000000003</v>
      </c>
      <c r="M1620" s="18">
        <v>323.74409379999997</v>
      </c>
      <c r="N1620" s="18">
        <v>319.55250000000001</v>
      </c>
      <c r="O1620" s="18">
        <v>323.95749999999998</v>
      </c>
      <c r="P1620" s="18">
        <v>333.29281250000003</v>
      </c>
      <c r="Q1620" s="18" t="s">
        <v>164</v>
      </c>
      <c r="R1620" s="18">
        <v>359.52268750000002</v>
      </c>
      <c r="S1620" s="18" t="s">
        <v>164</v>
      </c>
      <c r="T1620" s="18">
        <v>388.86599999999999</v>
      </c>
      <c r="U1620" s="18" t="s">
        <v>164</v>
      </c>
      <c r="V1620" s="18">
        <v>420.06049999999999</v>
      </c>
      <c r="W1620" s="18" t="s">
        <v>164</v>
      </c>
      <c r="X1620" s="18">
        <v>449.14918749999998</v>
      </c>
      <c r="Y1620" s="18" t="s">
        <v>164</v>
      </c>
      <c r="Z1620" s="18">
        <v>471.16468750000001</v>
      </c>
    </row>
    <row r="1621" spans="1:26" hidden="1">
      <c r="A1621" s="18" t="s">
        <v>198</v>
      </c>
      <c r="B1621" s="18" t="s">
        <v>292</v>
      </c>
      <c r="C1621" s="18" t="s">
        <v>288</v>
      </c>
      <c r="D1621" s="18" t="s">
        <v>58</v>
      </c>
      <c r="E1621" s="18" t="s">
        <v>61</v>
      </c>
      <c r="F1621" s="18" t="s">
        <v>62</v>
      </c>
      <c r="G1621" s="18">
        <v>63593.003779999999</v>
      </c>
      <c r="H1621" s="18">
        <v>75837.966069999995</v>
      </c>
      <c r="I1621" s="18">
        <v>90506.408169999995</v>
      </c>
      <c r="J1621" s="18">
        <v>112548.8245</v>
      </c>
      <c r="K1621" s="18">
        <v>136289.35430000001</v>
      </c>
      <c r="L1621" s="18">
        <v>160415.04879999999</v>
      </c>
      <c r="M1621" s="18">
        <v>184239.64569999999</v>
      </c>
      <c r="N1621" s="18">
        <v>208805.21679999999</v>
      </c>
      <c r="O1621" s="18">
        <v>234044.7438</v>
      </c>
      <c r="P1621" s="18">
        <v>259447.55859999999</v>
      </c>
      <c r="Q1621" s="18" t="s">
        <v>164</v>
      </c>
      <c r="R1621" s="18">
        <v>313768.01270000002</v>
      </c>
      <c r="S1621" s="18" t="s">
        <v>164</v>
      </c>
      <c r="T1621" s="18">
        <v>375415.8554</v>
      </c>
      <c r="U1621" s="18" t="s">
        <v>164</v>
      </c>
      <c r="V1621" s="18">
        <v>442751.0428</v>
      </c>
      <c r="W1621" s="18" t="s">
        <v>164</v>
      </c>
      <c r="X1621" s="18">
        <v>516224.35609999998</v>
      </c>
      <c r="Y1621" s="18" t="s">
        <v>164</v>
      </c>
      <c r="Z1621" s="18">
        <v>596236.48560000001</v>
      </c>
    </row>
    <row r="1622" spans="1:26" hidden="1">
      <c r="A1622" s="18" t="s">
        <v>198</v>
      </c>
      <c r="B1622" s="18" t="s">
        <v>292</v>
      </c>
      <c r="C1622" s="18" t="s">
        <v>288</v>
      </c>
      <c r="D1622" s="18" t="s">
        <v>58</v>
      </c>
      <c r="E1622" s="18" t="s">
        <v>142</v>
      </c>
      <c r="F1622" s="18" t="s">
        <v>143</v>
      </c>
      <c r="G1622" s="18">
        <v>6530.5478519999997</v>
      </c>
      <c r="H1622" s="18">
        <v>6921.7978519999997</v>
      </c>
      <c r="I1622" s="18">
        <v>7302.0942379999997</v>
      </c>
      <c r="J1622" s="18">
        <v>7671.501953</v>
      </c>
      <c r="K1622" s="18">
        <v>8015.3989259999998</v>
      </c>
      <c r="L1622" s="18">
        <v>8327.6826170000004</v>
      </c>
      <c r="M1622" s="18">
        <v>8608.7929690000001</v>
      </c>
      <c r="N1622" s="18">
        <v>8857.1757809999999</v>
      </c>
      <c r="O1622" s="18">
        <v>9069.8994139999995</v>
      </c>
      <c r="P1622" s="18">
        <v>9242.5429690000001</v>
      </c>
      <c r="Q1622" s="18" t="s">
        <v>164</v>
      </c>
      <c r="R1622" s="18">
        <v>9459.9677730000003</v>
      </c>
      <c r="S1622" s="18" t="s">
        <v>164</v>
      </c>
      <c r="T1622" s="18">
        <v>9531.0947269999997</v>
      </c>
      <c r="U1622" s="18" t="s">
        <v>164</v>
      </c>
      <c r="V1622" s="18">
        <v>9480.2275389999995</v>
      </c>
      <c r="W1622" s="18" t="s">
        <v>164</v>
      </c>
      <c r="X1622" s="18">
        <v>9325.7070309999999</v>
      </c>
      <c r="Y1622" s="18" t="s">
        <v>164</v>
      </c>
      <c r="Z1622" s="18">
        <v>9103.234375</v>
      </c>
    </row>
    <row r="1623" spans="1:26" hidden="1">
      <c r="A1623" s="18" t="s">
        <v>198</v>
      </c>
      <c r="B1623" s="18" t="s">
        <v>292</v>
      </c>
      <c r="C1623" s="18" t="s">
        <v>288</v>
      </c>
      <c r="D1623" s="18" t="s">
        <v>58</v>
      </c>
      <c r="E1623" s="18" t="s">
        <v>63</v>
      </c>
      <c r="F1623" s="18" t="s">
        <v>60</v>
      </c>
      <c r="G1623" s="18">
        <v>459.36409379999998</v>
      </c>
      <c r="H1623" s="18">
        <v>505.59350000000001</v>
      </c>
      <c r="I1623" s="18">
        <v>546.38662499999998</v>
      </c>
      <c r="J1623" s="18">
        <v>577.23968749999995</v>
      </c>
      <c r="K1623" s="18">
        <v>475.26090629999999</v>
      </c>
      <c r="L1623" s="18">
        <v>451.08859380000001</v>
      </c>
      <c r="M1623" s="18">
        <v>438.85168750000003</v>
      </c>
      <c r="N1623" s="18">
        <v>452.7698125</v>
      </c>
      <c r="O1623" s="18">
        <v>477.23590630000001</v>
      </c>
      <c r="P1623" s="18">
        <v>488.71290629999999</v>
      </c>
      <c r="Q1623" s="18" t="s">
        <v>164</v>
      </c>
      <c r="R1623" s="18">
        <v>515.42168749999996</v>
      </c>
      <c r="S1623" s="18" t="s">
        <v>164</v>
      </c>
      <c r="T1623" s="18">
        <v>559.73068750000004</v>
      </c>
      <c r="U1623" s="18" t="s">
        <v>164</v>
      </c>
      <c r="V1623" s="18">
        <v>609.82987500000002</v>
      </c>
      <c r="W1623" s="18" t="s">
        <v>164</v>
      </c>
      <c r="X1623" s="18">
        <v>650.07481250000001</v>
      </c>
      <c r="Y1623" s="18" t="s">
        <v>164</v>
      </c>
      <c r="Z1623" s="18">
        <v>671.55687499999999</v>
      </c>
    </row>
    <row r="1624" spans="1:26" hidden="1">
      <c r="A1624" s="18" t="s">
        <v>198</v>
      </c>
      <c r="B1624" s="18" t="s">
        <v>293</v>
      </c>
      <c r="C1624" s="18" t="s">
        <v>288</v>
      </c>
      <c r="D1624" s="18" t="s">
        <v>58</v>
      </c>
      <c r="E1624" s="18" t="s">
        <v>140</v>
      </c>
      <c r="F1624" s="18" t="s">
        <v>141</v>
      </c>
      <c r="G1624" s="18">
        <v>33238.637699999999</v>
      </c>
      <c r="H1624" s="18">
        <v>35771.835290000003</v>
      </c>
      <c r="I1624" s="18">
        <v>38459.960290000003</v>
      </c>
      <c r="J1624" s="18">
        <v>35428.475590000002</v>
      </c>
      <c r="K1624" s="18">
        <v>29872.438969999999</v>
      </c>
      <c r="L1624" s="18">
        <v>24017.943200000002</v>
      </c>
      <c r="M1624" s="18">
        <v>16906.890790000001</v>
      </c>
      <c r="N1624" s="18">
        <v>12479.48926</v>
      </c>
      <c r="O1624" s="18">
        <v>6413.2860110000001</v>
      </c>
      <c r="P1624" s="18">
        <v>902.62114469999995</v>
      </c>
      <c r="Q1624" s="18" t="s">
        <v>164</v>
      </c>
      <c r="R1624" s="18">
        <v>-3055.7575689999999</v>
      </c>
      <c r="S1624" s="18" t="s">
        <v>164</v>
      </c>
      <c r="T1624" s="18">
        <v>-5130.399821</v>
      </c>
      <c r="U1624" s="18" t="s">
        <v>164</v>
      </c>
      <c r="V1624" s="18">
        <v>-5869.4018969999997</v>
      </c>
      <c r="W1624" s="18" t="s">
        <v>164</v>
      </c>
      <c r="X1624" s="18">
        <v>-5740.7422690000003</v>
      </c>
      <c r="Y1624" s="18" t="s">
        <v>164</v>
      </c>
      <c r="Z1624" s="18">
        <v>-4812.8996989999996</v>
      </c>
    </row>
    <row r="1625" spans="1:26" hidden="1">
      <c r="A1625" s="18" t="s">
        <v>198</v>
      </c>
      <c r="B1625" s="18" t="s">
        <v>293</v>
      </c>
      <c r="C1625" s="18" t="s">
        <v>288</v>
      </c>
      <c r="D1625" s="18" t="s">
        <v>58</v>
      </c>
      <c r="E1625" s="18" t="s">
        <v>59</v>
      </c>
      <c r="F1625" s="18" t="s">
        <v>60</v>
      </c>
      <c r="G1625" s="18">
        <v>341.09818749999999</v>
      </c>
      <c r="H1625" s="18">
        <v>367.15600000000001</v>
      </c>
      <c r="I1625" s="18">
        <v>393.10681249999999</v>
      </c>
      <c r="J1625" s="18">
        <v>368.05940629999998</v>
      </c>
      <c r="K1625" s="18">
        <v>340.81018749999998</v>
      </c>
      <c r="L1625" s="18">
        <v>322.43599999999998</v>
      </c>
      <c r="M1625" s="18">
        <v>311.28809380000001</v>
      </c>
      <c r="N1625" s="18">
        <v>313.10968750000001</v>
      </c>
      <c r="O1625" s="18">
        <v>323.16568749999999</v>
      </c>
      <c r="P1625" s="18">
        <v>333.11868750000002</v>
      </c>
      <c r="Q1625" s="18" t="s">
        <v>164</v>
      </c>
      <c r="R1625" s="18">
        <v>355.04609379999999</v>
      </c>
      <c r="S1625" s="18" t="s">
        <v>164</v>
      </c>
      <c r="T1625" s="18">
        <v>381.14609380000002</v>
      </c>
      <c r="U1625" s="18" t="s">
        <v>164</v>
      </c>
      <c r="V1625" s="18">
        <v>406.1304063</v>
      </c>
      <c r="W1625" s="18" t="s">
        <v>164</v>
      </c>
      <c r="X1625" s="18">
        <v>437.44131249999998</v>
      </c>
      <c r="Y1625" s="18" t="s">
        <v>164</v>
      </c>
      <c r="Z1625" s="18">
        <v>461.86668750000001</v>
      </c>
    </row>
    <row r="1626" spans="1:26" hidden="1">
      <c r="A1626" s="18" t="s">
        <v>198</v>
      </c>
      <c r="B1626" s="18" t="s">
        <v>293</v>
      </c>
      <c r="C1626" s="18" t="s">
        <v>288</v>
      </c>
      <c r="D1626" s="18" t="s">
        <v>58</v>
      </c>
      <c r="E1626" s="18" t="s">
        <v>61</v>
      </c>
      <c r="F1626" s="18" t="s">
        <v>62</v>
      </c>
      <c r="G1626" s="18">
        <v>63593.003779999999</v>
      </c>
      <c r="H1626" s="18">
        <v>75837.966069999995</v>
      </c>
      <c r="I1626" s="18">
        <v>90506.408169999995</v>
      </c>
      <c r="J1626" s="18">
        <v>112548.8245</v>
      </c>
      <c r="K1626" s="18">
        <v>136289.35430000001</v>
      </c>
      <c r="L1626" s="18">
        <v>160415.04879999999</v>
      </c>
      <c r="M1626" s="18">
        <v>184239.64569999999</v>
      </c>
      <c r="N1626" s="18">
        <v>208805.21679999999</v>
      </c>
      <c r="O1626" s="18">
        <v>234044.7438</v>
      </c>
      <c r="P1626" s="18">
        <v>259447.55859999999</v>
      </c>
      <c r="Q1626" s="18" t="s">
        <v>164</v>
      </c>
      <c r="R1626" s="18">
        <v>313768.01270000002</v>
      </c>
      <c r="S1626" s="18" t="s">
        <v>164</v>
      </c>
      <c r="T1626" s="18">
        <v>375415.8554</v>
      </c>
      <c r="U1626" s="18" t="s">
        <v>164</v>
      </c>
      <c r="V1626" s="18">
        <v>442751.0428</v>
      </c>
      <c r="W1626" s="18" t="s">
        <v>164</v>
      </c>
      <c r="X1626" s="18">
        <v>516224.35609999998</v>
      </c>
      <c r="Y1626" s="18" t="s">
        <v>164</v>
      </c>
      <c r="Z1626" s="18">
        <v>596236.48560000001</v>
      </c>
    </row>
    <row r="1627" spans="1:26" hidden="1">
      <c r="A1627" s="18" t="s">
        <v>198</v>
      </c>
      <c r="B1627" s="18" t="s">
        <v>293</v>
      </c>
      <c r="C1627" s="18" t="s">
        <v>288</v>
      </c>
      <c r="D1627" s="18" t="s">
        <v>58</v>
      </c>
      <c r="E1627" s="18" t="s">
        <v>142</v>
      </c>
      <c r="F1627" s="18" t="s">
        <v>143</v>
      </c>
      <c r="G1627" s="18">
        <v>6530.5478519999997</v>
      </c>
      <c r="H1627" s="18">
        <v>6921.7978519999997</v>
      </c>
      <c r="I1627" s="18">
        <v>7302.0942379999997</v>
      </c>
      <c r="J1627" s="18">
        <v>7671.501953</v>
      </c>
      <c r="K1627" s="18">
        <v>8015.3989259999998</v>
      </c>
      <c r="L1627" s="18">
        <v>8327.6826170000004</v>
      </c>
      <c r="M1627" s="18">
        <v>8608.7929690000001</v>
      </c>
      <c r="N1627" s="18">
        <v>8857.1757809999999</v>
      </c>
      <c r="O1627" s="18">
        <v>9069.8994139999995</v>
      </c>
      <c r="P1627" s="18">
        <v>9242.5429690000001</v>
      </c>
      <c r="Q1627" s="18" t="s">
        <v>164</v>
      </c>
      <c r="R1627" s="18">
        <v>9459.9677730000003</v>
      </c>
      <c r="S1627" s="18" t="s">
        <v>164</v>
      </c>
      <c r="T1627" s="18">
        <v>9531.0947269999997</v>
      </c>
      <c r="U1627" s="18" t="s">
        <v>164</v>
      </c>
      <c r="V1627" s="18">
        <v>9480.2275389999995</v>
      </c>
      <c r="W1627" s="18" t="s">
        <v>164</v>
      </c>
      <c r="X1627" s="18">
        <v>9325.7070309999999</v>
      </c>
      <c r="Y1627" s="18" t="s">
        <v>164</v>
      </c>
      <c r="Z1627" s="18">
        <v>9103.234375</v>
      </c>
    </row>
    <row r="1628" spans="1:26" hidden="1">
      <c r="A1628" s="18" t="s">
        <v>198</v>
      </c>
      <c r="B1628" s="18" t="s">
        <v>293</v>
      </c>
      <c r="C1628" s="18" t="s">
        <v>288</v>
      </c>
      <c r="D1628" s="18" t="s">
        <v>58</v>
      </c>
      <c r="E1628" s="18" t="s">
        <v>63</v>
      </c>
      <c r="F1628" s="18" t="s">
        <v>60</v>
      </c>
      <c r="G1628" s="18">
        <v>459.51100000000002</v>
      </c>
      <c r="H1628" s="18">
        <v>505.55809379999999</v>
      </c>
      <c r="I1628" s="18">
        <v>550.94281249999995</v>
      </c>
      <c r="J1628" s="18">
        <v>510.54831250000001</v>
      </c>
      <c r="K1628" s="18">
        <v>469.6850938</v>
      </c>
      <c r="L1628" s="18">
        <v>444.71168749999998</v>
      </c>
      <c r="M1628" s="18">
        <v>405.58568750000001</v>
      </c>
      <c r="N1628" s="18">
        <v>396.89281249999999</v>
      </c>
      <c r="O1628" s="18">
        <v>404.80690629999998</v>
      </c>
      <c r="P1628" s="18">
        <v>415.31068749999997</v>
      </c>
      <c r="Q1628" s="18" t="s">
        <v>164</v>
      </c>
      <c r="R1628" s="18">
        <v>448.83559380000003</v>
      </c>
      <c r="S1628" s="18" t="s">
        <v>164</v>
      </c>
      <c r="T1628" s="18">
        <v>503.24618750000002</v>
      </c>
      <c r="U1628" s="18" t="s">
        <v>164</v>
      </c>
      <c r="V1628" s="18">
        <v>553.37362499999995</v>
      </c>
      <c r="W1628" s="18" t="s">
        <v>164</v>
      </c>
      <c r="X1628" s="18">
        <v>588.46662500000002</v>
      </c>
      <c r="Y1628" s="18" t="s">
        <v>164</v>
      </c>
      <c r="Z1628" s="18">
        <v>610.81587500000001</v>
      </c>
    </row>
    <row r="1629" spans="1:26" hidden="1">
      <c r="A1629" s="18" t="s">
        <v>198</v>
      </c>
      <c r="B1629" s="18" t="s">
        <v>294</v>
      </c>
      <c r="C1629" s="18" t="s">
        <v>288</v>
      </c>
      <c r="D1629" s="18" t="s">
        <v>58</v>
      </c>
      <c r="E1629" s="18" t="s">
        <v>140</v>
      </c>
      <c r="F1629" s="18" t="s">
        <v>141</v>
      </c>
      <c r="G1629" s="18">
        <v>33238.383470000001</v>
      </c>
      <c r="H1629" s="18">
        <v>35797.505539999998</v>
      </c>
      <c r="I1629" s="18">
        <v>38167.321620000002</v>
      </c>
      <c r="J1629" s="18">
        <v>34632.694340000002</v>
      </c>
      <c r="K1629" s="18">
        <v>28435.02507</v>
      </c>
      <c r="L1629" s="18">
        <v>21517.5612</v>
      </c>
      <c r="M1629" s="18">
        <v>14625.449790000001</v>
      </c>
      <c r="N1629" s="18">
        <v>6774.7239179999997</v>
      </c>
      <c r="O1629" s="18">
        <v>1398.425242</v>
      </c>
      <c r="P1629" s="18">
        <v>-464.87429049999997</v>
      </c>
      <c r="Q1629" s="18" t="s">
        <v>164</v>
      </c>
      <c r="R1629" s="18">
        <v>-6518.1745199999996</v>
      </c>
      <c r="S1629" s="18" t="s">
        <v>164</v>
      </c>
      <c r="T1629" s="18">
        <v>-10582.12443</v>
      </c>
      <c r="U1629" s="18" t="s">
        <v>164</v>
      </c>
      <c r="V1629" s="18">
        <v>-11074.79248</v>
      </c>
      <c r="W1629" s="18" t="s">
        <v>164</v>
      </c>
      <c r="X1629" s="18">
        <v>-11314.39429</v>
      </c>
      <c r="Y1629" s="18" t="s">
        <v>164</v>
      </c>
      <c r="Z1629" s="18">
        <v>-12033.88631</v>
      </c>
    </row>
    <row r="1630" spans="1:26" hidden="1">
      <c r="A1630" s="18" t="s">
        <v>198</v>
      </c>
      <c r="B1630" s="18" t="s">
        <v>294</v>
      </c>
      <c r="C1630" s="18" t="s">
        <v>288</v>
      </c>
      <c r="D1630" s="18" t="s">
        <v>58</v>
      </c>
      <c r="E1630" s="18" t="s">
        <v>59</v>
      </c>
      <c r="F1630" s="18" t="s">
        <v>60</v>
      </c>
      <c r="G1630" s="18">
        <v>341.12159380000003</v>
      </c>
      <c r="H1630" s="18">
        <v>367.48399999999998</v>
      </c>
      <c r="I1630" s="18">
        <v>393.50400000000002</v>
      </c>
      <c r="J1630" s="18">
        <v>366.22399999999999</v>
      </c>
      <c r="K1630" s="18">
        <v>336.00209380000001</v>
      </c>
      <c r="L1630" s="18">
        <v>314.13809379999998</v>
      </c>
      <c r="M1630" s="18">
        <v>301.1701875</v>
      </c>
      <c r="N1630" s="18">
        <v>301.0533125</v>
      </c>
      <c r="O1630" s="18">
        <v>312.67318749999998</v>
      </c>
      <c r="P1630" s="18">
        <v>326.28640630000001</v>
      </c>
      <c r="Q1630" s="18" t="s">
        <v>164</v>
      </c>
      <c r="R1630" s="18">
        <v>357.2603125</v>
      </c>
      <c r="S1630" s="18" t="s">
        <v>164</v>
      </c>
      <c r="T1630" s="18">
        <v>387.80259380000001</v>
      </c>
      <c r="U1630" s="18" t="s">
        <v>164</v>
      </c>
      <c r="V1630" s="18">
        <v>415.5596875</v>
      </c>
      <c r="W1630" s="18" t="s">
        <v>164</v>
      </c>
      <c r="X1630" s="18">
        <v>447.07749999999999</v>
      </c>
      <c r="Y1630" s="18" t="s">
        <v>164</v>
      </c>
      <c r="Z1630" s="18">
        <v>472.78868749999998</v>
      </c>
    </row>
    <row r="1631" spans="1:26" hidden="1">
      <c r="A1631" s="18" t="s">
        <v>198</v>
      </c>
      <c r="B1631" s="18" t="s">
        <v>294</v>
      </c>
      <c r="C1631" s="18" t="s">
        <v>288</v>
      </c>
      <c r="D1631" s="18" t="s">
        <v>58</v>
      </c>
      <c r="E1631" s="18" t="s">
        <v>61</v>
      </c>
      <c r="F1631" s="18" t="s">
        <v>62</v>
      </c>
      <c r="G1631" s="18">
        <v>63593.003779999999</v>
      </c>
      <c r="H1631" s="18">
        <v>75837.966069999995</v>
      </c>
      <c r="I1631" s="18">
        <v>90506.408169999995</v>
      </c>
      <c r="J1631" s="18">
        <v>112548.8245</v>
      </c>
      <c r="K1631" s="18">
        <v>136289.35430000001</v>
      </c>
      <c r="L1631" s="18">
        <v>160415.04879999999</v>
      </c>
      <c r="M1631" s="18">
        <v>184239.64569999999</v>
      </c>
      <c r="N1631" s="18">
        <v>208805.21679999999</v>
      </c>
      <c r="O1631" s="18">
        <v>234044.7438</v>
      </c>
      <c r="P1631" s="18">
        <v>259447.55859999999</v>
      </c>
      <c r="Q1631" s="18" t="s">
        <v>164</v>
      </c>
      <c r="R1631" s="18">
        <v>313768.01270000002</v>
      </c>
      <c r="S1631" s="18" t="s">
        <v>164</v>
      </c>
      <c r="T1631" s="18">
        <v>375415.8554</v>
      </c>
      <c r="U1631" s="18" t="s">
        <v>164</v>
      </c>
      <c r="V1631" s="18">
        <v>442751.0428</v>
      </c>
      <c r="W1631" s="18" t="s">
        <v>164</v>
      </c>
      <c r="X1631" s="18">
        <v>516224.35609999998</v>
      </c>
      <c r="Y1631" s="18" t="s">
        <v>164</v>
      </c>
      <c r="Z1631" s="18">
        <v>596236.48560000001</v>
      </c>
    </row>
    <row r="1632" spans="1:26" hidden="1">
      <c r="A1632" s="18" t="s">
        <v>198</v>
      </c>
      <c r="B1632" s="18" t="s">
        <v>294</v>
      </c>
      <c r="C1632" s="18" t="s">
        <v>288</v>
      </c>
      <c r="D1632" s="18" t="s">
        <v>58</v>
      </c>
      <c r="E1632" s="18" t="s">
        <v>142</v>
      </c>
      <c r="F1632" s="18" t="s">
        <v>143</v>
      </c>
      <c r="G1632" s="18">
        <v>6530.5478519999997</v>
      </c>
      <c r="H1632" s="18">
        <v>6921.7978519999997</v>
      </c>
      <c r="I1632" s="18">
        <v>7302.0942379999997</v>
      </c>
      <c r="J1632" s="18">
        <v>7671.501953</v>
      </c>
      <c r="K1632" s="18">
        <v>8015.3989259999998</v>
      </c>
      <c r="L1632" s="18">
        <v>8327.6826170000004</v>
      </c>
      <c r="M1632" s="18">
        <v>8608.7929690000001</v>
      </c>
      <c r="N1632" s="18">
        <v>8857.1757809999999</v>
      </c>
      <c r="O1632" s="18">
        <v>9069.8994139999995</v>
      </c>
      <c r="P1632" s="18">
        <v>9242.5429690000001</v>
      </c>
      <c r="Q1632" s="18" t="s">
        <v>164</v>
      </c>
      <c r="R1632" s="18">
        <v>9459.9677730000003</v>
      </c>
      <c r="S1632" s="18" t="s">
        <v>164</v>
      </c>
      <c r="T1632" s="18">
        <v>9531.0947269999997</v>
      </c>
      <c r="U1632" s="18" t="s">
        <v>164</v>
      </c>
      <c r="V1632" s="18">
        <v>9480.2275389999995</v>
      </c>
      <c r="W1632" s="18" t="s">
        <v>164</v>
      </c>
      <c r="X1632" s="18">
        <v>9325.7070309999999</v>
      </c>
      <c r="Y1632" s="18" t="s">
        <v>164</v>
      </c>
      <c r="Z1632" s="18">
        <v>9103.234375</v>
      </c>
    </row>
    <row r="1633" spans="1:26" hidden="1">
      <c r="A1633" s="18" t="s">
        <v>198</v>
      </c>
      <c r="B1633" s="18" t="s">
        <v>294</v>
      </c>
      <c r="C1633" s="18" t="s">
        <v>288</v>
      </c>
      <c r="D1633" s="18" t="s">
        <v>58</v>
      </c>
      <c r="E1633" s="18" t="s">
        <v>63</v>
      </c>
      <c r="F1633" s="18" t="s">
        <v>60</v>
      </c>
      <c r="G1633" s="18">
        <v>459.48700000000002</v>
      </c>
      <c r="H1633" s="18">
        <v>506.06940630000003</v>
      </c>
      <c r="I1633" s="18">
        <v>551.83062500000005</v>
      </c>
      <c r="J1633" s="18">
        <v>513.30040629999996</v>
      </c>
      <c r="K1633" s="18">
        <v>469.7591875</v>
      </c>
      <c r="L1633" s="18">
        <v>419.28131250000001</v>
      </c>
      <c r="M1633" s="18">
        <v>382.9350938</v>
      </c>
      <c r="N1633" s="18">
        <v>386.4375938</v>
      </c>
      <c r="O1633" s="18">
        <v>429.45381250000003</v>
      </c>
      <c r="P1633" s="18">
        <v>462.40731249999999</v>
      </c>
      <c r="Q1633" s="18" t="s">
        <v>164</v>
      </c>
      <c r="R1633" s="18">
        <v>529.14031250000005</v>
      </c>
      <c r="S1633" s="18" t="s">
        <v>164</v>
      </c>
      <c r="T1633" s="18">
        <v>609.46381250000002</v>
      </c>
      <c r="U1633" s="18" t="s">
        <v>164</v>
      </c>
      <c r="V1633" s="18">
        <v>660.97412499999996</v>
      </c>
      <c r="W1633" s="18" t="s">
        <v>164</v>
      </c>
      <c r="X1633" s="18">
        <v>706.13737500000002</v>
      </c>
      <c r="Y1633" s="18" t="s">
        <v>164</v>
      </c>
      <c r="Z1633" s="18">
        <v>746.90762500000005</v>
      </c>
    </row>
    <row r="1634" spans="1:26" hidden="1">
      <c r="A1634" s="18" t="s">
        <v>64</v>
      </c>
      <c r="B1634" s="18" t="s">
        <v>257</v>
      </c>
      <c r="C1634" s="18" t="s">
        <v>288</v>
      </c>
      <c r="D1634" s="18" t="s">
        <v>58</v>
      </c>
      <c r="E1634" s="18" t="s">
        <v>140</v>
      </c>
      <c r="F1634" s="18" t="s">
        <v>141</v>
      </c>
      <c r="G1634" s="18">
        <v>37640.226569999999</v>
      </c>
      <c r="H1634" s="18">
        <v>40079.047870000002</v>
      </c>
      <c r="I1634" s="18" t="s">
        <v>164</v>
      </c>
      <c r="J1634" s="18">
        <v>40499.335800000001</v>
      </c>
      <c r="K1634" s="18" t="s">
        <v>164</v>
      </c>
      <c r="L1634" s="18">
        <v>40989.17252</v>
      </c>
      <c r="M1634" s="18" t="s">
        <v>164</v>
      </c>
      <c r="N1634" s="18">
        <v>16534.065340000001</v>
      </c>
      <c r="O1634" s="18" t="s">
        <v>164</v>
      </c>
      <c r="P1634" s="18">
        <v>6342.2704530000001</v>
      </c>
      <c r="Q1634" s="18" t="s">
        <v>164</v>
      </c>
      <c r="R1634" s="18">
        <v>-212.1156623</v>
      </c>
      <c r="S1634" s="18" t="s">
        <v>164</v>
      </c>
      <c r="T1634" s="18">
        <v>-4340.9405800000004</v>
      </c>
      <c r="U1634" s="18" t="s">
        <v>164</v>
      </c>
      <c r="V1634" s="18">
        <v>-8784.0502759999999</v>
      </c>
      <c r="W1634" s="18" t="s">
        <v>164</v>
      </c>
      <c r="X1634" s="18">
        <v>-13196.09275</v>
      </c>
      <c r="Y1634" s="18" t="s">
        <v>164</v>
      </c>
      <c r="Z1634" s="18">
        <v>-13893.52579</v>
      </c>
    </row>
    <row r="1635" spans="1:26" hidden="1">
      <c r="A1635" s="18" t="s">
        <v>64</v>
      </c>
      <c r="B1635" s="18" t="s">
        <v>257</v>
      </c>
      <c r="C1635" s="18" t="s">
        <v>288</v>
      </c>
      <c r="D1635" s="18" t="s">
        <v>58</v>
      </c>
      <c r="E1635" s="18" t="s">
        <v>59</v>
      </c>
      <c r="F1635" s="18" t="s">
        <v>60</v>
      </c>
      <c r="G1635" s="18">
        <v>323.04000000000002</v>
      </c>
      <c r="H1635" s="18">
        <v>361.84500000000003</v>
      </c>
      <c r="I1635" s="18" t="s">
        <v>164</v>
      </c>
      <c r="J1635" s="18">
        <v>429.60700000000003</v>
      </c>
      <c r="K1635" s="18" t="s">
        <v>164</v>
      </c>
      <c r="L1635" s="18">
        <v>501.56099999999998</v>
      </c>
      <c r="M1635" s="18" t="s">
        <v>164</v>
      </c>
      <c r="N1635" s="18">
        <v>390.40499999999997</v>
      </c>
      <c r="O1635" s="18" t="s">
        <v>164</v>
      </c>
      <c r="P1635" s="18">
        <v>398.20600000000002</v>
      </c>
      <c r="Q1635" s="18" t="s">
        <v>164</v>
      </c>
      <c r="R1635" s="18">
        <v>433.74799999999999</v>
      </c>
      <c r="S1635" s="18" t="s">
        <v>164</v>
      </c>
      <c r="T1635" s="18">
        <v>476.94</v>
      </c>
      <c r="U1635" s="18" t="s">
        <v>164</v>
      </c>
      <c r="V1635" s="18">
        <v>511.71100000000001</v>
      </c>
      <c r="W1635" s="18" t="s">
        <v>164</v>
      </c>
      <c r="X1635" s="18">
        <v>544.99400000000003</v>
      </c>
      <c r="Y1635" s="18" t="s">
        <v>164</v>
      </c>
      <c r="Z1635" s="18">
        <v>587.29</v>
      </c>
    </row>
    <row r="1636" spans="1:26" hidden="1">
      <c r="A1636" s="18" t="s">
        <v>64</v>
      </c>
      <c r="B1636" s="18" t="s">
        <v>257</v>
      </c>
      <c r="C1636" s="18" t="s">
        <v>288</v>
      </c>
      <c r="D1636" s="18" t="s">
        <v>58</v>
      </c>
      <c r="E1636" s="18" t="s">
        <v>61</v>
      </c>
      <c r="F1636" s="18" t="s">
        <v>62</v>
      </c>
      <c r="G1636" s="18">
        <v>62186.080000000002</v>
      </c>
      <c r="H1636" s="18">
        <v>74322.38</v>
      </c>
      <c r="I1636" s="18" t="s">
        <v>164</v>
      </c>
      <c r="J1636" s="18">
        <v>112702.92</v>
      </c>
      <c r="K1636" s="18" t="s">
        <v>164</v>
      </c>
      <c r="L1636" s="18">
        <v>135432.10999999999</v>
      </c>
      <c r="M1636" s="18" t="s">
        <v>164</v>
      </c>
      <c r="N1636" s="18">
        <v>177097.14</v>
      </c>
      <c r="O1636" s="18" t="s">
        <v>164</v>
      </c>
      <c r="P1636" s="18">
        <v>223880.25</v>
      </c>
      <c r="Q1636" s="18" t="s">
        <v>164</v>
      </c>
      <c r="R1636" s="18">
        <v>279199.25</v>
      </c>
      <c r="S1636" s="18" t="s">
        <v>164</v>
      </c>
      <c r="T1636" s="18">
        <v>342390.07</v>
      </c>
      <c r="U1636" s="18" t="s">
        <v>164</v>
      </c>
      <c r="V1636" s="18">
        <v>416812.88</v>
      </c>
      <c r="W1636" s="18" t="s">
        <v>164</v>
      </c>
      <c r="X1636" s="18">
        <v>509747.37</v>
      </c>
      <c r="Y1636" s="18" t="s">
        <v>164</v>
      </c>
      <c r="Z1636" s="18">
        <v>608629.44999999995</v>
      </c>
    </row>
    <row r="1637" spans="1:26" hidden="1">
      <c r="A1637" s="18" t="s">
        <v>64</v>
      </c>
      <c r="B1637" s="18" t="s">
        <v>257</v>
      </c>
      <c r="C1637" s="18" t="s">
        <v>288</v>
      </c>
      <c r="D1637" s="18" t="s">
        <v>58</v>
      </c>
      <c r="E1637" s="18" t="s">
        <v>142</v>
      </c>
      <c r="F1637" s="18" t="s">
        <v>143</v>
      </c>
      <c r="G1637" s="18">
        <v>6503.13</v>
      </c>
      <c r="H1637" s="18">
        <v>6867.39</v>
      </c>
      <c r="I1637" s="18" t="s">
        <v>164</v>
      </c>
      <c r="J1637" s="18">
        <v>7611.25</v>
      </c>
      <c r="K1637" s="18" t="s">
        <v>164</v>
      </c>
      <c r="L1637" s="18">
        <v>8261.99</v>
      </c>
      <c r="M1637" s="18" t="s">
        <v>164</v>
      </c>
      <c r="N1637" s="18">
        <v>8787.1200000000008</v>
      </c>
      <c r="O1637" s="18" t="s">
        <v>164</v>
      </c>
      <c r="P1637" s="18">
        <v>9169.11</v>
      </c>
      <c r="Q1637" s="18" t="s">
        <v>164</v>
      </c>
      <c r="R1637" s="18">
        <v>9384.7000000000007</v>
      </c>
      <c r="S1637" s="18" t="s">
        <v>164</v>
      </c>
      <c r="T1637" s="18">
        <v>9456.8799999999992</v>
      </c>
      <c r="U1637" s="18" t="s">
        <v>164</v>
      </c>
      <c r="V1637" s="18">
        <v>9407.26</v>
      </c>
      <c r="W1637" s="18" t="s">
        <v>164</v>
      </c>
      <c r="X1637" s="18">
        <v>9253.9500000000007</v>
      </c>
      <c r="Y1637" s="18" t="s">
        <v>164</v>
      </c>
      <c r="Z1637" s="18">
        <v>9032.42</v>
      </c>
    </row>
    <row r="1638" spans="1:26" hidden="1">
      <c r="A1638" s="18" t="s">
        <v>64</v>
      </c>
      <c r="B1638" s="18" t="s">
        <v>257</v>
      </c>
      <c r="C1638" s="18" t="s">
        <v>288</v>
      </c>
      <c r="D1638" s="18" t="s">
        <v>58</v>
      </c>
      <c r="E1638" s="18" t="s">
        <v>63</v>
      </c>
      <c r="F1638" s="18" t="s">
        <v>60</v>
      </c>
      <c r="G1638" s="18">
        <v>464.46699999999998</v>
      </c>
      <c r="H1638" s="18">
        <v>500.88299999999998</v>
      </c>
      <c r="I1638" s="18" t="s">
        <v>164</v>
      </c>
      <c r="J1638" s="18">
        <v>563.053</v>
      </c>
      <c r="K1638" s="18" t="s">
        <v>164</v>
      </c>
      <c r="L1638" s="18">
        <v>639.78</v>
      </c>
      <c r="M1638" s="18" t="s">
        <v>164</v>
      </c>
      <c r="N1638" s="18">
        <v>481.55700000000002</v>
      </c>
      <c r="O1638" s="18" t="s">
        <v>164</v>
      </c>
      <c r="P1638" s="18">
        <v>500.524</v>
      </c>
      <c r="Q1638" s="18" t="s">
        <v>164</v>
      </c>
      <c r="R1638" s="18">
        <v>556.01499999999999</v>
      </c>
      <c r="S1638" s="18" t="s">
        <v>164</v>
      </c>
      <c r="T1638" s="18">
        <v>611.94500000000005</v>
      </c>
      <c r="U1638" s="18" t="s">
        <v>164</v>
      </c>
      <c r="V1638" s="18">
        <v>664.98099999999999</v>
      </c>
      <c r="W1638" s="18" t="s">
        <v>164</v>
      </c>
      <c r="X1638" s="18">
        <v>710.452</v>
      </c>
      <c r="Y1638" s="18" t="s">
        <v>164</v>
      </c>
      <c r="Z1638" s="18">
        <v>768.66</v>
      </c>
    </row>
    <row r="1639" spans="1:26" hidden="1">
      <c r="A1639" s="18" t="s">
        <v>64</v>
      </c>
      <c r="B1639" s="18" t="s">
        <v>238</v>
      </c>
      <c r="C1639" s="18" t="s">
        <v>288</v>
      </c>
      <c r="D1639" s="18" t="s">
        <v>58</v>
      </c>
      <c r="E1639" s="18" t="s">
        <v>140</v>
      </c>
      <c r="F1639" s="18" t="s">
        <v>141</v>
      </c>
      <c r="G1639" s="18">
        <v>37547.034500000002</v>
      </c>
      <c r="H1639" s="18">
        <v>40094.788289999997</v>
      </c>
      <c r="I1639" s="18" t="s">
        <v>164</v>
      </c>
      <c r="J1639" s="18">
        <v>41037.408340000002</v>
      </c>
      <c r="K1639" s="18" t="s">
        <v>164</v>
      </c>
      <c r="L1639" s="18">
        <v>26850.376929999999</v>
      </c>
      <c r="M1639" s="18" t="s">
        <v>164</v>
      </c>
      <c r="N1639" s="18">
        <v>17567.407169999999</v>
      </c>
      <c r="O1639" s="18" t="s">
        <v>164</v>
      </c>
      <c r="P1639" s="18">
        <v>9561.6578140000001</v>
      </c>
      <c r="Q1639" s="18" t="s">
        <v>164</v>
      </c>
      <c r="R1639" s="18">
        <v>432.85443700000002</v>
      </c>
      <c r="S1639" s="18" t="s">
        <v>164</v>
      </c>
      <c r="T1639" s="18">
        <v>-3781.374311</v>
      </c>
      <c r="U1639" s="18" t="s">
        <v>164</v>
      </c>
      <c r="V1639" s="18">
        <v>-7459.9019930000004</v>
      </c>
      <c r="W1639" s="18" t="s">
        <v>164</v>
      </c>
      <c r="X1639" s="18">
        <v>-10137.53204</v>
      </c>
      <c r="Y1639" s="18" t="s">
        <v>164</v>
      </c>
      <c r="Z1639" s="18">
        <v>-11379.19002</v>
      </c>
    </row>
    <row r="1640" spans="1:26" hidden="1">
      <c r="A1640" s="18" t="s">
        <v>64</v>
      </c>
      <c r="B1640" s="18" t="s">
        <v>238</v>
      </c>
      <c r="C1640" s="18" t="s">
        <v>288</v>
      </c>
      <c r="D1640" s="18" t="s">
        <v>58</v>
      </c>
      <c r="E1640" s="18" t="s">
        <v>59</v>
      </c>
      <c r="F1640" s="18" t="s">
        <v>60</v>
      </c>
      <c r="G1640" s="18">
        <v>323.04154369999998</v>
      </c>
      <c r="H1640" s="18">
        <v>361.84435259999998</v>
      </c>
      <c r="I1640" s="18" t="s">
        <v>164</v>
      </c>
      <c r="J1640" s="18">
        <v>432.38795390000001</v>
      </c>
      <c r="K1640" s="18" t="s">
        <v>164</v>
      </c>
      <c r="L1640" s="18">
        <v>461.37725310000002</v>
      </c>
      <c r="M1640" s="18" t="s">
        <v>164</v>
      </c>
      <c r="N1640" s="18">
        <v>474.03154369999999</v>
      </c>
      <c r="O1640" s="18" t="s">
        <v>164</v>
      </c>
      <c r="P1640" s="18">
        <v>497.32380810000001</v>
      </c>
      <c r="Q1640" s="18" t="s">
        <v>164</v>
      </c>
      <c r="R1640" s="18">
        <v>533.18500610000001</v>
      </c>
      <c r="S1640" s="18" t="s">
        <v>164</v>
      </c>
      <c r="T1640" s="18">
        <v>576.28816870000003</v>
      </c>
      <c r="U1640" s="18" t="s">
        <v>164</v>
      </c>
      <c r="V1640" s="18">
        <v>614.10039800000004</v>
      </c>
      <c r="W1640" s="18" t="s">
        <v>164</v>
      </c>
      <c r="X1640" s="18">
        <v>648.45222690000003</v>
      </c>
      <c r="Y1640" s="18" t="s">
        <v>164</v>
      </c>
      <c r="Z1640" s="18">
        <v>685.16275719999999</v>
      </c>
    </row>
    <row r="1641" spans="1:26" hidden="1">
      <c r="A1641" s="18" t="s">
        <v>64</v>
      </c>
      <c r="B1641" s="18" t="s">
        <v>238</v>
      </c>
      <c r="C1641" s="18" t="s">
        <v>288</v>
      </c>
      <c r="D1641" s="18" t="s">
        <v>58</v>
      </c>
      <c r="E1641" s="18" t="s">
        <v>61</v>
      </c>
      <c r="F1641" s="18" t="s">
        <v>62</v>
      </c>
      <c r="G1641" s="18">
        <v>0</v>
      </c>
      <c r="H1641" s="18">
        <v>74302.924220000001</v>
      </c>
      <c r="I1641" s="18" t="s">
        <v>164</v>
      </c>
      <c r="J1641" s="18">
        <v>111347.98639999999</v>
      </c>
      <c r="K1641" s="18" t="s">
        <v>164</v>
      </c>
      <c r="L1641" s="18">
        <v>156388.0681</v>
      </c>
      <c r="M1641" s="18" t="s">
        <v>164</v>
      </c>
      <c r="N1641" s="18">
        <v>202559.85219999999</v>
      </c>
      <c r="O1641" s="18" t="s">
        <v>164</v>
      </c>
      <c r="P1641" s="18">
        <v>251435.16339999999</v>
      </c>
      <c r="Q1641" s="18" t="s">
        <v>164</v>
      </c>
      <c r="R1641" s="18">
        <v>304244.8737</v>
      </c>
      <c r="S1641" s="18" t="s">
        <v>164</v>
      </c>
      <c r="T1641" s="18">
        <v>364491.995</v>
      </c>
      <c r="U1641" s="18" t="s">
        <v>164</v>
      </c>
      <c r="V1641" s="18">
        <v>429518.679</v>
      </c>
      <c r="W1641" s="18" t="s">
        <v>164</v>
      </c>
      <c r="X1641" s="18">
        <v>499174.08039999998</v>
      </c>
      <c r="Y1641" s="18" t="s">
        <v>164</v>
      </c>
      <c r="Z1641" s="18">
        <v>574141.39309999999</v>
      </c>
    </row>
    <row r="1642" spans="1:26" hidden="1">
      <c r="A1642" s="18" t="s">
        <v>64</v>
      </c>
      <c r="B1642" s="18" t="s">
        <v>238</v>
      </c>
      <c r="C1642" s="18" t="s">
        <v>288</v>
      </c>
      <c r="D1642" s="18" t="s">
        <v>58</v>
      </c>
      <c r="E1642" s="18" t="s">
        <v>142</v>
      </c>
      <c r="F1642" s="18" t="s">
        <v>143</v>
      </c>
      <c r="G1642" s="18">
        <v>6503.1298829999996</v>
      </c>
      <c r="H1642" s="18">
        <v>6867.3901370000003</v>
      </c>
      <c r="I1642" s="18" t="s">
        <v>164</v>
      </c>
      <c r="J1642" s="18">
        <v>7611.25</v>
      </c>
      <c r="K1642" s="18" t="s">
        <v>164</v>
      </c>
      <c r="L1642" s="18">
        <v>8261.9902340000008</v>
      </c>
      <c r="M1642" s="18" t="s">
        <v>164</v>
      </c>
      <c r="N1642" s="18">
        <v>8787.1201170000004</v>
      </c>
      <c r="O1642" s="18" t="s">
        <v>164</v>
      </c>
      <c r="P1642" s="18">
        <v>9169.1103519999997</v>
      </c>
      <c r="Q1642" s="18" t="s">
        <v>164</v>
      </c>
      <c r="R1642" s="18">
        <v>9384.7001949999994</v>
      </c>
      <c r="S1642" s="18" t="s">
        <v>164</v>
      </c>
      <c r="T1642" s="18">
        <v>9456.8798829999996</v>
      </c>
      <c r="U1642" s="18" t="s">
        <v>164</v>
      </c>
      <c r="V1642" s="18">
        <v>9407.2597659999992</v>
      </c>
      <c r="W1642" s="18" t="s">
        <v>164</v>
      </c>
      <c r="X1642" s="18">
        <v>9253.9501949999994</v>
      </c>
      <c r="Y1642" s="18" t="s">
        <v>164</v>
      </c>
      <c r="Z1642" s="18">
        <v>9032.4199219999991</v>
      </c>
    </row>
    <row r="1643" spans="1:26" hidden="1">
      <c r="A1643" s="18" t="s">
        <v>64</v>
      </c>
      <c r="B1643" s="18" t="s">
        <v>238</v>
      </c>
      <c r="C1643" s="18" t="s">
        <v>288</v>
      </c>
      <c r="D1643" s="18" t="s">
        <v>58</v>
      </c>
      <c r="E1643" s="18" t="s">
        <v>63</v>
      </c>
      <c r="F1643" s="18" t="s">
        <v>60</v>
      </c>
      <c r="G1643" s="18">
        <v>462.20958760000002</v>
      </c>
      <c r="H1643" s="18">
        <v>501.41637739999999</v>
      </c>
      <c r="I1643" s="18" t="s">
        <v>164</v>
      </c>
      <c r="J1643" s="18">
        <v>556.01454720000004</v>
      </c>
      <c r="K1643" s="18" t="s">
        <v>164</v>
      </c>
      <c r="L1643" s="18">
        <v>559.13090899999997</v>
      </c>
      <c r="M1643" s="18" t="s">
        <v>164</v>
      </c>
      <c r="N1643" s="18">
        <v>592.82206640000004</v>
      </c>
      <c r="O1643" s="18" t="s">
        <v>164</v>
      </c>
      <c r="P1643" s="18">
        <v>645.40744140000004</v>
      </c>
      <c r="Q1643" s="18" t="s">
        <v>164</v>
      </c>
      <c r="R1643" s="18">
        <v>716.75062500000001</v>
      </c>
      <c r="S1643" s="18" t="s">
        <v>164</v>
      </c>
      <c r="T1643" s="18">
        <v>775.25931479999997</v>
      </c>
      <c r="U1643" s="18" t="s">
        <v>164</v>
      </c>
      <c r="V1643" s="18">
        <v>820.32582019999995</v>
      </c>
      <c r="W1643" s="18" t="s">
        <v>164</v>
      </c>
      <c r="X1643" s="18">
        <v>856.48684900000001</v>
      </c>
      <c r="Y1643" s="18" t="s">
        <v>164</v>
      </c>
      <c r="Z1643" s="18">
        <v>897.83822720000001</v>
      </c>
    </row>
    <row r="1644" spans="1:26" hidden="1">
      <c r="A1644" s="18" t="s">
        <v>64</v>
      </c>
      <c r="B1644" s="18" t="s">
        <v>239</v>
      </c>
      <c r="C1644" s="18" t="s">
        <v>288</v>
      </c>
      <c r="D1644" s="18" t="s">
        <v>58</v>
      </c>
      <c r="E1644" s="18" t="s">
        <v>140</v>
      </c>
      <c r="F1644" s="18" t="s">
        <v>141</v>
      </c>
      <c r="G1644" s="18">
        <v>37547.034500000002</v>
      </c>
      <c r="H1644" s="18">
        <v>40094.788289999997</v>
      </c>
      <c r="I1644" s="18" t="s">
        <v>164</v>
      </c>
      <c r="J1644" s="18">
        <v>41037.408340000002</v>
      </c>
      <c r="K1644" s="18" t="s">
        <v>164</v>
      </c>
      <c r="L1644" s="18">
        <v>27072.636040000001</v>
      </c>
      <c r="M1644" s="18" t="s">
        <v>164</v>
      </c>
      <c r="N1644" s="18">
        <v>17501.374380000001</v>
      </c>
      <c r="O1644" s="18" t="s">
        <v>164</v>
      </c>
      <c r="P1644" s="18">
        <v>9155.9391539999997</v>
      </c>
      <c r="Q1644" s="18" t="s">
        <v>164</v>
      </c>
      <c r="R1644" s="18">
        <v>303.54612259999999</v>
      </c>
      <c r="S1644" s="18" t="s">
        <v>164</v>
      </c>
      <c r="T1644" s="18">
        <v>-3814.7775980000001</v>
      </c>
      <c r="U1644" s="18" t="s">
        <v>164</v>
      </c>
      <c r="V1644" s="18">
        <v>-7375.3274789999996</v>
      </c>
      <c r="W1644" s="18" t="s">
        <v>164</v>
      </c>
      <c r="X1644" s="18">
        <v>-10049.473760000001</v>
      </c>
      <c r="Y1644" s="18" t="s">
        <v>164</v>
      </c>
      <c r="Z1644" s="18">
        <v>-11300.33726</v>
      </c>
    </row>
    <row r="1645" spans="1:26" hidden="1">
      <c r="A1645" s="18" t="s">
        <v>64</v>
      </c>
      <c r="B1645" s="18" t="s">
        <v>239</v>
      </c>
      <c r="C1645" s="18" t="s">
        <v>288</v>
      </c>
      <c r="D1645" s="18" t="s">
        <v>58</v>
      </c>
      <c r="E1645" s="18" t="s">
        <v>59</v>
      </c>
      <c r="F1645" s="18" t="s">
        <v>60</v>
      </c>
      <c r="G1645" s="18">
        <v>323.04154369999998</v>
      </c>
      <c r="H1645" s="18">
        <v>361.84435259999998</v>
      </c>
      <c r="I1645" s="18" t="s">
        <v>164</v>
      </c>
      <c r="J1645" s="18">
        <v>432.38795390000001</v>
      </c>
      <c r="K1645" s="18" t="s">
        <v>164</v>
      </c>
      <c r="L1645" s="18">
        <v>459.05438190000001</v>
      </c>
      <c r="M1645" s="18" t="s">
        <v>164</v>
      </c>
      <c r="N1645" s="18">
        <v>471.13956439999998</v>
      </c>
      <c r="O1645" s="18" t="s">
        <v>164</v>
      </c>
      <c r="P1645" s="18">
        <v>498.0020796</v>
      </c>
      <c r="Q1645" s="18" t="s">
        <v>164</v>
      </c>
      <c r="R1645" s="18">
        <v>534.90817549999997</v>
      </c>
      <c r="S1645" s="18" t="s">
        <v>164</v>
      </c>
      <c r="T1645" s="18">
        <v>577.74011610000002</v>
      </c>
      <c r="U1645" s="18" t="s">
        <v>164</v>
      </c>
      <c r="V1645" s="18">
        <v>615.70019239999999</v>
      </c>
      <c r="W1645" s="18" t="s">
        <v>164</v>
      </c>
      <c r="X1645" s="18">
        <v>650.37087710000003</v>
      </c>
      <c r="Y1645" s="18" t="s">
        <v>164</v>
      </c>
      <c r="Z1645" s="18">
        <v>688.29871749999995</v>
      </c>
    </row>
    <row r="1646" spans="1:26" hidden="1">
      <c r="A1646" s="18" t="s">
        <v>64</v>
      </c>
      <c r="B1646" s="18" t="s">
        <v>239</v>
      </c>
      <c r="C1646" s="18" t="s">
        <v>288</v>
      </c>
      <c r="D1646" s="18" t="s">
        <v>58</v>
      </c>
      <c r="E1646" s="18" t="s">
        <v>61</v>
      </c>
      <c r="F1646" s="18" t="s">
        <v>62</v>
      </c>
      <c r="G1646" s="18">
        <v>0</v>
      </c>
      <c r="H1646" s="18">
        <v>74302.924220000001</v>
      </c>
      <c r="I1646" s="18" t="s">
        <v>164</v>
      </c>
      <c r="J1646" s="18">
        <v>111347.98639999999</v>
      </c>
      <c r="K1646" s="18" t="s">
        <v>164</v>
      </c>
      <c r="L1646" s="18">
        <v>156419.19289999999</v>
      </c>
      <c r="M1646" s="18" t="s">
        <v>164</v>
      </c>
      <c r="N1646" s="18">
        <v>202604.53779999999</v>
      </c>
      <c r="O1646" s="18" t="s">
        <v>164</v>
      </c>
      <c r="P1646" s="18">
        <v>251503.5883</v>
      </c>
      <c r="Q1646" s="18" t="s">
        <v>164</v>
      </c>
      <c r="R1646" s="18">
        <v>304372.16570000001</v>
      </c>
      <c r="S1646" s="18" t="s">
        <v>164</v>
      </c>
      <c r="T1646" s="18">
        <v>364682.25030000001</v>
      </c>
      <c r="U1646" s="18" t="s">
        <v>164</v>
      </c>
      <c r="V1646" s="18">
        <v>429725.00870000001</v>
      </c>
      <c r="W1646" s="18" t="s">
        <v>164</v>
      </c>
      <c r="X1646" s="18">
        <v>499495.63079999998</v>
      </c>
      <c r="Y1646" s="18" t="s">
        <v>164</v>
      </c>
      <c r="Z1646" s="18">
        <v>574484.72770000005</v>
      </c>
    </row>
    <row r="1647" spans="1:26" hidden="1">
      <c r="A1647" s="18" t="s">
        <v>64</v>
      </c>
      <c r="B1647" s="18" t="s">
        <v>239</v>
      </c>
      <c r="C1647" s="18" t="s">
        <v>288</v>
      </c>
      <c r="D1647" s="18" t="s">
        <v>58</v>
      </c>
      <c r="E1647" s="18" t="s">
        <v>142</v>
      </c>
      <c r="F1647" s="18" t="s">
        <v>143</v>
      </c>
      <c r="G1647" s="18">
        <v>6503.1298829999996</v>
      </c>
      <c r="H1647" s="18">
        <v>6867.3901370000003</v>
      </c>
      <c r="I1647" s="18" t="s">
        <v>164</v>
      </c>
      <c r="J1647" s="18">
        <v>7611.25</v>
      </c>
      <c r="K1647" s="18" t="s">
        <v>164</v>
      </c>
      <c r="L1647" s="18">
        <v>8261.9902340000008</v>
      </c>
      <c r="M1647" s="18" t="s">
        <v>164</v>
      </c>
      <c r="N1647" s="18">
        <v>8787.1201170000004</v>
      </c>
      <c r="O1647" s="18" t="s">
        <v>164</v>
      </c>
      <c r="P1647" s="18">
        <v>9169.1103519999997</v>
      </c>
      <c r="Q1647" s="18" t="s">
        <v>164</v>
      </c>
      <c r="R1647" s="18">
        <v>9384.7001949999994</v>
      </c>
      <c r="S1647" s="18" t="s">
        <v>164</v>
      </c>
      <c r="T1647" s="18">
        <v>9456.8798829999996</v>
      </c>
      <c r="U1647" s="18" t="s">
        <v>164</v>
      </c>
      <c r="V1647" s="18">
        <v>9407.2597659999992</v>
      </c>
      <c r="W1647" s="18" t="s">
        <v>164</v>
      </c>
      <c r="X1647" s="18">
        <v>9253.9501949999994</v>
      </c>
      <c r="Y1647" s="18" t="s">
        <v>164</v>
      </c>
      <c r="Z1647" s="18">
        <v>9032.4199219999991</v>
      </c>
    </row>
    <row r="1648" spans="1:26" hidden="1">
      <c r="A1648" s="18" t="s">
        <v>64</v>
      </c>
      <c r="B1648" s="18" t="s">
        <v>239</v>
      </c>
      <c r="C1648" s="18" t="s">
        <v>288</v>
      </c>
      <c r="D1648" s="18" t="s">
        <v>58</v>
      </c>
      <c r="E1648" s="18" t="s">
        <v>63</v>
      </c>
      <c r="F1648" s="18" t="s">
        <v>60</v>
      </c>
      <c r="G1648" s="18">
        <v>462.20958760000002</v>
      </c>
      <c r="H1648" s="18">
        <v>501.41637739999999</v>
      </c>
      <c r="I1648" s="18" t="s">
        <v>164</v>
      </c>
      <c r="J1648" s="18">
        <v>556.01454720000004</v>
      </c>
      <c r="K1648" s="18" t="s">
        <v>164</v>
      </c>
      <c r="L1648" s="18">
        <v>560.31702270000005</v>
      </c>
      <c r="M1648" s="18" t="s">
        <v>164</v>
      </c>
      <c r="N1648" s="18">
        <v>594.60195629999998</v>
      </c>
      <c r="O1648" s="18" t="s">
        <v>164</v>
      </c>
      <c r="P1648" s="18">
        <v>651.45749469999998</v>
      </c>
      <c r="Q1648" s="18" t="s">
        <v>164</v>
      </c>
      <c r="R1648" s="18">
        <v>722.16792250000003</v>
      </c>
      <c r="S1648" s="18" t="s">
        <v>164</v>
      </c>
      <c r="T1648" s="18">
        <v>781.08893020000005</v>
      </c>
      <c r="U1648" s="18" t="s">
        <v>164</v>
      </c>
      <c r="V1648" s="18">
        <v>825.09496449999995</v>
      </c>
      <c r="W1648" s="18" t="s">
        <v>164</v>
      </c>
      <c r="X1648" s="18">
        <v>859.73146710000003</v>
      </c>
      <c r="Y1648" s="18" t="s">
        <v>164</v>
      </c>
      <c r="Z1648" s="18">
        <v>901.49051199999997</v>
      </c>
    </row>
    <row r="1649" spans="1:26" hidden="1">
      <c r="A1649" s="18" t="s">
        <v>64</v>
      </c>
      <c r="B1649" s="18" t="s">
        <v>240</v>
      </c>
      <c r="C1649" s="18" t="s">
        <v>288</v>
      </c>
      <c r="D1649" s="18" t="s">
        <v>58</v>
      </c>
      <c r="E1649" s="18" t="s">
        <v>140</v>
      </c>
      <c r="F1649" s="18" t="s">
        <v>141</v>
      </c>
      <c r="G1649" s="18">
        <v>37547.034500000002</v>
      </c>
      <c r="H1649" s="18">
        <v>40094.788289999997</v>
      </c>
      <c r="I1649" s="18" t="s">
        <v>164</v>
      </c>
      <c r="J1649" s="18">
        <v>41037.408340000002</v>
      </c>
      <c r="K1649" s="18" t="s">
        <v>164</v>
      </c>
      <c r="L1649" s="18">
        <v>22663.636009999998</v>
      </c>
      <c r="M1649" s="18" t="s">
        <v>164</v>
      </c>
      <c r="N1649" s="18">
        <v>12667.233039999999</v>
      </c>
      <c r="O1649" s="18" t="s">
        <v>164</v>
      </c>
      <c r="P1649" s="18">
        <v>5598.9815310000004</v>
      </c>
      <c r="Q1649" s="18" t="s">
        <v>164</v>
      </c>
      <c r="R1649" s="18">
        <v>-1001.033258</v>
      </c>
      <c r="S1649" s="18" t="s">
        <v>164</v>
      </c>
      <c r="T1649" s="18">
        <v>-3142.838178</v>
      </c>
      <c r="U1649" s="18" t="s">
        <v>164</v>
      </c>
      <c r="V1649" s="18">
        <v>-4806.2285359999996</v>
      </c>
      <c r="W1649" s="18" t="s">
        <v>164</v>
      </c>
      <c r="X1649" s="18">
        <v>-5679.0730409999996</v>
      </c>
      <c r="Y1649" s="18" t="s">
        <v>164</v>
      </c>
      <c r="Z1649" s="18">
        <v>-5570.1813990000001</v>
      </c>
    </row>
    <row r="1650" spans="1:26" hidden="1">
      <c r="A1650" s="18" t="s">
        <v>64</v>
      </c>
      <c r="B1650" s="18" t="s">
        <v>240</v>
      </c>
      <c r="C1650" s="18" t="s">
        <v>288</v>
      </c>
      <c r="D1650" s="18" t="s">
        <v>58</v>
      </c>
      <c r="E1650" s="18" t="s">
        <v>59</v>
      </c>
      <c r="F1650" s="18" t="s">
        <v>60</v>
      </c>
      <c r="G1650" s="18">
        <v>323.04154369999998</v>
      </c>
      <c r="H1650" s="18">
        <v>361.84435259999998</v>
      </c>
      <c r="I1650" s="18" t="s">
        <v>164</v>
      </c>
      <c r="J1650" s="18">
        <v>432.38795390000001</v>
      </c>
      <c r="K1650" s="18" t="s">
        <v>164</v>
      </c>
      <c r="L1650" s="18">
        <v>431.76994889999997</v>
      </c>
      <c r="M1650" s="18" t="s">
        <v>164</v>
      </c>
      <c r="N1650" s="18">
        <v>437.40806099999998</v>
      </c>
      <c r="O1650" s="18" t="s">
        <v>164</v>
      </c>
      <c r="P1650" s="18">
        <v>468.44706880000001</v>
      </c>
      <c r="Q1650" s="18" t="s">
        <v>164</v>
      </c>
      <c r="R1650" s="18">
        <v>505.25934030000002</v>
      </c>
      <c r="S1650" s="18" t="s">
        <v>164</v>
      </c>
      <c r="T1650" s="18">
        <v>543.80644629999995</v>
      </c>
      <c r="U1650" s="18" t="s">
        <v>164</v>
      </c>
      <c r="V1650" s="18">
        <v>578.33642710000004</v>
      </c>
      <c r="W1650" s="18" t="s">
        <v>164</v>
      </c>
      <c r="X1650" s="18">
        <v>608.27510789999997</v>
      </c>
      <c r="Y1650" s="18" t="s">
        <v>164</v>
      </c>
      <c r="Z1650" s="18">
        <v>639.02833069999997</v>
      </c>
    </row>
    <row r="1651" spans="1:26" hidden="1">
      <c r="A1651" s="18" t="s">
        <v>64</v>
      </c>
      <c r="B1651" s="18" t="s">
        <v>240</v>
      </c>
      <c r="C1651" s="18" t="s">
        <v>288</v>
      </c>
      <c r="D1651" s="18" t="s">
        <v>58</v>
      </c>
      <c r="E1651" s="18" t="s">
        <v>61</v>
      </c>
      <c r="F1651" s="18" t="s">
        <v>62</v>
      </c>
      <c r="G1651" s="18">
        <v>0</v>
      </c>
      <c r="H1651" s="18">
        <v>74302.924220000001</v>
      </c>
      <c r="I1651" s="18" t="s">
        <v>164</v>
      </c>
      <c r="J1651" s="18">
        <v>111347.98639999999</v>
      </c>
      <c r="K1651" s="18" t="s">
        <v>164</v>
      </c>
      <c r="L1651" s="18">
        <v>155747.7292</v>
      </c>
      <c r="M1651" s="18" t="s">
        <v>164</v>
      </c>
      <c r="N1651" s="18">
        <v>201510.84150000001</v>
      </c>
      <c r="O1651" s="18" t="s">
        <v>164</v>
      </c>
      <c r="P1651" s="18">
        <v>250046.60399999999</v>
      </c>
      <c r="Q1651" s="18" t="s">
        <v>164</v>
      </c>
      <c r="R1651" s="18">
        <v>302484.3529</v>
      </c>
      <c r="S1651" s="18" t="s">
        <v>164</v>
      </c>
      <c r="T1651" s="18">
        <v>361794.90700000001</v>
      </c>
      <c r="U1651" s="18" t="s">
        <v>164</v>
      </c>
      <c r="V1651" s="18">
        <v>425462.55810000002</v>
      </c>
      <c r="W1651" s="18" t="s">
        <v>164</v>
      </c>
      <c r="X1651" s="18">
        <v>493242.65269999998</v>
      </c>
      <c r="Y1651" s="18" t="s">
        <v>164</v>
      </c>
      <c r="Z1651" s="18">
        <v>565166.09809999994</v>
      </c>
    </row>
    <row r="1652" spans="1:26" hidden="1">
      <c r="A1652" s="18" t="s">
        <v>64</v>
      </c>
      <c r="B1652" s="18" t="s">
        <v>240</v>
      </c>
      <c r="C1652" s="18" t="s">
        <v>288</v>
      </c>
      <c r="D1652" s="18" t="s">
        <v>58</v>
      </c>
      <c r="E1652" s="18" t="s">
        <v>142</v>
      </c>
      <c r="F1652" s="18" t="s">
        <v>143</v>
      </c>
      <c r="G1652" s="18">
        <v>6503.1298829999996</v>
      </c>
      <c r="H1652" s="18">
        <v>6867.3901370000003</v>
      </c>
      <c r="I1652" s="18" t="s">
        <v>164</v>
      </c>
      <c r="J1652" s="18">
        <v>7611.25</v>
      </c>
      <c r="K1652" s="18" t="s">
        <v>164</v>
      </c>
      <c r="L1652" s="18">
        <v>8261.9902340000008</v>
      </c>
      <c r="M1652" s="18" t="s">
        <v>164</v>
      </c>
      <c r="N1652" s="18">
        <v>8787.1201170000004</v>
      </c>
      <c r="O1652" s="18" t="s">
        <v>164</v>
      </c>
      <c r="P1652" s="18">
        <v>9169.1103519999997</v>
      </c>
      <c r="Q1652" s="18" t="s">
        <v>164</v>
      </c>
      <c r="R1652" s="18">
        <v>9384.7001949999994</v>
      </c>
      <c r="S1652" s="18" t="s">
        <v>164</v>
      </c>
      <c r="T1652" s="18">
        <v>9456.8798829999996</v>
      </c>
      <c r="U1652" s="18" t="s">
        <v>164</v>
      </c>
      <c r="V1652" s="18">
        <v>9407.2597659999992</v>
      </c>
      <c r="W1652" s="18" t="s">
        <v>164</v>
      </c>
      <c r="X1652" s="18">
        <v>9253.9501949999994</v>
      </c>
      <c r="Y1652" s="18" t="s">
        <v>164</v>
      </c>
      <c r="Z1652" s="18">
        <v>9032.4199219999991</v>
      </c>
    </row>
    <row r="1653" spans="1:26" hidden="1">
      <c r="A1653" s="18" t="s">
        <v>64</v>
      </c>
      <c r="B1653" s="18" t="s">
        <v>240</v>
      </c>
      <c r="C1653" s="18" t="s">
        <v>288</v>
      </c>
      <c r="D1653" s="18" t="s">
        <v>58</v>
      </c>
      <c r="E1653" s="18" t="s">
        <v>63</v>
      </c>
      <c r="F1653" s="18" t="s">
        <v>60</v>
      </c>
      <c r="G1653" s="18">
        <v>462.20958760000002</v>
      </c>
      <c r="H1653" s="18">
        <v>501.41637739999999</v>
      </c>
      <c r="I1653" s="18" t="s">
        <v>164</v>
      </c>
      <c r="J1653" s="18">
        <v>556.01454720000004</v>
      </c>
      <c r="K1653" s="18" t="s">
        <v>164</v>
      </c>
      <c r="L1653" s="18">
        <v>526.40659110000001</v>
      </c>
      <c r="M1653" s="18" t="s">
        <v>164</v>
      </c>
      <c r="N1653" s="18">
        <v>561.57638139999995</v>
      </c>
      <c r="O1653" s="18" t="s">
        <v>164</v>
      </c>
      <c r="P1653" s="18">
        <v>620.13872649999996</v>
      </c>
      <c r="Q1653" s="18" t="s">
        <v>164</v>
      </c>
      <c r="R1653" s="18">
        <v>674.07977149999999</v>
      </c>
      <c r="S1653" s="18" t="s">
        <v>164</v>
      </c>
      <c r="T1653" s="18">
        <v>709.59833530000003</v>
      </c>
      <c r="U1653" s="18" t="s">
        <v>164</v>
      </c>
      <c r="V1653" s="18">
        <v>735.37654150000003</v>
      </c>
      <c r="W1653" s="18" t="s">
        <v>164</v>
      </c>
      <c r="X1653" s="18">
        <v>756.40662569999995</v>
      </c>
      <c r="Y1653" s="18" t="s">
        <v>164</v>
      </c>
      <c r="Z1653" s="18">
        <v>800.83172330000002</v>
      </c>
    </row>
    <row r="1654" spans="1:26" hidden="1">
      <c r="A1654" s="18" t="s">
        <v>64</v>
      </c>
      <c r="B1654" s="18" t="s">
        <v>242</v>
      </c>
      <c r="C1654" s="18" t="s">
        <v>288</v>
      </c>
      <c r="D1654" s="18" t="s">
        <v>58</v>
      </c>
      <c r="E1654" s="18" t="s">
        <v>140</v>
      </c>
      <c r="F1654" s="18" t="s">
        <v>141</v>
      </c>
      <c r="G1654" s="18">
        <v>37547.034500000002</v>
      </c>
      <c r="H1654" s="18">
        <v>40094.788289999997</v>
      </c>
      <c r="I1654" s="18" t="s">
        <v>164</v>
      </c>
      <c r="J1654" s="18">
        <v>41037.408340000002</v>
      </c>
      <c r="K1654" s="18" t="s">
        <v>164</v>
      </c>
      <c r="L1654" s="18">
        <v>26202.249349999998</v>
      </c>
      <c r="M1654" s="18" t="s">
        <v>164</v>
      </c>
      <c r="N1654" s="18">
        <v>16686.465980000001</v>
      </c>
      <c r="O1654" s="18" t="s">
        <v>164</v>
      </c>
      <c r="P1654" s="18">
        <v>8785.0130580000005</v>
      </c>
      <c r="Q1654" s="18" t="s">
        <v>164</v>
      </c>
      <c r="R1654" s="18">
        <v>527.11669800000004</v>
      </c>
      <c r="S1654" s="18" t="s">
        <v>164</v>
      </c>
      <c r="T1654" s="18">
        <v>-3044.9244629999998</v>
      </c>
      <c r="U1654" s="18" t="s">
        <v>164</v>
      </c>
      <c r="V1654" s="18">
        <v>-6025.531798</v>
      </c>
      <c r="W1654" s="18" t="s">
        <v>164</v>
      </c>
      <c r="X1654" s="18">
        <v>-8144.2387429999999</v>
      </c>
      <c r="Y1654" s="18" t="s">
        <v>164</v>
      </c>
      <c r="Z1654" s="18">
        <v>-9150.6762980000003</v>
      </c>
    </row>
    <row r="1655" spans="1:26" hidden="1">
      <c r="A1655" s="18" t="s">
        <v>64</v>
      </c>
      <c r="B1655" s="18" t="s">
        <v>242</v>
      </c>
      <c r="C1655" s="18" t="s">
        <v>288</v>
      </c>
      <c r="D1655" s="18" t="s">
        <v>58</v>
      </c>
      <c r="E1655" s="18" t="s">
        <v>59</v>
      </c>
      <c r="F1655" s="18" t="s">
        <v>60</v>
      </c>
      <c r="G1655" s="18">
        <v>323.04154369999998</v>
      </c>
      <c r="H1655" s="18">
        <v>361.84435259999998</v>
      </c>
      <c r="I1655" s="18" t="s">
        <v>164</v>
      </c>
      <c r="J1655" s="18">
        <v>432.38795390000001</v>
      </c>
      <c r="K1655" s="18" t="s">
        <v>164</v>
      </c>
      <c r="L1655" s="18">
        <v>455.25704300000001</v>
      </c>
      <c r="M1655" s="18" t="s">
        <v>164</v>
      </c>
      <c r="N1655" s="18">
        <v>469.41655530000003</v>
      </c>
      <c r="O1655" s="18" t="s">
        <v>164</v>
      </c>
      <c r="P1655" s="18">
        <v>497.20912859999999</v>
      </c>
      <c r="Q1655" s="18" t="s">
        <v>164</v>
      </c>
      <c r="R1655" s="18">
        <v>533.8175301</v>
      </c>
      <c r="S1655" s="18" t="s">
        <v>164</v>
      </c>
      <c r="T1655" s="18">
        <v>577.20147259999999</v>
      </c>
      <c r="U1655" s="18" t="s">
        <v>164</v>
      </c>
      <c r="V1655" s="18">
        <v>614.67350239999996</v>
      </c>
      <c r="W1655" s="18" t="s">
        <v>164</v>
      </c>
      <c r="X1655" s="18">
        <v>648.38157509999996</v>
      </c>
      <c r="Y1655" s="18" t="s">
        <v>164</v>
      </c>
      <c r="Z1655" s="18">
        <v>684.9590723</v>
      </c>
    </row>
    <row r="1656" spans="1:26" hidden="1">
      <c r="A1656" s="18" t="s">
        <v>64</v>
      </c>
      <c r="B1656" s="18" t="s">
        <v>242</v>
      </c>
      <c r="C1656" s="18" t="s">
        <v>288</v>
      </c>
      <c r="D1656" s="18" t="s">
        <v>58</v>
      </c>
      <c r="E1656" s="18" t="s">
        <v>61</v>
      </c>
      <c r="F1656" s="18" t="s">
        <v>62</v>
      </c>
      <c r="G1656" s="18">
        <v>0</v>
      </c>
      <c r="H1656" s="18">
        <v>74302.924220000001</v>
      </c>
      <c r="I1656" s="18" t="s">
        <v>164</v>
      </c>
      <c r="J1656" s="18">
        <v>111347.98639999999</v>
      </c>
      <c r="K1656" s="18" t="s">
        <v>164</v>
      </c>
      <c r="L1656" s="18">
        <v>156313.8714</v>
      </c>
      <c r="M1656" s="18" t="s">
        <v>164</v>
      </c>
      <c r="N1656" s="18">
        <v>202440.0233</v>
      </c>
      <c r="O1656" s="18" t="s">
        <v>164</v>
      </c>
      <c r="P1656" s="18">
        <v>251291.20740000001</v>
      </c>
      <c r="Q1656" s="18" t="s">
        <v>164</v>
      </c>
      <c r="R1656" s="18">
        <v>304058.62150000001</v>
      </c>
      <c r="S1656" s="18" t="s">
        <v>164</v>
      </c>
      <c r="T1656" s="18">
        <v>364145.55729999999</v>
      </c>
      <c r="U1656" s="18" t="s">
        <v>164</v>
      </c>
      <c r="V1656" s="18">
        <v>429096.27559999999</v>
      </c>
      <c r="W1656" s="18" t="s">
        <v>164</v>
      </c>
      <c r="X1656" s="18">
        <v>498639.4045</v>
      </c>
      <c r="Y1656" s="18" t="s">
        <v>164</v>
      </c>
      <c r="Z1656" s="18">
        <v>573285.16680000001</v>
      </c>
    </row>
    <row r="1657" spans="1:26" hidden="1">
      <c r="A1657" s="18" t="s">
        <v>64</v>
      </c>
      <c r="B1657" s="18" t="s">
        <v>242</v>
      </c>
      <c r="C1657" s="18" t="s">
        <v>288</v>
      </c>
      <c r="D1657" s="18" t="s">
        <v>58</v>
      </c>
      <c r="E1657" s="18" t="s">
        <v>142</v>
      </c>
      <c r="F1657" s="18" t="s">
        <v>143</v>
      </c>
      <c r="G1657" s="18">
        <v>6503.1298829999996</v>
      </c>
      <c r="H1657" s="18">
        <v>6867.3901370000003</v>
      </c>
      <c r="I1657" s="18" t="s">
        <v>164</v>
      </c>
      <c r="J1657" s="18">
        <v>7611.25</v>
      </c>
      <c r="K1657" s="18" t="s">
        <v>164</v>
      </c>
      <c r="L1657" s="18">
        <v>8261.9902340000008</v>
      </c>
      <c r="M1657" s="18" t="s">
        <v>164</v>
      </c>
      <c r="N1657" s="18">
        <v>8787.1201170000004</v>
      </c>
      <c r="O1657" s="18" t="s">
        <v>164</v>
      </c>
      <c r="P1657" s="18">
        <v>9169.1103519999997</v>
      </c>
      <c r="Q1657" s="18" t="s">
        <v>164</v>
      </c>
      <c r="R1657" s="18">
        <v>9384.7001949999994</v>
      </c>
      <c r="S1657" s="18" t="s">
        <v>164</v>
      </c>
      <c r="T1657" s="18">
        <v>9456.8798829999996</v>
      </c>
      <c r="U1657" s="18" t="s">
        <v>164</v>
      </c>
      <c r="V1657" s="18">
        <v>9407.2597659999992</v>
      </c>
      <c r="W1657" s="18" t="s">
        <v>164</v>
      </c>
      <c r="X1657" s="18">
        <v>9253.9501949999994</v>
      </c>
      <c r="Y1657" s="18" t="s">
        <v>164</v>
      </c>
      <c r="Z1657" s="18">
        <v>9032.4199219999991</v>
      </c>
    </row>
    <row r="1658" spans="1:26" hidden="1">
      <c r="A1658" s="18" t="s">
        <v>64</v>
      </c>
      <c r="B1658" s="18" t="s">
        <v>242</v>
      </c>
      <c r="C1658" s="18" t="s">
        <v>288</v>
      </c>
      <c r="D1658" s="18" t="s">
        <v>58</v>
      </c>
      <c r="E1658" s="18" t="s">
        <v>63</v>
      </c>
      <c r="F1658" s="18" t="s">
        <v>60</v>
      </c>
      <c r="G1658" s="18">
        <v>462.20958760000002</v>
      </c>
      <c r="H1658" s="18">
        <v>501.41637739999999</v>
      </c>
      <c r="I1658" s="18" t="s">
        <v>164</v>
      </c>
      <c r="J1658" s="18">
        <v>556.01454720000004</v>
      </c>
      <c r="K1658" s="18" t="s">
        <v>164</v>
      </c>
      <c r="L1658" s="18">
        <v>554.16803179999999</v>
      </c>
      <c r="M1658" s="18" t="s">
        <v>164</v>
      </c>
      <c r="N1658" s="18">
        <v>590.41199500000005</v>
      </c>
      <c r="O1658" s="18" t="s">
        <v>164</v>
      </c>
      <c r="P1658" s="18">
        <v>643.65420970000002</v>
      </c>
      <c r="Q1658" s="18" t="s">
        <v>164</v>
      </c>
      <c r="R1658" s="18">
        <v>700.75472560000003</v>
      </c>
      <c r="S1658" s="18" t="s">
        <v>164</v>
      </c>
      <c r="T1658" s="18">
        <v>747.20430469999997</v>
      </c>
      <c r="U1658" s="18" t="s">
        <v>164</v>
      </c>
      <c r="V1658" s="18">
        <v>783.73611630000005</v>
      </c>
      <c r="W1658" s="18" t="s">
        <v>164</v>
      </c>
      <c r="X1658" s="18">
        <v>821.41687530000002</v>
      </c>
      <c r="Y1658" s="18" t="s">
        <v>164</v>
      </c>
      <c r="Z1658" s="18">
        <v>872.26419229999999</v>
      </c>
    </row>
    <row r="1659" spans="1:26" hidden="1">
      <c r="A1659" s="18" t="s">
        <v>211</v>
      </c>
      <c r="B1659" s="18" t="s">
        <v>292</v>
      </c>
      <c r="C1659" s="18" t="s">
        <v>288</v>
      </c>
      <c r="D1659" s="18" t="s">
        <v>58</v>
      </c>
      <c r="E1659" s="18" t="s">
        <v>140</v>
      </c>
      <c r="F1659" s="18" t="s">
        <v>141</v>
      </c>
      <c r="G1659" s="18">
        <v>35933.0697</v>
      </c>
      <c r="H1659" s="18">
        <v>38542.01816</v>
      </c>
      <c r="I1659" s="18" t="s">
        <v>164</v>
      </c>
      <c r="J1659" s="18">
        <v>39615.222549999999</v>
      </c>
      <c r="K1659" s="18" t="s">
        <v>164</v>
      </c>
      <c r="L1659" s="18">
        <v>23824.22308</v>
      </c>
      <c r="M1659" s="18" t="s">
        <v>164</v>
      </c>
      <c r="N1659" s="18">
        <v>12039.055050000001</v>
      </c>
      <c r="O1659" s="18" t="s">
        <v>164</v>
      </c>
      <c r="P1659" s="18">
        <v>2737.839477</v>
      </c>
      <c r="Q1659" s="18" t="s">
        <v>164</v>
      </c>
      <c r="R1659" s="18">
        <v>-7103.209038</v>
      </c>
      <c r="S1659" s="18" t="s">
        <v>164</v>
      </c>
      <c r="T1659" s="18">
        <v>-11119.14575</v>
      </c>
      <c r="U1659" s="18" t="s">
        <v>164</v>
      </c>
      <c r="V1659" s="18">
        <v>-14120.389510000001</v>
      </c>
      <c r="W1659" s="18" t="s">
        <v>164</v>
      </c>
      <c r="X1659" s="18">
        <v>-16521.499540000001</v>
      </c>
      <c r="Y1659" s="18" t="s">
        <v>164</v>
      </c>
      <c r="Z1659" s="18">
        <v>-17726.896560000001</v>
      </c>
    </row>
    <row r="1660" spans="1:26" hidden="1">
      <c r="A1660" s="18" t="s">
        <v>211</v>
      </c>
      <c r="B1660" s="18" t="s">
        <v>292</v>
      </c>
      <c r="C1660" s="18" t="s">
        <v>288</v>
      </c>
      <c r="D1660" s="18" t="s">
        <v>58</v>
      </c>
      <c r="E1660" s="18" t="s">
        <v>59</v>
      </c>
      <c r="F1660" s="18" t="s">
        <v>60</v>
      </c>
      <c r="G1660" s="18">
        <v>323.04154369999998</v>
      </c>
      <c r="H1660" s="18">
        <v>361.84435259999998</v>
      </c>
      <c r="I1660" s="18" t="s">
        <v>164</v>
      </c>
      <c r="J1660" s="18">
        <v>417.63004860000001</v>
      </c>
      <c r="K1660" s="18" t="s">
        <v>164</v>
      </c>
      <c r="L1660" s="18">
        <v>412.61225039999999</v>
      </c>
      <c r="M1660" s="18" t="s">
        <v>164</v>
      </c>
      <c r="N1660" s="18">
        <v>413.36362509999998</v>
      </c>
      <c r="O1660" s="18" t="s">
        <v>164</v>
      </c>
      <c r="P1660" s="18">
        <v>449.2081086</v>
      </c>
      <c r="Q1660" s="18" t="s">
        <v>164</v>
      </c>
      <c r="R1660" s="18">
        <v>489.37409220000001</v>
      </c>
      <c r="S1660" s="18" t="s">
        <v>164</v>
      </c>
      <c r="T1660" s="18">
        <v>531.52026690000002</v>
      </c>
      <c r="U1660" s="18" t="s">
        <v>164</v>
      </c>
      <c r="V1660" s="18">
        <v>571.00467549999996</v>
      </c>
      <c r="W1660" s="18" t="s">
        <v>164</v>
      </c>
      <c r="X1660" s="18">
        <v>604.99635880000005</v>
      </c>
      <c r="Y1660" s="18" t="s">
        <v>164</v>
      </c>
      <c r="Z1660" s="18">
        <v>641.87407010000004</v>
      </c>
    </row>
    <row r="1661" spans="1:26" hidden="1">
      <c r="A1661" s="18" t="s">
        <v>211</v>
      </c>
      <c r="B1661" s="18" t="s">
        <v>292</v>
      </c>
      <c r="C1661" s="18" t="s">
        <v>288</v>
      </c>
      <c r="D1661" s="18" t="s">
        <v>58</v>
      </c>
      <c r="E1661" s="18" t="s">
        <v>61</v>
      </c>
      <c r="F1661" s="18" t="s">
        <v>62</v>
      </c>
      <c r="G1661" s="18">
        <v>0</v>
      </c>
      <c r="H1661" s="18">
        <v>74825.65625</v>
      </c>
      <c r="I1661" s="18" t="s">
        <v>164</v>
      </c>
      <c r="J1661" s="18">
        <v>112044.1406</v>
      </c>
      <c r="K1661" s="18" t="s">
        <v>164</v>
      </c>
      <c r="L1661" s="18">
        <v>156159.4375</v>
      </c>
      <c r="M1661" s="18" t="s">
        <v>164</v>
      </c>
      <c r="N1661" s="18">
        <v>201993.82810000001</v>
      </c>
      <c r="O1661" s="18" t="s">
        <v>164</v>
      </c>
      <c r="P1661" s="18">
        <v>250731.64060000001</v>
      </c>
      <c r="Q1661" s="18" t="s">
        <v>164</v>
      </c>
      <c r="R1661" s="18">
        <v>303451.625</v>
      </c>
      <c r="S1661" s="18" t="s">
        <v>164</v>
      </c>
      <c r="T1661" s="18">
        <v>363307.90629999997</v>
      </c>
      <c r="U1661" s="18" t="s">
        <v>164</v>
      </c>
      <c r="V1661" s="18">
        <v>427833.53129999997</v>
      </c>
      <c r="W1661" s="18" t="s">
        <v>164</v>
      </c>
      <c r="X1661" s="18">
        <v>496448.96879999997</v>
      </c>
      <c r="Y1661" s="18" t="s">
        <v>164</v>
      </c>
      <c r="Z1661" s="18">
        <v>569464.9375</v>
      </c>
    </row>
    <row r="1662" spans="1:26" hidden="1">
      <c r="A1662" s="18" t="s">
        <v>211</v>
      </c>
      <c r="B1662" s="18" t="s">
        <v>292</v>
      </c>
      <c r="C1662" s="18" t="s">
        <v>288</v>
      </c>
      <c r="D1662" s="18" t="s">
        <v>58</v>
      </c>
      <c r="E1662" s="18" t="s">
        <v>142</v>
      </c>
      <c r="F1662" s="18" t="s">
        <v>143</v>
      </c>
      <c r="G1662" s="18">
        <v>6503.1298829999996</v>
      </c>
      <c r="H1662" s="18">
        <v>6867.3901370000003</v>
      </c>
      <c r="I1662" s="18" t="s">
        <v>164</v>
      </c>
      <c r="J1662" s="18">
        <v>7611.25</v>
      </c>
      <c r="K1662" s="18" t="s">
        <v>164</v>
      </c>
      <c r="L1662" s="18">
        <v>8261.9902340000008</v>
      </c>
      <c r="M1662" s="18" t="s">
        <v>164</v>
      </c>
      <c r="N1662" s="18">
        <v>8787.1201170000004</v>
      </c>
      <c r="O1662" s="18" t="s">
        <v>164</v>
      </c>
      <c r="P1662" s="18">
        <v>9169.1103519999997</v>
      </c>
      <c r="Q1662" s="18" t="s">
        <v>164</v>
      </c>
      <c r="R1662" s="18">
        <v>9384.7001949999994</v>
      </c>
      <c r="S1662" s="18" t="s">
        <v>164</v>
      </c>
      <c r="T1662" s="18">
        <v>9456.8798829999996</v>
      </c>
      <c r="U1662" s="18" t="s">
        <v>164</v>
      </c>
      <c r="V1662" s="18">
        <v>9407.2597659999992</v>
      </c>
      <c r="W1662" s="18" t="s">
        <v>164</v>
      </c>
      <c r="X1662" s="18">
        <v>9253.9501949999994</v>
      </c>
      <c r="Y1662" s="18" t="s">
        <v>164</v>
      </c>
      <c r="Z1662" s="18">
        <v>9032.4199219999991</v>
      </c>
    </row>
    <row r="1663" spans="1:26" hidden="1">
      <c r="A1663" s="18" t="s">
        <v>211</v>
      </c>
      <c r="B1663" s="18" t="s">
        <v>292</v>
      </c>
      <c r="C1663" s="18" t="s">
        <v>288</v>
      </c>
      <c r="D1663" s="18" t="s">
        <v>58</v>
      </c>
      <c r="E1663" s="18" t="s">
        <v>63</v>
      </c>
      <c r="F1663" s="18" t="s">
        <v>60</v>
      </c>
      <c r="G1663" s="18">
        <v>462.50748490000001</v>
      </c>
      <c r="H1663" s="18">
        <v>500.73999500000002</v>
      </c>
      <c r="I1663" s="18" t="s">
        <v>164</v>
      </c>
      <c r="J1663" s="18">
        <v>550.75189850000004</v>
      </c>
      <c r="K1663" s="18" t="s">
        <v>164</v>
      </c>
      <c r="L1663" s="18">
        <v>518.0269356</v>
      </c>
      <c r="M1663" s="18" t="s">
        <v>164</v>
      </c>
      <c r="N1663" s="18">
        <v>531.98982609999996</v>
      </c>
      <c r="O1663" s="18" t="s">
        <v>164</v>
      </c>
      <c r="P1663" s="18">
        <v>594.73648839999998</v>
      </c>
      <c r="Q1663" s="18" t="s">
        <v>164</v>
      </c>
      <c r="R1663" s="18">
        <v>658.5826624</v>
      </c>
      <c r="S1663" s="18" t="s">
        <v>164</v>
      </c>
      <c r="T1663" s="18">
        <v>717.55507790000001</v>
      </c>
      <c r="U1663" s="18" t="s">
        <v>164</v>
      </c>
      <c r="V1663" s="18">
        <v>769.17389500000002</v>
      </c>
      <c r="W1663" s="18" t="s">
        <v>164</v>
      </c>
      <c r="X1663" s="18">
        <v>823.63802539999995</v>
      </c>
      <c r="Y1663" s="18" t="s">
        <v>164</v>
      </c>
      <c r="Z1663" s="18">
        <v>882.55095170000004</v>
      </c>
    </row>
    <row r="1664" spans="1:26" hidden="1">
      <c r="A1664" s="18" t="s">
        <v>212</v>
      </c>
      <c r="B1664" s="18" t="s">
        <v>255</v>
      </c>
      <c r="C1664" s="18" t="s">
        <v>288</v>
      </c>
      <c r="D1664" s="18" t="s">
        <v>58</v>
      </c>
      <c r="E1664" s="18" t="s">
        <v>140</v>
      </c>
      <c r="F1664" s="18" t="s">
        <v>141</v>
      </c>
      <c r="G1664" s="18">
        <v>31803.054250000001</v>
      </c>
      <c r="H1664" s="18">
        <v>34853.411379999998</v>
      </c>
      <c r="I1664" s="18">
        <v>37830.031130000003</v>
      </c>
      <c r="J1664" s="18">
        <v>41831.40438</v>
      </c>
      <c r="K1664" s="18">
        <v>40062.569499999998</v>
      </c>
      <c r="L1664" s="18">
        <v>33007.720999999998</v>
      </c>
      <c r="M1664" s="18">
        <v>25954.596750000001</v>
      </c>
      <c r="N1664" s="18">
        <v>20038.337749999999</v>
      </c>
      <c r="O1664" s="18">
        <v>14057.592500000001</v>
      </c>
      <c r="P1664" s="18">
        <v>9166.3022500000006</v>
      </c>
      <c r="Q1664" s="18">
        <v>5243.8832499999999</v>
      </c>
      <c r="R1664" s="18">
        <v>2200.2558749999998</v>
      </c>
      <c r="S1664" s="18">
        <v>-139.09450000000001</v>
      </c>
      <c r="T1664" s="18">
        <v>-1898.5155</v>
      </c>
      <c r="U1664" s="18">
        <v>-4251.8905000000004</v>
      </c>
      <c r="V1664" s="18">
        <v>-6128.6308749999998</v>
      </c>
      <c r="W1664" s="18">
        <v>-8086.948875</v>
      </c>
      <c r="X1664" s="18">
        <v>-9667.3162499999999</v>
      </c>
      <c r="Y1664" s="18">
        <v>-10518.538500000001</v>
      </c>
      <c r="Z1664" s="18">
        <v>-11901.409879999999</v>
      </c>
    </row>
    <row r="1665" spans="1:26" hidden="1">
      <c r="A1665" s="18" t="s">
        <v>212</v>
      </c>
      <c r="B1665" s="18" t="s">
        <v>255</v>
      </c>
      <c r="C1665" s="18" t="s">
        <v>288</v>
      </c>
      <c r="D1665" s="18" t="s">
        <v>58</v>
      </c>
      <c r="E1665" s="18" t="s">
        <v>59</v>
      </c>
      <c r="F1665" s="18" t="s">
        <v>60</v>
      </c>
      <c r="G1665" s="18">
        <v>342.23629019999998</v>
      </c>
      <c r="H1665" s="18">
        <v>378.37511039999998</v>
      </c>
      <c r="I1665" s="18">
        <v>406.7592593</v>
      </c>
      <c r="J1665" s="18">
        <v>447.25934410000002</v>
      </c>
      <c r="K1665" s="18">
        <v>466.0351076</v>
      </c>
      <c r="L1665" s="18">
        <v>467.38694479999998</v>
      </c>
      <c r="M1665" s="18">
        <v>467.89774679999999</v>
      </c>
      <c r="N1665" s="18">
        <v>465.672935</v>
      </c>
      <c r="O1665" s="18">
        <v>472.5564895</v>
      </c>
      <c r="P1665" s="18">
        <v>480.60775690000003</v>
      </c>
      <c r="Q1665" s="18">
        <v>485.25508400000001</v>
      </c>
      <c r="R1665" s="18">
        <v>488.16909020000003</v>
      </c>
      <c r="S1665" s="18">
        <v>493.37190880000003</v>
      </c>
      <c r="T1665" s="18">
        <v>498.84610140000001</v>
      </c>
      <c r="U1665" s="18">
        <v>503.2645885</v>
      </c>
      <c r="V1665" s="18">
        <v>507.4288818</v>
      </c>
      <c r="W1665" s="18">
        <v>516.72689190000006</v>
      </c>
      <c r="X1665" s="18">
        <v>523.31025030000001</v>
      </c>
      <c r="Y1665" s="18">
        <v>531.50666230000002</v>
      </c>
      <c r="Z1665" s="18">
        <v>543.81044680000002</v>
      </c>
    </row>
    <row r="1666" spans="1:26" hidden="1">
      <c r="A1666" s="18" t="s">
        <v>212</v>
      </c>
      <c r="B1666" s="18" t="s">
        <v>255</v>
      </c>
      <c r="C1666" s="18" t="s">
        <v>288</v>
      </c>
      <c r="D1666" s="18" t="s">
        <v>58</v>
      </c>
      <c r="E1666" s="18" t="s">
        <v>61</v>
      </c>
      <c r="F1666" s="18" t="s">
        <v>62</v>
      </c>
      <c r="G1666" s="18">
        <v>62786.002399999998</v>
      </c>
      <c r="H1666" s="18">
        <v>74100.364799999996</v>
      </c>
      <c r="I1666" s="18">
        <v>86801.545599999998</v>
      </c>
      <c r="J1666" s="18">
        <v>103492.7696</v>
      </c>
      <c r="K1666" s="18">
        <v>123839.3112</v>
      </c>
      <c r="L1666" s="18">
        <v>147011.90239999999</v>
      </c>
      <c r="M1666" s="18">
        <v>172528.59359999999</v>
      </c>
      <c r="N1666" s="18">
        <v>199747.76800000001</v>
      </c>
      <c r="O1666" s="18">
        <v>227718.33919999999</v>
      </c>
      <c r="P1666" s="18">
        <v>256744.136</v>
      </c>
      <c r="Q1666" s="18">
        <v>287931.88160000002</v>
      </c>
      <c r="R1666" s="18">
        <v>321975.31520000001</v>
      </c>
      <c r="S1666" s="18">
        <v>359786.94400000002</v>
      </c>
      <c r="T1666" s="18">
        <v>402591.0944</v>
      </c>
      <c r="U1666" s="18">
        <v>451226.93440000003</v>
      </c>
      <c r="V1666" s="18">
        <v>506638.52799999999</v>
      </c>
      <c r="W1666" s="18">
        <v>569985.36320000002</v>
      </c>
      <c r="X1666" s="18">
        <v>642789.73439999996</v>
      </c>
      <c r="Y1666" s="18">
        <v>726705.40800000005</v>
      </c>
      <c r="Z1666" s="18">
        <v>823375.87199999997</v>
      </c>
    </row>
    <row r="1667" spans="1:26" hidden="1">
      <c r="A1667" s="18" t="s">
        <v>212</v>
      </c>
      <c r="B1667" s="18" t="s">
        <v>255</v>
      </c>
      <c r="C1667" s="18" t="s">
        <v>288</v>
      </c>
      <c r="D1667" s="18" t="s">
        <v>58</v>
      </c>
      <c r="E1667" s="18" t="s">
        <v>142</v>
      </c>
      <c r="F1667" s="18" t="s">
        <v>143</v>
      </c>
      <c r="G1667" s="18">
        <v>6519.6170000000002</v>
      </c>
      <c r="H1667" s="18">
        <v>6930.1139999999996</v>
      </c>
      <c r="I1667" s="18">
        <v>7352.1629999999996</v>
      </c>
      <c r="J1667" s="18">
        <v>7762.174</v>
      </c>
      <c r="K1667" s="18">
        <v>8147.5870000000004</v>
      </c>
      <c r="L1667" s="18">
        <v>8509.4449999999997</v>
      </c>
      <c r="M1667" s="18">
        <v>8851.2870000000003</v>
      </c>
      <c r="N1667" s="18">
        <v>9173.93</v>
      </c>
      <c r="O1667" s="18">
        <v>9474.89</v>
      </c>
      <c r="P1667" s="18">
        <v>9750.0419999999995</v>
      </c>
      <c r="Q1667" s="18">
        <v>9997.3940000000002</v>
      </c>
      <c r="R1667" s="18">
        <v>10216.471</v>
      </c>
      <c r="S1667" s="18">
        <v>10407.837</v>
      </c>
      <c r="T1667" s="18">
        <v>10580.054</v>
      </c>
      <c r="U1667" s="18">
        <v>10733.665000000001</v>
      </c>
      <c r="V1667" s="18">
        <v>10868.609</v>
      </c>
      <c r="W1667" s="18">
        <v>10985.482</v>
      </c>
      <c r="X1667" s="18">
        <v>11087.241</v>
      </c>
      <c r="Y1667" s="18">
        <v>11174.48</v>
      </c>
      <c r="Z1667" s="18">
        <v>11245.415000000001</v>
      </c>
    </row>
    <row r="1668" spans="1:26" hidden="1">
      <c r="A1668" s="18" t="s">
        <v>212</v>
      </c>
      <c r="B1668" s="18" t="s">
        <v>255</v>
      </c>
      <c r="C1668" s="18" t="s">
        <v>288</v>
      </c>
      <c r="D1668" s="18" t="s">
        <v>58</v>
      </c>
      <c r="E1668" s="18" t="s">
        <v>63</v>
      </c>
      <c r="F1668" s="18" t="s">
        <v>60</v>
      </c>
      <c r="G1668" s="18">
        <v>465.94610310000002</v>
      </c>
      <c r="H1668" s="18">
        <v>521.18835799999999</v>
      </c>
      <c r="I1668" s="18">
        <v>561.50638630000003</v>
      </c>
      <c r="J1668" s="18">
        <v>619.69697329999997</v>
      </c>
      <c r="K1668" s="18">
        <v>644.93952869999998</v>
      </c>
      <c r="L1668" s="18">
        <v>630.31435639999995</v>
      </c>
      <c r="M1668" s="18">
        <v>621.86506169999996</v>
      </c>
      <c r="N1668" s="18">
        <v>615.99304710000001</v>
      </c>
      <c r="O1668" s="18">
        <v>627.09786069999996</v>
      </c>
      <c r="P1668" s="18">
        <v>641.57879809999997</v>
      </c>
      <c r="Q1668" s="18">
        <v>645.68112870000004</v>
      </c>
      <c r="R1668" s="18">
        <v>651.08187050000004</v>
      </c>
      <c r="S1668" s="18">
        <v>662.98198720000005</v>
      </c>
      <c r="T1668" s="18">
        <v>674.36238820000005</v>
      </c>
      <c r="U1668" s="18">
        <v>687.12612039999999</v>
      </c>
      <c r="V1668" s="18">
        <v>700.11447169999997</v>
      </c>
      <c r="W1668" s="18">
        <v>723.83245880000004</v>
      </c>
      <c r="X1668" s="18">
        <v>737.92669439999997</v>
      </c>
      <c r="Y1668" s="18">
        <v>748.39751120000005</v>
      </c>
      <c r="Z1668" s="18">
        <v>784.23280569999997</v>
      </c>
    </row>
    <row r="1669" spans="1:26" hidden="1">
      <c r="A1669" s="18" t="s">
        <v>212</v>
      </c>
      <c r="B1669" s="18" t="s">
        <v>295</v>
      </c>
      <c r="C1669" s="18" t="s">
        <v>288</v>
      </c>
      <c r="D1669" s="18" t="s">
        <v>58</v>
      </c>
      <c r="E1669" s="18" t="s">
        <v>140</v>
      </c>
      <c r="F1669" s="18" t="s">
        <v>141</v>
      </c>
      <c r="G1669" s="18">
        <v>31803.054250000001</v>
      </c>
      <c r="H1669" s="18">
        <v>34853.411379999998</v>
      </c>
      <c r="I1669" s="18">
        <v>37830.031130000003</v>
      </c>
      <c r="J1669" s="18">
        <v>41831.40438</v>
      </c>
      <c r="K1669" s="18">
        <v>42768.795749999997</v>
      </c>
      <c r="L1669" s="18">
        <v>39624.253499999999</v>
      </c>
      <c r="M1669" s="18">
        <v>18414.519130000001</v>
      </c>
      <c r="N1669" s="18">
        <v>6947.415438</v>
      </c>
      <c r="O1669" s="18">
        <v>2286.4337500000001</v>
      </c>
      <c r="P1669" s="18">
        <v>-2187.464125</v>
      </c>
      <c r="Q1669" s="18">
        <v>-5143.2573130000001</v>
      </c>
      <c r="R1669" s="18">
        <v>-8152.2941559999999</v>
      </c>
      <c r="S1669" s="18">
        <v>-9710.6038129999997</v>
      </c>
      <c r="T1669" s="18">
        <v>-10935.697469999999</v>
      </c>
      <c r="U1669" s="18">
        <v>-12733.01484</v>
      </c>
      <c r="V1669" s="18">
        <v>-14431.391879999999</v>
      </c>
      <c r="W1669" s="18">
        <v>-15850.140659999999</v>
      </c>
      <c r="X1669" s="18">
        <v>-17930.809410000002</v>
      </c>
      <c r="Y1669" s="18">
        <v>-18401.48863</v>
      </c>
      <c r="Z1669" s="18">
        <v>-18303.078310000001</v>
      </c>
    </row>
    <row r="1670" spans="1:26" hidden="1">
      <c r="A1670" s="18" t="s">
        <v>212</v>
      </c>
      <c r="B1670" s="18" t="s">
        <v>295</v>
      </c>
      <c r="C1670" s="18" t="s">
        <v>288</v>
      </c>
      <c r="D1670" s="18" t="s">
        <v>58</v>
      </c>
      <c r="E1670" s="18" t="s">
        <v>59</v>
      </c>
      <c r="F1670" s="18" t="s">
        <v>60</v>
      </c>
      <c r="G1670" s="18">
        <v>342.23629019999998</v>
      </c>
      <c r="H1670" s="18">
        <v>378.37511039999998</v>
      </c>
      <c r="I1670" s="18">
        <v>406.7592593</v>
      </c>
      <c r="J1670" s="18">
        <v>447.25934410000002</v>
      </c>
      <c r="K1670" s="18">
        <v>471.80146289999999</v>
      </c>
      <c r="L1670" s="18">
        <v>486.9505613</v>
      </c>
      <c r="M1670" s="18">
        <v>422.5954653</v>
      </c>
      <c r="N1670" s="18">
        <v>347.43915329999999</v>
      </c>
      <c r="O1670" s="18">
        <v>342.31459419999999</v>
      </c>
      <c r="P1670" s="18">
        <v>350.85243819999999</v>
      </c>
      <c r="Q1670" s="18">
        <v>361.4468885</v>
      </c>
      <c r="R1670" s="18">
        <v>368.39716750000002</v>
      </c>
      <c r="S1670" s="18">
        <v>373.9274916</v>
      </c>
      <c r="T1670" s="18">
        <v>386.30437690000002</v>
      </c>
      <c r="U1670" s="18">
        <v>402.74621769999999</v>
      </c>
      <c r="V1670" s="18">
        <v>414.65427740000001</v>
      </c>
      <c r="W1670" s="18">
        <v>420.76238239999998</v>
      </c>
      <c r="X1670" s="18">
        <v>428.07907510000001</v>
      </c>
      <c r="Y1670" s="18">
        <v>435.4859611</v>
      </c>
      <c r="Z1670" s="18">
        <v>451.59400529999999</v>
      </c>
    </row>
    <row r="1671" spans="1:26" hidden="1">
      <c r="A1671" s="18" t="s">
        <v>212</v>
      </c>
      <c r="B1671" s="18" t="s">
        <v>295</v>
      </c>
      <c r="C1671" s="18" t="s">
        <v>288</v>
      </c>
      <c r="D1671" s="18" t="s">
        <v>58</v>
      </c>
      <c r="E1671" s="18" t="s">
        <v>61</v>
      </c>
      <c r="F1671" s="18" t="s">
        <v>62</v>
      </c>
      <c r="G1671" s="18">
        <v>62786.002399999998</v>
      </c>
      <c r="H1671" s="18">
        <v>74100.364799999996</v>
      </c>
      <c r="I1671" s="18">
        <v>86801.545599999998</v>
      </c>
      <c r="J1671" s="18">
        <v>103492.7696</v>
      </c>
      <c r="K1671" s="18">
        <v>123839.3112</v>
      </c>
      <c r="L1671" s="18">
        <v>147011.90239999999</v>
      </c>
      <c r="M1671" s="18">
        <v>172528.59359999999</v>
      </c>
      <c r="N1671" s="18">
        <v>199747.76800000001</v>
      </c>
      <c r="O1671" s="18">
        <v>227718.33919999999</v>
      </c>
      <c r="P1671" s="18">
        <v>256744.136</v>
      </c>
      <c r="Q1671" s="18">
        <v>287931.88160000002</v>
      </c>
      <c r="R1671" s="18">
        <v>321975.31520000001</v>
      </c>
      <c r="S1671" s="18">
        <v>359786.94400000002</v>
      </c>
      <c r="T1671" s="18">
        <v>402591.0944</v>
      </c>
      <c r="U1671" s="18">
        <v>451226.93440000003</v>
      </c>
      <c r="V1671" s="18">
        <v>506638.52799999999</v>
      </c>
      <c r="W1671" s="18">
        <v>569985.36320000002</v>
      </c>
      <c r="X1671" s="18">
        <v>642789.73439999996</v>
      </c>
      <c r="Y1671" s="18">
        <v>726705.40800000005</v>
      </c>
      <c r="Z1671" s="18">
        <v>823375.87199999997</v>
      </c>
    </row>
    <row r="1672" spans="1:26" hidden="1">
      <c r="A1672" s="18" t="s">
        <v>212</v>
      </c>
      <c r="B1672" s="18" t="s">
        <v>295</v>
      </c>
      <c r="C1672" s="18" t="s">
        <v>288</v>
      </c>
      <c r="D1672" s="18" t="s">
        <v>58</v>
      </c>
      <c r="E1672" s="18" t="s">
        <v>142</v>
      </c>
      <c r="F1672" s="18" t="s">
        <v>143</v>
      </c>
      <c r="G1672" s="18">
        <v>6519.6170000000002</v>
      </c>
      <c r="H1672" s="18">
        <v>6930.1139999999996</v>
      </c>
      <c r="I1672" s="18">
        <v>7352.1629999999996</v>
      </c>
      <c r="J1672" s="18">
        <v>7762.174</v>
      </c>
      <c r="K1672" s="18">
        <v>8147.5870000000004</v>
      </c>
      <c r="L1672" s="18">
        <v>8509.4449999999997</v>
      </c>
      <c r="M1672" s="18">
        <v>8851.2870000000003</v>
      </c>
      <c r="N1672" s="18">
        <v>9173.93</v>
      </c>
      <c r="O1672" s="18">
        <v>9474.89</v>
      </c>
      <c r="P1672" s="18">
        <v>9750.0419999999995</v>
      </c>
      <c r="Q1672" s="18">
        <v>9997.3940000000002</v>
      </c>
      <c r="R1672" s="18">
        <v>10216.471</v>
      </c>
      <c r="S1672" s="18">
        <v>10407.837</v>
      </c>
      <c r="T1672" s="18">
        <v>10580.054</v>
      </c>
      <c r="U1672" s="18">
        <v>10733.665000000001</v>
      </c>
      <c r="V1672" s="18">
        <v>10868.609</v>
      </c>
      <c r="W1672" s="18">
        <v>10985.482</v>
      </c>
      <c r="X1672" s="18">
        <v>11087.241</v>
      </c>
      <c r="Y1672" s="18">
        <v>11174.48</v>
      </c>
      <c r="Z1672" s="18">
        <v>11245.415000000001</v>
      </c>
    </row>
    <row r="1673" spans="1:26" hidden="1">
      <c r="A1673" s="18" t="s">
        <v>212</v>
      </c>
      <c r="B1673" s="18" t="s">
        <v>295</v>
      </c>
      <c r="C1673" s="18" t="s">
        <v>288</v>
      </c>
      <c r="D1673" s="18" t="s">
        <v>58</v>
      </c>
      <c r="E1673" s="18" t="s">
        <v>63</v>
      </c>
      <c r="F1673" s="18" t="s">
        <v>60</v>
      </c>
      <c r="G1673" s="18">
        <v>465.94610310000002</v>
      </c>
      <c r="H1673" s="18">
        <v>521.18835799999999</v>
      </c>
      <c r="I1673" s="18">
        <v>561.50638630000003</v>
      </c>
      <c r="J1673" s="18">
        <v>619.69697329999997</v>
      </c>
      <c r="K1673" s="18">
        <v>658.60822829999995</v>
      </c>
      <c r="L1673" s="18">
        <v>671.58319630000005</v>
      </c>
      <c r="M1673" s="18">
        <v>537.85258139999996</v>
      </c>
      <c r="N1673" s="18">
        <v>426.69731380000002</v>
      </c>
      <c r="O1673" s="18">
        <v>433.03885860000003</v>
      </c>
      <c r="P1673" s="18">
        <v>451.86656959999999</v>
      </c>
      <c r="Q1673" s="18">
        <v>471.69637280000001</v>
      </c>
      <c r="R1673" s="18">
        <v>493.78402019999999</v>
      </c>
      <c r="S1673" s="18">
        <v>498.82835949999998</v>
      </c>
      <c r="T1673" s="18">
        <v>512.51710049999997</v>
      </c>
      <c r="U1673" s="18">
        <v>533.36002780000001</v>
      </c>
      <c r="V1673" s="18">
        <v>553.54849609999997</v>
      </c>
      <c r="W1673" s="18">
        <v>569.10862629999997</v>
      </c>
      <c r="X1673" s="18">
        <v>588.12040679999996</v>
      </c>
      <c r="Y1673" s="18">
        <v>596.17654990000005</v>
      </c>
      <c r="Z1673" s="18">
        <v>648.80080429999998</v>
      </c>
    </row>
    <row r="1674" spans="1:26" hidden="1">
      <c r="A1674" s="18" t="s">
        <v>212</v>
      </c>
      <c r="B1674" s="18" t="s">
        <v>257</v>
      </c>
      <c r="C1674" s="18" t="s">
        <v>288</v>
      </c>
      <c r="D1674" s="18" t="s">
        <v>58</v>
      </c>
      <c r="E1674" s="18" t="s">
        <v>140</v>
      </c>
      <c r="F1674" s="18" t="s">
        <v>141</v>
      </c>
      <c r="G1674" s="18">
        <v>31803.054250000001</v>
      </c>
      <c r="H1674" s="18">
        <v>34853.411379999998</v>
      </c>
      <c r="I1674" s="18">
        <v>37830.031130000003</v>
      </c>
      <c r="J1674" s="18">
        <v>41831.40438</v>
      </c>
      <c r="K1674" s="18">
        <v>42762.768250000001</v>
      </c>
      <c r="L1674" s="18">
        <v>39602.054499999998</v>
      </c>
      <c r="M1674" s="18">
        <v>19191.707999999999</v>
      </c>
      <c r="N1674" s="18">
        <v>8971.5836249999993</v>
      </c>
      <c r="O1674" s="18">
        <v>4706.699063</v>
      </c>
      <c r="P1674" s="18">
        <v>245.8409375</v>
      </c>
      <c r="Q1674" s="18">
        <v>-3138.115875</v>
      </c>
      <c r="R1674" s="18">
        <v>-6020.66975</v>
      </c>
      <c r="S1674" s="18">
        <v>-8204.76</v>
      </c>
      <c r="T1674" s="18">
        <v>-9507.4587499999998</v>
      </c>
      <c r="U1674" s="18">
        <v>-10977.40163</v>
      </c>
      <c r="V1674" s="18">
        <v>-12600.792439999999</v>
      </c>
      <c r="W1674" s="18">
        <v>-13935.70269</v>
      </c>
      <c r="X1674" s="18">
        <v>-15553.088379999999</v>
      </c>
      <c r="Y1674" s="18">
        <v>-16272.350630000001</v>
      </c>
      <c r="Z1674" s="18">
        <v>-15569.17669</v>
      </c>
    </row>
    <row r="1675" spans="1:26" hidden="1">
      <c r="A1675" s="18" t="s">
        <v>212</v>
      </c>
      <c r="B1675" s="18" t="s">
        <v>257</v>
      </c>
      <c r="C1675" s="18" t="s">
        <v>288</v>
      </c>
      <c r="D1675" s="18" t="s">
        <v>58</v>
      </c>
      <c r="E1675" s="18" t="s">
        <v>59</v>
      </c>
      <c r="F1675" s="18" t="s">
        <v>60</v>
      </c>
      <c r="G1675" s="18">
        <v>342.23629019999998</v>
      </c>
      <c r="H1675" s="18">
        <v>378.37511039999998</v>
      </c>
      <c r="I1675" s="18">
        <v>406.7592593</v>
      </c>
      <c r="J1675" s="18">
        <v>447.25934410000002</v>
      </c>
      <c r="K1675" s="18">
        <v>471.71222319999998</v>
      </c>
      <c r="L1675" s="18">
        <v>486.58554830000003</v>
      </c>
      <c r="M1675" s="18">
        <v>424.50500590000001</v>
      </c>
      <c r="N1675" s="18">
        <v>369.70400289999998</v>
      </c>
      <c r="O1675" s="18">
        <v>373.90163039999999</v>
      </c>
      <c r="P1675" s="18">
        <v>381.60350670000003</v>
      </c>
      <c r="Q1675" s="18">
        <v>388.54541640000002</v>
      </c>
      <c r="R1675" s="18">
        <v>393.18556280000001</v>
      </c>
      <c r="S1675" s="18">
        <v>400.10775080000002</v>
      </c>
      <c r="T1675" s="18">
        <v>411.85319290000001</v>
      </c>
      <c r="U1675" s="18">
        <v>424.85936240000001</v>
      </c>
      <c r="V1675" s="18">
        <v>435.36208370000003</v>
      </c>
      <c r="W1675" s="18">
        <v>445.07006910000001</v>
      </c>
      <c r="X1675" s="18">
        <v>453.80641009999999</v>
      </c>
      <c r="Y1675" s="18">
        <v>460.3195015</v>
      </c>
      <c r="Z1675" s="18">
        <v>475.4270143</v>
      </c>
    </row>
    <row r="1676" spans="1:26" hidden="1">
      <c r="A1676" s="18" t="s">
        <v>212</v>
      </c>
      <c r="B1676" s="18" t="s">
        <v>257</v>
      </c>
      <c r="C1676" s="18" t="s">
        <v>288</v>
      </c>
      <c r="D1676" s="18" t="s">
        <v>58</v>
      </c>
      <c r="E1676" s="18" t="s">
        <v>61</v>
      </c>
      <c r="F1676" s="18" t="s">
        <v>62</v>
      </c>
      <c r="G1676" s="18">
        <v>62786.002399999998</v>
      </c>
      <c r="H1676" s="18">
        <v>74100.364799999996</v>
      </c>
      <c r="I1676" s="18">
        <v>86801.545599999998</v>
      </c>
      <c r="J1676" s="18">
        <v>103492.7696</v>
      </c>
      <c r="K1676" s="18">
        <v>123839.3112</v>
      </c>
      <c r="L1676" s="18">
        <v>147011.90239999999</v>
      </c>
      <c r="M1676" s="18">
        <v>172528.59359999999</v>
      </c>
      <c r="N1676" s="18">
        <v>199747.76800000001</v>
      </c>
      <c r="O1676" s="18">
        <v>227718.33919999999</v>
      </c>
      <c r="P1676" s="18">
        <v>256744.136</v>
      </c>
      <c r="Q1676" s="18">
        <v>287931.88160000002</v>
      </c>
      <c r="R1676" s="18">
        <v>321975.31520000001</v>
      </c>
      <c r="S1676" s="18">
        <v>359786.94400000002</v>
      </c>
      <c r="T1676" s="18">
        <v>402591.0944</v>
      </c>
      <c r="U1676" s="18">
        <v>451226.93440000003</v>
      </c>
      <c r="V1676" s="18">
        <v>506638.52799999999</v>
      </c>
      <c r="W1676" s="18">
        <v>569985.36320000002</v>
      </c>
      <c r="X1676" s="18">
        <v>642789.73439999996</v>
      </c>
      <c r="Y1676" s="18">
        <v>726705.40800000005</v>
      </c>
      <c r="Z1676" s="18">
        <v>823375.87199999997</v>
      </c>
    </row>
    <row r="1677" spans="1:26" hidden="1">
      <c r="A1677" s="18" t="s">
        <v>212</v>
      </c>
      <c r="B1677" s="18" t="s">
        <v>257</v>
      </c>
      <c r="C1677" s="18" t="s">
        <v>288</v>
      </c>
      <c r="D1677" s="18" t="s">
        <v>58</v>
      </c>
      <c r="E1677" s="18" t="s">
        <v>142</v>
      </c>
      <c r="F1677" s="18" t="s">
        <v>143</v>
      </c>
      <c r="G1677" s="18">
        <v>6519.6170000000002</v>
      </c>
      <c r="H1677" s="18">
        <v>6930.1139999999996</v>
      </c>
      <c r="I1677" s="18">
        <v>7352.1629999999996</v>
      </c>
      <c r="J1677" s="18">
        <v>7762.174</v>
      </c>
      <c r="K1677" s="18">
        <v>8147.5870000000004</v>
      </c>
      <c r="L1677" s="18">
        <v>8509.4449999999997</v>
      </c>
      <c r="M1677" s="18">
        <v>8851.2870000000003</v>
      </c>
      <c r="N1677" s="18">
        <v>9173.93</v>
      </c>
      <c r="O1677" s="18">
        <v>9474.89</v>
      </c>
      <c r="P1677" s="18">
        <v>9750.0419999999995</v>
      </c>
      <c r="Q1677" s="18">
        <v>9997.3940000000002</v>
      </c>
      <c r="R1677" s="18">
        <v>10216.471</v>
      </c>
      <c r="S1677" s="18">
        <v>10407.837</v>
      </c>
      <c r="T1677" s="18">
        <v>10580.054</v>
      </c>
      <c r="U1677" s="18">
        <v>10733.665000000001</v>
      </c>
      <c r="V1677" s="18">
        <v>10868.609</v>
      </c>
      <c r="W1677" s="18">
        <v>10985.482</v>
      </c>
      <c r="X1677" s="18">
        <v>11087.241</v>
      </c>
      <c r="Y1677" s="18">
        <v>11174.48</v>
      </c>
      <c r="Z1677" s="18">
        <v>11245.415000000001</v>
      </c>
    </row>
    <row r="1678" spans="1:26" hidden="1">
      <c r="A1678" s="18" t="s">
        <v>212</v>
      </c>
      <c r="B1678" s="18" t="s">
        <v>257</v>
      </c>
      <c r="C1678" s="18" t="s">
        <v>288</v>
      </c>
      <c r="D1678" s="18" t="s">
        <v>58</v>
      </c>
      <c r="E1678" s="18" t="s">
        <v>63</v>
      </c>
      <c r="F1678" s="18" t="s">
        <v>60</v>
      </c>
      <c r="G1678" s="18">
        <v>465.94610310000002</v>
      </c>
      <c r="H1678" s="18">
        <v>521.18835799999999</v>
      </c>
      <c r="I1678" s="18">
        <v>561.50638630000003</v>
      </c>
      <c r="J1678" s="18">
        <v>619.69697329999997</v>
      </c>
      <c r="K1678" s="18">
        <v>658.49351549999994</v>
      </c>
      <c r="L1678" s="18">
        <v>671.07222179999997</v>
      </c>
      <c r="M1678" s="18">
        <v>543.47885380000002</v>
      </c>
      <c r="N1678" s="18">
        <v>459.98935699999998</v>
      </c>
      <c r="O1678" s="18">
        <v>478.51820950000001</v>
      </c>
      <c r="P1678" s="18">
        <v>499.0196037</v>
      </c>
      <c r="Q1678" s="18">
        <v>511.47210810000001</v>
      </c>
      <c r="R1678" s="18">
        <v>528.94347519999997</v>
      </c>
      <c r="S1678" s="18">
        <v>542.29691730000002</v>
      </c>
      <c r="T1678" s="18">
        <v>554.98744650000003</v>
      </c>
      <c r="U1678" s="18">
        <v>577.65448479999998</v>
      </c>
      <c r="V1678" s="18">
        <v>597.34562129999995</v>
      </c>
      <c r="W1678" s="18">
        <v>618.34522300000003</v>
      </c>
      <c r="X1678" s="18">
        <v>638.71203089999995</v>
      </c>
      <c r="Y1678" s="18">
        <v>647.23816650000003</v>
      </c>
      <c r="Z1678" s="18">
        <v>678.06309069999998</v>
      </c>
    </row>
    <row r="1679" spans="1:26" hidden="1">
      <c r="A1679" s="18" t="s">
        <v>212</v>
      </c>
      <c r="B1679" s="18" t="s">
        <v>251</v>
      </c>
      <c r="C1679" s="18" t="s">
        <v>288</v>
      </c>
      <c r="D1679" s="18" t="s">
        <v>58</v>
      </c>
      <c r="E1679" s="18" t="s">
        <v>140</v>
      </c>
      <c r="F1679" s="18" t="s">
        <v>141</v>
      </c>
      <c r="G1679" s="18">
        <v>31803.054250000001</v>
      </c>
      <c r="H1679" s="18">
        <v>34853.411379999998</v>
      </c>
      <c r="I1679" s="18">
        <v>37830.031130000003</v>
      </c>
      <c r="J1679" s="18">
        <v>41831.40438</v>
      </c>
      <c r="K1679" s="18">
        <v>42762.768250000001</v>
      </c>
      <c r="L1679" s="18">
        <v>39602.054499999998</v>
      </c>
      <c r="M1679" s="18">
        <v>30029.716250000001</v>
      </c>
      <c r="N1679" s="18">
        <v>19615.128499999999</v>
      </c>
      <c r="O1679" s="18">
        <v>13406.38675</v>
      </c>
      <c r="P1679" s="18">
        <v>8575.9619999999995</v>
      </c>
      <c r="Q1679" s="18">
        <v>4290.9395000000004</v>
      </c>
      <c r="R1679" s="18">
        <v>812.37275</v>
      </c>
      <c r="S1679" s="18">
        <v>-1496.66275</v>
      </c>
      <c r="T1679" s="18">
        <v>-3336.9337500000001</v>
      </c>
      <c r="U1679" s="18">
        <v>-5616.5502500000002</v>
      </c>
      <c r="V1679" s="18">
        <v>-7619.7595000000001</v>
      </c>
      <c r="W1679" s="18">
        <v>-9279.1168749999997</v>
      </c>
      <c r="X1679" s="18">
        <v>-11046.69025</v>
      </c>
      <c r="Y1679" s="18">
        <v>-11964.915129999999</v>
      </c>
      <c r="Z1679" s="18">
        <v>-13354.234630000001</v>
      </c>
    </row>
    <row r="1680" spans="1:26" hidden="1">
      <c r="A1680" s="18" t="s">
        <v>212</v>
      </c>
      <c r="B1680" s="18" t="s">
        <v>251</v>
      </c>
      <c r="C1680" s="18" t="s">
        <v>288</v>
      </c>
      <c r="D1680" s="18" t="s">
        <v>58</v>
      </c>
      <c r="E1680" s="18" t="s">
        <v>59</v>
      </c>
      <c r="F1680" s="18" t="s">
        <v>60</v>
      </c>
      <c r="G1680" s="18">
        <v>342.23629019999998</v>
      </c>
      <c r="H1680" s="18">
        <v>378.37511039999998</v>
      </c>
      <c r="I1680" s="18">
        <v>406.7592593</v>
      </c>
      <c r="J1680" s="18">
        <v>447.25934410000002</v>
      </c>
      <c r="K1680" s="18">
        <v>471.71222319999998</v>
      </c>
      <c r="L1680" s="18">
        <v>486.58554830000003</v>
      </c>
      <c r="M1680" s="18">
        <v>482.82986039999997</v>
      </c>
      <c r="N1680" s="18">
        <v>462.20228320000001</v>
      </c>
      <c r="O1680" s="18">
        <v>461.53761040000001</v>
      </c>
      <c r="P1680" s="18">
        <v>468.69486910000001</v>
      </c>
      <c r="Q1680" s="18">
        <v>473.45917659999998</v>
      </c>
      <c r="R1680" s="18">
        <v>475.06233900000001</v>
      </c>
      <c r="S1680" s="18">
        <v>478.61675559999998</v>
      </c>
      <c r="T1680" s="18">
        <v>484.72788600000001</v>
      </c>
      <c r="U1680" s="18">
        <v>492.44303719999999</v>
      </c>
      <c r="V1680" s="18">
        <v>496.95952670000003</v>
      </c>
      <c r="W1680" s="18">
        <v>502.8749138</v>
      </c>
      <c r="X1680" s="18">
        <v>510.0316904</v>
      </c>
      <c r="Y1680" s="18">
        <v>516.35093489999997</v>
      </c>
      <c r="Z1680" s="18">
        <v>525.62503119999997</v>
      </c>
    </row>
    <row r="1681" spans="1:26" hidden="1">
      <c r="A1681" s="18" t="s">
        <v>212</v>
      </c>
      <c r="B1681" s="18" t="s">
        <v>251</v>
      </c>
      <c r="C1681" s="18" t="s">
        <v>288</v>
      </c>
      <c r="D1681" s="18" t="s">
        <v>58</v>
      </c>
      <c r="E1681" s="18" t="s">
        <v>61</v>
      </c>
      <c r="F1681" s="18" t="s">
        <v>62</v>
      </c>
      <c r="G1681" s="18">
        <v>62786.002399999998</v>
      </c>
      <c r="H1681" s="18">
        <v>74100.364799999996</v>
      </c>
      <c r="I1681" s="18">
        <v>86801.545599999998</v>
      </c>
      <c r="J1681" s="18">
        <v>103492.7696</v>
      </c>
      <c r="K1681" s="18">
        <v>123839.3112</v>
      </c>
      <c r="L1681" s="18">
        <v>147011.90239999999</v>
      </c>
      <c r="M1681" s="18">
        <v>172528.59359999999</v>
      </c>
      <c r="N1681" s="18">
        <v>199747.76800000001</v>
      </c>
      <c r="O1681" s="18">
        <v>227718.33919999999</v>
      </c>
      <c r="P1681" s="18">
        <v>256744.136</v>
      </c>
      <c r="Q1681" s="18">
        <v>287931.88160000002</v>
      </c>
      <c r="R1681" s="18">
        <v>321975.31520000001</v>
      </c>
      <c r="S1681" s="18">
        <v>359786.94400000002</v>
      </c>
      <c r="T1681" s="18">
        <v>402591.0944</v>
      </c>
      <c r="U1681" s="18">
        <v>451226.93440000003</v>
      </c>
      <c r="V1681" s="18">
        <v>506638.52799999999</v>
      </c>
      <c r="W1681" s="18">
        <v>569985.36320000002</v>
      </c>
      <c r="X1681" s="18">
        <v>642789.73439999996</v>
      </c>
      <c r="Y1681" s="18">
        <v>726705.40800000005</v>
      </c>
      <c r="Z1681" s="18">
        <v>823375.87199999997</v>
      </c>
    </row>
    <row r="1682" spans="1:26" hidden="1">
      <c r="A1682" s="18" t="s">
        <v>212</v>
      </c>
      <c r="B1682" s="18" t="s">
        <v>251</v>
      </c>
      <c r="C1682" s="18" t="s">
        <v>288</v>
      </c>
      <c r="D1682" s="18" t="s">
        <v>58</v>
      </c>
      <c r="E1682" s="18" t="s">
        <v>142</v>
      </c>
      <c r="F1682" s="18" t="s">
        <v>143</v>
      </c>
      <c r="G1682" s="18">
        <v>6519.6170000000002</v>
      </c>
      <c r="H1682" s="18">
        <v>6930.1139999999996</v>
      </c>
      <c r="I1682" s="18">
        <v>7352.1629999999996</v>
      </c>
      <c r="J1682" s="18">
        <v>7762.174</v>
      </c>
      <c r="K1682" s="18">
        <v>8147.5870000000004</v>
      </c>
      <c r="L1682" s="18">
        <v>8509.4449999999997</v>
      </c>
      <c r="M1682" s="18">
        <v>8851.2870000000003</v>
      </c>
      <c r="N1682" s="18">
        <v>9173.93</v>
      </c>
      <c r="O1682" s="18">
        <v>9474.89</v>
      </c>
      <c r="P1682" s="18">
        <v>9750.0419999999995</v>
      </c>
      <c r="Q1682" s="18">
        <v>9997.3940000000002</v>
      </c>
      <c r="R1682" s="18">
        <v>10216.471</v>
      </c>
      <c r="S1682" s="18">
        <v>10407.837</v>
      </c>
      <c r="T1682" s="18">
        <v>10580.054</v>
      </c>
      <c r="U1682" s="18">
        <v>10733.665000000001</v>
      </c>
      <c r="V1682" s="18">
        <v>10868.609</v>
      </c>
      <c r="W1682" s="18">
        <v>10985.482</v>
      </c>
      <c r="X1682" s="18">
        <v>11087.241</v>
      </c>
      <c r="Y1682" s="18">
        <v>11174.48</v>
      </c>
      <c r="Z1682" s="18">
        <v>11245.415000000001</v>
      </c>
    </row>
    <row r="1683" spans="1:26" hidden="1">
      <c r="A1683" s="18" t="s">
        <v>212</v>
      </c>
      <c r="B1683" s="18" t="s">
        <v>251</v>
      </c>
      <c r="C1683" s="18" t="s">
        <v>288</v>
      </c>
      <c r="D1683" s="18" t="s">
        <v>58</v>
      </c>
      <c r="E1683" s="18" t="s">
        <v>63</v>
      </c>
      <c r="F1683" s="18" t="s">
        <v>60</v>
      </c>
      <c r="G1683" s="18">
        <v>465.94610310000002</v>
      </c>
      <c r="H1683" s="18">
        <v>521.18835799999999</v>
      </c>
      <c r="I1683" s="18">
        <v>561.50638630000003</v>
      </c>
      <c r="J1683" s="18">
        <v>619.69697329999997</v>
      </c>
      <c r="K1683" s="18">
        <v>658.49351549999994</v>
      </c>
      <c r="L1683" s="18">
        <v>671.07222179999997</v>
      </c>
      <c r="M1683" s="18">
        <v>648.8501569</v>
      </c>
      <c r="N1683" s="18">
        <v>605.91102179999996</v>
      </c>
      <c r="O1683" s="18">
        <v>606.0271414</v>
      </c>
      <c r="P1683" s="18">
        <v>620.67053829999998</v>
      </c>
      <c r="Q1683" s="18">
        <v>626.82356619999996</v>
      </c>
      <c r="R1683" s="18">
        <v>634.81543099999999</v>
      </c>
      <c r="S1683" s="18">
        <v>643.53209030000005</v>
      </c>
      <c r="T1683" s="18">
        <v>655.87578040000005</v>
      </c>
      <c r="U1683" s="18">
        <v>674.71292630000005</v>
      </c>
      <c r="V1683" s="18">
        <v>689.86465209999994</v>
      </c>
      <c r="W1683" s="18">
        <v>701.97403929999996</v>
      </c>
      <c r="X1683" s="18">
        <v>720.42559510000001</v>
      </c>
      <c r="Y1683" s="18">
        <v>728.18931529999998</v>
      </c>
      <c r="Z1683" s="18">
        <v>761.12293890000001</v>
      </c>
    </row>
    <row r="1684" spans="1:26" hidden="1">
      <c r="A1684" s="18" t="s">
        <v>213</v>
      </c>
      <c r="B1684" s="18" t="s">
        <v>292</v>
      </c>
      <c r="C1684" s="18" t="s">
        <v>288</v>
      </c>
      <c r="D1684" s="18" t="s">
        <v>58</v>
      </c>
      <c r="E1684" s="18" t="s">
        <v>140</v>
      </c>
      <c r="F1684" s="18" t="s">
        <v>141</v>
      </c>
      <c r="G1684" s="18">
        <v>30273.933590000001</v>
      </c>
      <c r="H1684" s="18">
        <v>33410.289060000003</v>
      </c>
      <c r="I1684" s="18">
        <v>35824.425779999998</v>
      </c>
      <c r="J1684" s="18">
        <v>38551.996090000001</v>
      </c>
      <c r="K1684" s="18">
        <v>34809.875</v>
      </c>
      <c r="L1684" s="18">
        <v>24099.945309999999</v>
      </c>
      <c r="M1684" s="18">
        <v>17098.605469999999</v>
      </c>
      <c r="N1684" s="18">
        <v>12185.684569999999</v>
      </c>
      <c r="O1684" s="18">
        <v>7387.3110349999997</v>
      </c>
      <c r="P1684" s="18">
        <v>3858.141357</v>
      </c>
      <c r="Q1684" s="18" t="s">
        <v>164</v>
      </c>
      <c r="R1684" s="18">
        <v>-3048.6359859999998</v>
      </c>
      <c r="S1684" s="18" t="s">
        <v>164</v>
      </c>
      <c r="T1684" s="18">
        <v>-9210.5302730000003</v>
      </c>
      <c r="U1684" s="18" t="s">
        <v>164</v>
      </c>
      <c r="V1684" s="18">
        <v>-12924.877930000001</v>
      </c>
      <c r="W1684" s="18" t="s">
        <v>164</v>
      </c>
      <c r="X1684" s="18">
        <v>-18214.257809999999</v>
      </c>
      <c r="Y1684" s="18" t="s">
        <v>164</v>
      </c>
      <c r="Z1684" s="18">
        <v>-21672.302729999999</v>
      </c>
    </row>
    <row r="1685" spans="1:26" hidden="1">
      <c r="A1685" s="18" t="s">
        <v>213</v>
      </c>
      <c r="B1685" s="18" t="s">
        <v>292</v>
      </c>
      <c r="C1685" s="18" t="s">
        <v>288</v>
      </c>
      <c r="D1685" s="18" t="s">
        <v>58</v>
      </c>
      <c r="E1685" s="18" t="s">
        <v>59</v>
      </c>
      <c r="F1685" s="18" t="s">
        <v>60</v>
      </c>
      <c r="G1685" s="18">
        <v>334.77905270000002</v>
      </c>
      <c r="H1685" s="18">
        <v>373.12377930000002</v>
      </c>
      <c r="I1685" s="18">
        <v>401.49154659999999</v>
      </c>
      <c r="J1685" s="18">
        <v>433.64093020000001</v>
      </c>
      <c r="K1685" s="18">
        <v>434.91665649999999</v>
      </c>
      <c r="L1685" s="18">
        <v>411.69305420000001</v>
      </c>
      <c r="M1685" s="18">
        <v>396.852417</v>
      </c>
      <c r="N1685" s="18">
        <v>386.6259766</v>
      </c>
      <c r="O1685" s="18">
        <v>380.55474850000002</v>
      </c>
      <c r="P1685" s="18">
        <v>377.62332149999997</v>
      </c>
      <c r="Q1685" s="18" t="s">
        <v>164</v>
      </c>
      <c r="R1685" s="18">
        <v>395.69363399999997</v>
      </c>
      <c r="S1685" s="18" t="s">
        <v>164</v>
      </c>
      <c r="T1685" s="18">
        <v>421.95321660000002</v>
      </c>
      <c r="U1685" s="18" t="s">
        <v>164</v>
      </c>
      <c r="V1685" s="18">
        <v>451.18981930000001</v>
      </c>
      <c r="W1685" s="18" t="s">
        <v>164</v>
      </c>
      <c r="X1685" s="18">
        <v>479.71206669999998</v>
      </c>
      <c r="Y1685" s="18" t="s">
        <v>164</v>
      </c>
      <c r="Z1685" s="18">
        <v>503.77136230000002</v>
      </c>
    </row>
    <row r="1686" spans="1:26" hidden="1">
      <c r="A1686" s="18" t="s">
        <v>213</v>
      </c>
      <c r="B1686" s="18" t="s">
        <v>292</v>
      </c>
      <c r="C1686" s="18" t="s">
        <v>288</v>
      </c>
      <c r="D1686" s="18" t="s">
        <v>58</v>
      </c>
      <c r="E1686" s="18" t="s">
        <v>61</v>
      </c>
      <c r="F1686" s="18" t="s">
        <v>62</v>
      </c>
      <c r="G1686" s="18">
        <v>63296.414060000003</v>
      </c>
      <c r="H1686" s="18">
        <v>74575.242190000004</v>
      </c>
      <c r="I1686" s="18">
        <v>87042.78125</v>
      </c>
      <c r="J1686" s="18">
        <v>102743.9219</v>
      </c>
      <c r="K1686" s="18">
        <v>122534.91409999999</v>
      </c>
      <c r="L1686" s="18">
        <v>145359.79689999999</v>
      </c>
      <c r="M1686" s="18">
        <v>170630.07810000001</v>
      </c>
      <c r="N1686" s="18">
        <v>197652.39060000001</v>
      </c>
      <c r="O1686" s="18">
        <v>225480.9688</v>
      </c>
      <c r="P1686" s="18">
        <v>254439.2188</v>
      </c>
      <c r="Q1686" s="18" t="s">
        <v>164</v>
      </c>
      <c r="R1686" s="18">
        <v>319722.28129999997</v>
      </c>
      <c r="S1686" s="18" t="s">
        <v>164</v>
      </c>
      <c r="T1686" s="18">
        <v>400574.15629999997</v>
      </c>
      <c r="U1686" s="18" t="s">
        <v>164</v>
      </c>
      <c r="V1686" s="18">
        <v>505269.46879999997</v>
      </c>
      <c r="W1686" s="18" t="s">
        <v>164</v>
      </c>
      <c r="X1686" s="18">
        <v>642773.5625</v>
      </c>
      <c r="Y1686" s="18" t="s">
        <v>164</v>
      </c>
      <c r="Z1686" s="18">
        <v>825763.625</v>
      </c>
    </row>
    <row r="1687" spans="1:26" hidden="1">
      <c r="A1687" s="18" t="s">
        <v>213</v>
      </c>
      <c r="B1687" s="18" t="s">
        <v>292</v>
      </c>
      <c r="C1687" s="18" t="s">
        <v>288</v>
      </c>
      <c r="D1687" s="18" t="s">
        <v>58</v>
      </c>
      <c r="E1687" s="18" t="s">
        <v>142</v>
      </c>
      <c r="F1687" s="18" t="s">
        <v>143</v>
      </c>
      <c r="G1687" s="18">
        <v>6435.2939450000003</v>
      </c>
      <c r="H1687" s="18">
        <v>6841.7978519999997</v>
      </c>
      <c r="I1687" s="18">
        <v>7258.3051759999998</v>
      </c>
      <c r="J1687" s="18">
        <v>7663.5341799999997</v>
      </c>
      <c r="K1687" s="18">
        <v>8045.1362300000001</v>
      </c>
      <c r="L1687" s="18">
        <v>8404.0703130000002</v>
      </c>
      <c r="M1687" s="18">
        <v>8743.4511719999991</v>
      </c>
      <c r="N1687" s="18">
        <v>9063.8271480000003</v>
      </c>
      <c r="O1687" s="18">
        <v>9362.8046880000002</v>
      </c>
      <c r="P1687" s="18">
        <v>9636.5234380000002</v>
      </c>
      <c r="Q1687" s="18" t="s">
        <v>164</v>
      </c>
      <c r="R1687" s="18">
        <v>10101.837890000001</v>
      </c>
      <c r="S1687" s="18" t="s">
        <v>164</v>
      </c>
      <c r="T1687" s="18">
        <v>10465.808590000001</v>
      </c>
      <c r="U1687" s="18" t="s">
        <v>164</v>
      </c>
      <c r="V1687" s="18">
        <v>10755.29688</v>
      </c>
      <c r="W1687" s="18" t="s">
        <v>164</v>
      </c>
      <c r="X1687" s="18">
        <v>10975.282230000001</v>
      </c>
      <c r="Y1687" s="18" t="s">
        <v>164</v>
      </c>
      <c r="Z1687" s="18">
        <v>11135.320309999999</v>
      </c>
    </row>
    <row r="1688" spans="1:26" hidden="1">
      <c r="A1688" s="18" t="s">
        <v>213</v>
      </c>
      <c r="B1688" s="18" t="s">
        <v>292</v>
      </c>
      <c r="C1688" s="18" t="s">
        <v>288</v>
      </c>
      <c r="D1688" s="18" t="s">
        <v>58</v>
      </c>
      <c r="E1688" s="18" t="s">
        <v>63</v>
      </c>
      <c r="F1688" s="18" t="s">
        <v>60</v>
      </c>
      <c r="G1688" s="18">
        <v>452.40414429999998</v>
      </c>
      <c r="H1688" s="18">
        <v>511.5497742</v>
      </c>
      <c r="I1688" s="18">
        <v>548.6934814</v>
      </c>
      <c r="J1688" s="18">
        <v>594.96380620000002</v>
      </c>
      <c r="K1688" s="18">
        <v>594.85382079999999</v>
      </c>
      <c r="L1688" s="18">
        <v>538.83117679999998</v>
      </c>
      <c r="M1688" s="18">
        <v>507.64288329999999</v>
      </c>
      <c r="N1688" s="18">
        <v>495.34103390000001</v>
      </c>
      <c r="O1688" s="18">
        <v>496.16839599999997</v>
      </c>
      <c r="P1688" s="18">
        <v>509.4347229</v>
      </c>
      <c r="Q1688" s="18" t="s">
        <v>164</v>
      </c>
      <c r="R1688" s="18">
        <v>530.6717529</v>
      </c>
      <c r="S1688" s="18" t="s">
        <v>164</v>
      </c>
      <c r="T1688" s="18">
        <v>571.17608640000003</v>
      </c>
      <c r="U1688" s="18" t="s">
        <v>164</v>
      </c>
      <c r="V1688" s="18">
        <v>628.37133789999996</v>
      </c>
      <c r="W1688" s="18" t="s">
        <v>164</v>
      </c>
      <c r="X1688" s="18">
        <v>703.47351070000002</v>
      </c>
      <c r="Y1688" s="18" t="s">
        <v>164</v>
      </c>
      <c r="Z1688" s="18">
        <v>767.91699219999998</v>
      </c>
    </row>
    <row r="1689" spans="1:26" hidden="1">
      <c r="A1689" s="18" t="s">
        <v>217</v>
      </c>
      <c r="B1689" s="18" t="s">
        <v>291</v>
      </c>
      <c r="C1689" s="18" t="s">
        <v>288</v>
      </c>
      <c r="D1689" s="18" t="s">
        <v>58</v>
      </c>
      <c r="E1689" s="18" t="s">
        <v>140</v>
      </c>
      <c r="F1689" s="18" t="s">
        <v>141</v>
      </c>
      <c r="G1689" s="18">
        <v>36193.637900000002</v>
      </c>
      <c r="H1689" s="18">
        <v>38842.928</v>
      </c>
      <c r="I1689" s="18">
        <v>42927.371200000001</v>
      </c>
      <c r="J1689" s="18">
        <v>45171.882799999999</v>
      </c>
      <c r="K1689" s="18">
        <v>36199.1</v>
      </c>
      <c r="L1689" s="18">
        <v>25056.33</v>
      </c>
      <c r="M1689" s="18">
        <v>15186.2</v>
      </c>
      <c r="N1689" s="18">
        <v>8161.7169999999996</v>
      </c>
      <c r="O1689" s="18">
        <v>2464.797</v>
      </c>
      <c r="P1689" s="18">
        <v>-1894.876</v>
      </c>
      <c r="Q1689" s="18">
        <v>-5689.1170000000002</v>
      </c>
      <c r="R1689" s="18">
        <v>-8680.5339999999997</v>
      </c>
      <c r="S1689" s="18" t="s">
        <v>164</v>
      </c>
      <c r="T1689" s="18">
        <v>-12133.05</v>
      </c>
      <c r="U1689" s="18" t="s">
        <v>164</v>
      </c>
      <c r="V1689" s="18">
        <v>-12884.94</v>
      </c>
      <c r="W1689" s="18" t="s">
        <v>164</v>
      </c>
      <c r="X1689" s="18">
        <v>-12748.99</v>
      </c>
      <c r="Y1689" s="18" t="s">
        <v>164</v>
      </c>
      <c r="Z1689" s="18">
        <v>-13373.91</v>
      </c>
    </row>
    <row r="1690" spans="1:26" hidden="1">
      <c r="A1690" s="18" t="s">
        <v>217</v>
      </c>
      <c r="B1690" s="18" t="s">
        <v>291</v>
      </c>
      <c r="C1690" s="18" t="s">
        <v>288</v>
      </c>
      <c r="D1690" s="18" t="s">
        <v>58</v>
      </c>
      <c r="E1690" s="18" t="s">
        <v>59</v>
      </c>
      <c r="F1690" s="18" t="s">
        <v>60</v>
      </c>
      <c r="G1690" s="18">
        <v>331.26330000000002</v>
      </c>
      <c r="H1690" s="18">
        <v>362.13060000000002</v>
      </c>
      <c r="I1690" s="18">
        <v>415.6182</v>
      </c>
      <c r="J1690" s="18">
        <v>457.64150000000001</v>
      </c>
      <c r="K1690" s="18">
        <v>445.99869999999999</v>
      </c>
      <c r="L1690" s="18">
        <v>444.85829999999999</v>
      </c>
      <c r="M1690" s="18">
        <v>457.81849999999997</v>
      </c>
      <c r="N1690" s="18">
        <v>486.50580000000002</v>
      </c>
      <c r="O1690" s="18">
        <v>518.75689999999997</v>
      </c>
      <c r="P1690" s="18">
        <v>546.36590000000001</v>
      </c>
      <c r="Q1690" s="18">
        <v>568.73199999999997</v>
      </c>
      <c r="R1690" s="18">
        <v>587.53920000000005</v>
      </c>
      <c r="S1690" s="18" t="s">
        <v>164</v>
      </c>
      <c r="T1690" s="18">
        <v>635.23509999999999</v>
      </c>
      <c r="U1690" s="18" t="s">
        <v>164</v>
      </c>
      <c r="V1690" s="18">
        <v>703.75530000000003</v>
      </c>
      <c r="W1690" s="18" t="s">
        <v>164</v>
      </c>
      <c r="X1690" s="18">
        <v>760.66570000000002</v>
      </c>
      <c r="Y1690" s="18" t="s">
        <v>164</v>
      </c>
      <c r="Z1690" s="18">
        <v>816.36959999999999</v>
      </c>
    </row>
    <row r="1691" spans="1:26" hidden="1">
      <c r="A1691" s="18" t="s">
        <v>217</v>
      </c>
      <c r="B1691" s="18" t="s">
        <v>291</v>
      </c>
      <c r="C1691" s="18" t="s">
        <v>288</v>
      </c>
      <c r="D1691" s="18" t="s">
        <v>58</v>
      </c>
      <c r="E1691" s="18" t="s">
        <v>61</v>
      </c>
      <c r="F1691" s="18" t="s">
        <v>62</v>
      </c>
      <c r="G1691" s="18">
        <v>62912.324860000001</v>
      </c>
      <c r="H1691" s="18">
        <v>73767.357730000003</v>
      </c>
      <c r="I1691" s="18">
        <v>93073.120909999998</v>
      </c>
      <c r="J1691" s="18">
        <v>111282.2516</v>
      </c>
      <c r="K1691" s="18">
        <v>131629.07999999999</v>
      </c>
      <c r="L1691" s="18">
        <v>152760.63</v>
      </c>
      <c r="M1691" s="18">
        <v>174852.37</v>
      </c>
      <c r="N1691" s="18">
        <v>198738.54</v>
      </c>
      <c r="O1691" s="18">
        <v>223923.81</v>
      </c>
      <c r="P1691" s="18">
        <v>248633.66</v>
      </c>
      <c r="Q1691" s="18">
        <v>271573.5</v>
      </c>
      <c r="R1691" s="18">
        <v>294177.95</v>
      </c>
      <c r="S1691" s="18" t="s">
        <v>164</v>
      </c>
      <c r="T1691" s="18">
        <v>351571.55</v>
      </c>
      <c r="U1691" s="18" t="s">
        <v>164</v>
      </c>
      <c r="V1691" s="18">
        <v>418259.49</v>
      </c>
      <c r="W1691" s="18" t="s">
        <v>164</v>
      </c>
      <c r="X1691" s="18">
        <v>483323.83</v>
      </c>
      <c r="Y1691" s="18" t="s">
        <v>164</v>
      </c>
      <c r="Z1691" s="18">
        <v>561598.29</v>
      </c>
    </row>
    <row r="1692" spans="1:26" hidden="1">
      <c r="A1692" s="18" t="s">
        <v>217</v>
      </c>
      <c r="B1692" s="18" t="s">
        <v>291</v>
      </c>
      <c r="C1692" s="18" t="s">
        <v>288</v>
      </c>
      <c r="D1692" s="18" t="s">
        <v>58</v>
      </c>
      <c r="E1692" s="18" t="s">
        <v>142</v>
      </c>
      <c r="F1692" s="18" t="s">
        <v>143</v>
      </c>
      <c r="G1692" s="18">
        <v>6465.5870000000004</v>
      </c>
      <c r="H1692" s="18">
        <v>6858.4391999999998</v>
      </c>
      <c r="I1692" s="18">
        <v>7248.0137000000004</v>
      </c>
      <c r="J1692" s="18">
        <v>7637.5883000000003</v>
      </c>
      <c r="K1692" s="18">
        <v>7978.3739999999998</v>
      </c>
      <c r="L1692" s="18">
        <v>8287.5740000000005</v>
      </c>
      <c r="M1692" s="18">
        <v>8565.3940000000002</v>
      </c>
      <c r="N1692" s="18">
        <v>8809.9670000000006</v>
      </c>
      <c r="O1692" s="18">
        <v>9018.4259999999995</v>
      </c>
      <c r="P1692" s="18">
        <v>9186.5609999999997</v>
      </c>
      <c r="Q1692" s="18">
        <v>9311.6740000000009</v>
      </c>
      <c r="R1692" s="18">
        <v>9395.1229999999996</v>
      </c>
      <c r="S1692" s="18" t="s">
        <v>164</v>
      </c>
      <c r="T1692" s="18">
        <v>9457.9449999999997</v>
      </c>
      <c r="U1692" s="18" t="s">
        <v>164</v>
      </c>
      <c r="V1692" s="18">
        <v>9399.8700000000008</v>
      </c>
      <c r="W1692" s="18" t="s">
        <v>164</v>
      </c>
      <c r="X1692" s="18">
        <v>9239.5290000000005</v>
      </c>
      <c r="Y1692" s="18" t="s">
        <v>164</v>
      </c>
      <c r="Z1692" s="18">
        <v>9012.2119999999995</v>
      </c>
    </row>
    <row r="1693" spans="1:26" hidden="1">
      <c r="A1693" s="18" t="s">
        <v>217</v>
      </c>
      <c r="B1693" s="18" t="s">
        <v>291</v>
      </c>
      <c r="C1693" s="18" t="s">
        <v>288</v>
      </c>
      <c r="D1693" s="18" t="s">
        <v>58</v>
      </c>
      <c r="E1693" s="18" t="s">
        <v>63</v>
      </c>
      <c r="F1693" s="18" t="s">
        <v>60</v>
      </c>
      <c r="G1693" s="18">
        <v>445.9341</v>
      </c>
      <c r="H1693" s="18">
        <v>486.98169999999999</v>
      </c>
      <c r="I1693" s="18">
        <v>552.25549999999998</v>
      </c>
      <c r="J1693" s="18">
        <v>602.36919999999998</v>
      </c>
      <c r="K1693" s="18">
        <v>561.97739999999999</v>
      </c>
      <c r="L1693" s="18">
        <v>535.7079</v>
      </c>
      <c r="M1693" s="18">
        <v>544.01300000000003</v>
      </c>
      <c r="N1693" s="18">
        <v>593.29420000000005</v>
      </c>
      <c r="O1693" s="18">
        <v>658.49950000000001</v>
      </c>
      <c r="P1693" s="18">
        <v>717.82960000000003</v>
      </c>
      <c r="Q1693" s="18">
        <v>768.99689999999998</v>
      </c>
      <c r="R1693" s="18">
        <v>813.00319999999999</v>
      </c>
      <c r="S1693" s="18" t="s">
        <v>164</v>
      </c>
      <c r="T1693" s="18">
        <v>906.5385</v>
      </c>
      <c r="U1693" s="18" t="s">
        <v>164</v>
      </c>
      <c r="V1693" s="18">
        <v>1016.5940000000001</v>
      </c>
      <c r="W1693" s="18" t="s">
        <v>164</v>
      </c>
      <c r="X1693" s="18">
        <v>1100.73</v>
      </c>
      <c r="Y1693" s="18" t="s">
        <v>164</v>
      </c>
      <c r="Z1693" s="18">
        <v>1178.76</v>
      </c>
    </row>
    <row r="1694" spans="1:26" hidden="1">
      <c r="A1694" s="18" t="s">
        <v>217</v>
      </c>
      <c r="B1694" s="18" t="s">
        <v>295</v>
      </c>
      <c r="C1694" s="18" t="s">
        <v>288</v>
      </c>
      <c r="D1694" s="18" t="s">
        <v>58</v>
      </c>
      <c r="E1694" s="18" t="s">
        <v>140</v>
      </c>
      <c r="F1694" s="18" t="s">
        <v>141</v>
      </c>
      <c r="G1694" s="18">
        <v>36193.637900000002</v>
      </c>
      <c r="H1694" s="18">
        <v>38842.928</v>
      </c>
      <c r="I1694" s="18">
        <v>42927.371200000001</v>
      </c>
      <c r="J1694" s="18">
        <v>45171.882799999999</v>
      </c>
      <c r="K1694" s="18">
        <v>43281.066899999998</v>
      </c>
      <c r="L1694" s="18">
        <v>40939.562599999997</v>
      </c>
      <c r="M1694" s="18">
        <v>27962.116699999999</v>
      </c>
      <c r="N1694" s="18">
        <v>13482.7302</v>
      </c>
      <c r="O1694" s="18">
        <v>1595.2072000000001</v>
      </c>
      <c r="P1694" s="18">
        <v>-5801.7884000000004</v>
      </c>
      <c r="Q1694" s="18">
        <v>-10185.7893</v>
      </c>
      <c r="R1694" s="18">
        <v>-13345.3676</v>
      </c>
      <c r="S1694" s="18" t="s">
        <v>164</v>
      </c>
      <c r="T1694" s="18">
        <v>-16616.055899999999</v>
      </c>
      <c r="U1694" s="18" t="s">
        <v>164</v>
      </c>
      <c r="V1694" s="18">
        <v>-16585.280699999999</v>
      </c>
      <c r="W1694" s="18" t="s">
        <v>164</v>
      </c>
      <c r="X1694" s="18">
        <v>-15703.489600000001</v>
      </c>
      <c r="Y1694" s="18" t="s">
        <v>164</v>
      </c>
      <c r="Z1694" s="18">
        <v>-15504.3336</v>
      </c>
    </row>
    <row r="1695" spans="1:26" hidden="1">
      <c r="A1695" s="18" t="s">
        <v>217</v>
      </c>
      <c r="B1695" s="18" t="s">
        <v>295</v>
      </c>
      <c r="C1695" s="18" t="s">
        <v>288</v>
      </c>
      <c r="D1695" s="18" t="s">
        <v>58</v>
      </c>
      <c r="E1695" s="18" t="s">
        <v>59</v>
      </c>
      <c r="F1695" s="18" t="s">
        <v>60</v>
      </c>
      <c r="G1695" s="18">
        <v>331.26330000000002</v>
      </c>
      <c r="H1695" s="18">
        <v>362.13060000000002</v>
      </c>
      <c r="I1695" s="18">
        <v>415.6182</v>
      </c>
      <c r="J1695" s="18">
        <v>457.64150000000001</v>
      </c>
      <c r="K1695" s="18">
        <v>482.21199999999999</v>
      </c>
      <c r="L1695" s="18">
        <v>515.48479999999995</v>
      </c>
      <c r="M1695" s="18">
        <v>484.47309999999999</v>
      </c>
      <c r="N1695" s="18">
        <v>472.1694</v>
      </c>
      <c r="O1695" s="18">
        <v>490.57510000000002</v>
      </c>
      <c r="P1695" s="18">
        <v>528.47360000000003</v>
      </c>
      <c r="Q1695" s="18">
        <v>561.17750000000001</v>
      </c>
      <c r="R1695" s="18">
        <v>584.22659999999996</v>
      </c>
      <c r="S1695" s="18" t="s">
        <v>164</v>
      </c>
      <c r="T1695" s="18">
        <v>628.11599999999999</v>
      </c>
      <c r="U1695" s="18" t="s">
        <v>164</v>
      </c>
      <c r="V1695" s="18">
        <v>688.98270000000002</v>
      </c>
      <c r="W1695" s="18" t="s">
        <v>164</v>
      </c>
      <c r="X1695" s="18">
        <v>754.12530000000004</v>
      </c>
      <c r="Y1695" s="18" t="s">
        <v>164</v>
      </c>
      <c r="Z1695" s="18">
        <v>811.72699999999998</v>
      </c>
    </row>
    <row r="1696" spans="1:26" hidden="1">
      <c r="A1696" s="18" t="s">
        <v>217</v>
      </c>
      <c r="B1696" s="18" t="s">
        <v>295</v>
      </c>
      <c r="C1696" s="18" t="s">
        <v>288</v>
      </c>
      <c r="D1696" s="18" t="s">
        <v>58</v>
      </c>
      <c r="E1696" s="18" t="s">
        <v>61</v>
      </c>
      <c r="F1696" s="18" t="s">
        <v>62</v>
      </c>
      <c r="G1696" s="18">
        <v>62912.324860000001</v>
      </c>
      <c r="H1696" s="18">
        <v>73767.357730000003</v>
      </c>
      <c r="I1696" s="18">
        <v>93073.120909999998</v>
      </c>
      <c r="J1696" s="18">
        <v>111282.2516</v>
      </c>
      <c r="K1696" s="18">
        <v>132861.03169999999</v>
      </c>
      <c r="L1696" s="18">
        <v>155843.55989999999</v>
      </c>
      <c r="M1696" s="18">
        <v>176620.85269999999</v>
      </c>
      <c r="N1696" s="18">
        <v>197505.10339999999</v>
      </c>
      <c r="O1696" s="18">
        <v>220783.17730000001</v>
      </c>
      <c r="P1696" s="18">
        <v>245787.2611</v>
      </c>
      <c r="Q1696" s="18">
        <v>269231.45140000002</v>
      </c>
      <c r="R1696" s="18">
        <v>291721.53529999999</v>
      </c>
      <c r="S1696" s="18" t="s">
        <v>164</v>
      </c>
      <c r="T1696" s="18">
        <v>347511.03049999999</v>
      </c>
      <c r="U1696" s="18" t="s">
        <v>164</v>
      </c>
      <c r="V1696" s="18">
        <v>412368.7965</v>
      </c>
      <c r="W1696" s="18" t="s">
        <v>164</v>
      </c>
      <c r="X1696" s="18">
        <v>477309.53169999999</v>
      </c>
      <c r="Y1696" s="18" t="s">
        <v>164</v>
      </c>
      <c r="Z1696" s="18">
        <v>554635.95550000004</v>
      </c>
    </row>
    <row r="1697" spans="1:26" hidden="1">
      <c r="A1697" s="18" t="s">
        <v>217</v>
      </c>
      <c r="B1697" s="18" t="s">
        <v>295</v>
      </c>
      <c r="C1697" s="18" t="s">
        <v>288</v>
      </c>
      <c r="D1697" s="18" t="s">
        <v>58</v>
      </c>
      <c r="E1697" s="18" t="s">
        <v>142</v>
      </c>
      <c r="F1697" s="18" t="s">
        <v>143</v>
      </c>
      <c r="G1697" s="18">
        <v>6465.5870000000004</v>
      </c>
      <c r="H1697" s="18">
        <v>6858.4391999999998</v>
      </c>
      <c r="I1697" s="18">
        <v>7248.0137000000004</v>
      </c>
      <c r="J1697" s="18">
        <v>7637.5883000000003</v>
      </c>
      <c r="K1697" s="18">
        <v>7978.3738000000003</v>
      </c>
      <c r="L1697" s="18">
        <v>8287.5745000000006</v>
      </c>
      <c r="M1697" s="18">
        <v>8565.3942999999999</v>
      </c>
      <c r="N1697" s="18">
        <v>8809.9671999999991</v>
      </c>
      <c r="O1697" s="18">
        <v>9018.4261000000006</v>
      </c>
      <c r="P1697" s="18">
        <v>9186.5607999999993</v>
      </c>
      <c r="Q1697" s="18">
        <v>9311.6738999999998</v>
      </c>
      <c r="R1697" s="18">
        <v>9395.1232</v>
      </c>
      <c r="S1697" s="18" t="s">
        <v>164</v>
      </c>
      <c r="T1697" s="18">
        <v>9457.9447999999993</v>
      </c>
      <c r="U1697" s="18" t="s">
        <v>164</v>
      </c>
      <c r="V1697" s="18">
        <v>9399.8698000000004</v>
      </c>
      <c r="W1697" s="18" t="s">
        <v>164</v>
      </c>
      <c r="X1697" s="18">
        <v>9239.5293000000001</v>
      </c>
      <c r="Y1697" s="18" t="s">
        <v>164</v>
      </c>
      <c r="Z1697" s="18">
        <v>9012.2116000000005</v>
      </c>
    </row>
    <row r="1698" spans="1:26" hidden="1">
      <c r="A1698" s="18" t="s">
        <v>217</v>
      </c>
      <c r="B1698" s="18" t="s">
        <v>295</v>
      </c>
      <c r="C1698" s="18" t="s">
        <v>288</v>
      </c>
      <c r="D1698" s="18" t="s">
        <v>58</v>
      </c>
      <c r="E1698" s="18" t="s">
        <v>63</v>
      </c>
      <c r="F1698" s="18" t="s">
        <v>60</v>
      </c>
      <c r="G1698" s="18">
        <v>445.9341</v>
      </c>
      <c r="H1698" s="18">
        <v>486.98169999999999</v>
      </c>
      <c r="I1698" s="18">
        <v>552.25549999999998</v>
      </c>
      <c r="J1698" s="18">
        <v>602.36919999999998</v>
      </c>
      <c r="K1698" s="18">
        <v>626.50620000000004</v>
      </c>
      <c r="L1698" s="18">
        <v>661.78949999999998</v>
      </c>
      <c r="M1698" s="18">
        <v>604.98040000000003</v>
      </c>
      <c r="N1698" s="18">
        <v>587.21249999999998</v>
      </c>
      <c r="O1698" s="18">
        <v>627.37739999999997</v>
      </c>
      <c r="P1698" s="18">
        <v>707.5643</v>
      </c>
      <c r="Q1698" s="18">
        <v>778.99260000000004</v>
      </c>
      <c r="R1698" s="18">
        <v>833.08159999999998</v>
      </c>
      <c r="S1698" s="18" t="s">
        <v>164</v>
      </c>
      <c r="T1698" s="18">
        <v>924.15359999999998</v>
      </c>
      <c r="U1698" s="18" t="s">
        <v>164</v>
      </c>
      <c r="V1698" s="18">
        <v>1020.831</v>
      </c>
      <c r="W1698" s="18" t="s">
        <v>164</v>
      </c>
      <c r="X1698" s="18">
        <v>1112.5972999999999</v>
      </c>
      <c r="Y1698" s="18" t="s">
        <v>164</v>
      </c>
      <c r="Z1698" s="18">
        <v>1185.7791999999999</v>
      </c>
    </row>
    <row r="1699" spans="1:26" hidden="1">
      <c r="A1699" s="18" t="s">
        <v>217</v>
      </c>
      <c r="B1699" s="18" t="s">
        <v>257</v>
      </c>
      <c r="C1699" s="18" t="s">
        <v>288</v>
      </c>
      <c r="D1699" s="18" t="s">
        <v>58</v>
      </c>
      <c r="E1699" s="18" t="s">
        <v>140</v>
      </c>
      <c r="F1699" s="18" t="s">
        <v>141</v>
      </c>
      <c r="G1699" s="18">
        <v>36193.637900000002</v>
      </c>
      <c r="H1699" s="18">
        <v>38842.928</v>
      </c>
      <c r="I1699" s="18">
        <v>42927.371200000001</v>
      </c>
      <c r="J1699" s="18">
        <v>45171.882799999999</v>
      </c>
      <c r="K1699" s="18">
        <v>43281.07</v>
      </c>
      <c r="L1699" s="18">
        <v>40939.56</v>
      </c>
      <c r="M1699" s="18">
        <v>29423.21</v>
      </c>
      <c r="N1699" s="18">
        <v>17683.650000000001</v>
      </c>
      <c r="O1699" s="18">
        <v>7573.0519999999997</v>
      </c>
      <c r="P1699" s="18">
        <v>741.22090000000003</v>
      </c>
      <c r="Q1699" s="18">
        <v>-4048.9609999999998</v>
      </c>
      <c r="R1699" s="18">
        <v>-7811.1210000000001</v>
      </c>
      <c r="S1699" s="18" t="s">
        <v>164</v>
      </c>
      <c r="T1699" s="18">
        <v>-11916.31</v>
      </c>
      <c r="U1699" s="18" t="s">
        <v>164</v>
      </c>
      <c r="V1699" s="18">
        <v>-12946.82</v>
      </c>
      <c r="W1699" s="18" t="s">
        <v>164</v>
      </c>
      <c r="X1699" s="18">
        <v>-12845.55</v>
      </c>
      <c r="Y1699" s="18" t="s">
        <v>164</v>
      </c>
      <c r="Z1699" s="18">
        <v>-13411.42</v>
      </c>
    </row>
    <row r="1700" spans="1:26" hidden="1">
      <c r="A1700" s="18" t="s">
        <v>217</v>
      </c>
      <c r="B1700" s="18" t="s">
        <v>257</v>
      </c>
      <c r="C1700" s="18" t="s">
        <v>288</v>
      </c>
      <c r="D1700" s="18" t="s">
        <v>58</v>
      </c>
      <c r="E1700" s="18" t="s">
        <v>59</v>
      </c>
      <c r="F1700" s="18" t="s">
        <v>60</v>
      </c>
      <c r="G1700" s="18">
        <v>331.26330000000002</v>
      </c>
      <c r="H1700" s="18">
        <v>362.13060000000002</v>
      </c>
      <c r="I1700" s="18">
        <v>415.6182</v>
      </c>
      <c r="J1700" s="18">
        <v>457.64150000000001</v>
      </c>
      <c r="K1700" s="18">
        <v>482.21199999999999</v>
      </c>
      <c r="L1700" s="18">
        <v>515.48479999999995</v>
      </c>
      <c r="M1700" s="18">
        <v>500.32490000000001</v>
      </c>
      <c r="N1700" s="18">
        <v>494.8938</v>
      </c>
      <c r="O1700" s="18">
        <v>510.41669999999999</v>
      </c>
      <c r="P1700" s="18">
        <v>542.43560000000002</v>
      </c>
      <c r="Q1700" s="18">
        <v>575.0027</v>
      </c>
      <c r="R1700" s="18">
        <v>596.76890000000003</v>
      </c>
      <c r="S1700" s="18" t="s">
        <v>164</v>
      </c>
      <c r="T1700" s="18">
        <v>640.00840000000005</v>
      </c>
      <c r="U1700" s="18" t="s">
        <v>164</v>
      </c>
      <c r="V1700" s="18">
        <v>702.85749999999996</v>
      </c>
      <c r="W1700" s="18" t="s">
        <v>164</v>
      </c>
      <c r="X1700" s="18">
        <v>762.32079999999996</v>
      </c>
      <c r="Y1700" s="18" t="s">
        <v>164</v>
      </c>
      <c r="Z1700" s="18">
        <v>817.77610000000004</v>
      </c>
    </row>
    <row r="1701" spans="1:26" hidden="1">
      <c r="A1701" s="18" t="s">
        <v>217</v>
      </c>
      <c r="B1701" s="18" t="s">
        <v>257</v>
      </c>
      <c r="C1701" s="18" t="s">
        <v>288</v>
      </c>
      <c r="D1701" s="18" t="s">
        <v>58</v>
      </c>
      <c r="E1701" s="18" t="s">
        <v>61</v>
      </c>
      <c r="F1701" s="18" t="s">
        <v>62</v>
      </c>
      <c r="G1701" s="18">
        <v>62912.324860000001</v>
      </c>
      <c r="H1701" s="18">
        <v>73767.357730000003</v>
      </c>
      <c r="I1701" s="18">
        <v>93073.120909999998</v>
      </c>
      <c r="J1701" s="18">
        <v>111282.2516</v>
      </c>
      <c r="K1701" s="18">
        <v>132861.07999999999</v>
      </c>
      <c r="L1701" s="18">
        <v>155843.6</v>
      </c>
      <c r="M1701" s="18">
        <v>177416.03</v>
      </c>
      <c r="N1701" s="18">
        <v>199129.15</v>
      </c>
      <c r="O1701" s="18">
        <v>222682.35</v>
      </c>
      <c r="P1701" s="18">
        <v>247499.23</v>
      </c>
      <c r="Q1701" s="18">
        <v>271238.77</v>
      </c>
      <c r="R1701" s="18">
        <v>294332.28000000003</v>
      </c>
      <c r="S1701" s="18" t="s">
        <v>164</v>
      </c>
      <c r="T1701" s="18">
        <v>351962.27</v>
      </c>
      <c r="U1701" s="18" t="s">
        <v>164</v>
      </c>
      <c r="V1701" s="18">
        <v>418116.05</v>
      </c>
      <c r="W1701" s="18" t="s">
        <v>164</v>
      </c>
      <c r="X1701" s="18">
        <v>483369.48</v>
      </c>
      <c r="Y1701" s="18" t="s">
        <v>164</v>
      </c>
      <c r="Z1701" s="18">
        <v>561780.23</v>
      </c>
    </row>
    <row r="1702" spans="1:26" hidden="1">
      <c r="A1702" s="18" t="s">
        <v>217</v>
      </c>
      <c r="B1702" s="18" t="s">
        <v>257</v>
      </c>
      <c r="C1702" s="18" t="s">
        <v>288</v>
      </c>
      <c r="D1702" s="18" t="s">
        <v>58</v>
      </c>
      <c r="E1702" s="18" t="s">
        <v>142</v>
      </c>
      <c r="F1702" s="18" t="s">
        <v>143</v>
      </c>
      <c r="G1702" s="18">
        <v>6465.5870000000004</v>
      </c>
      <c r="H1702" s="18">
        <v>6858.4391999999998</v>
      </c>
      <c r="I1702" s="18">
        <v>7248.0137000000004</v>
      </c>
      <c r="J1702" s="18">
        <v>7637.5883000000003</v>
      </c>
      <c r="K1702" s="18">
        <v>7978.3739999999998</v>
      </c>
      <c r="L1702" s="18">
        <v>8287.5740000000005</v>
      </c>
      <c r="M1702" s="18">
        <v>8565.3940000000002</v>
      </c>
      <c r="N1702" s="18">
        <v>8809.9670000000006</v>
      </c>
      <c r="O1702" s="18">
        <v>9018.4259999999995</v>
      </c>
      <c r="P1702" s="18">
        <v>9186.5609999999997</v>
      </c>
      <c r="Q1702" s="18">
        <v>9311.6740000000009</v>
      </c>
      <c r="R1702" s="18">
        <v>9395.1229999999996</v>
      </c>
      <c r="S1702" s="18" t="s">
        <v>164</v>
      </c>
      <c r="T1702" s="18">
        <v>9457.9449999999997</v>
      </c>
      <c r="U1702" s="18" t="s">
        <v>164</v>
      </c>
      <c r="V1702" s="18">
        <v>9399.8700000000008</v>
      </c>
      <c r="W1702" s="18" t="s">
        <v>164</v>
      </c>
      <c r="X1702" s="18">
        <v>9239.5290000000005</v>
      </c>
      <c r="Y1702" s="18" t="s">
        <v>164</v>
      </c>
      <c r="Z1702" s="18">
        <v>9012.2119999999995</v>
      </c>
    </row>
    <row r="1703" spans="1:26" hidden="1">
      <c r="A1703" s="18" t="s">
        <v>217</v>
      </c>
      <c r="B1703" s="18" t="s">
        <v>257</v>
      </c>
      <c r="C1703" s="18" t="s">
        <v>288</v>
      </c>
      <c r="D1703" s="18" t="s">
        <v>58</v>
      </c>
      <c r="E1703" s="18" t="s">
        <v>63</v>
      </c>
      <c r="F1703" s="18" t="s">
        <v>60</v>
      </c>
      <c r="G1703" s="18">
        <v>445.9341</v>
      </c>
      <c r="H1703" s="18">
        <v>486.98169999999999</v>
      </c>
      <c r="I1703" s="18">
        <v>552.25549999999998</v>
      </c>
      <c r="J1703" s="18">
        <v>602.36919999999998</v>
      </c>
      <c r="K1703" s="18">
        <v>626.50620000000004</v>
      </c>
      <c r="L1703" s="18">
        <v>661.78949999999998</v>
      </c>
      <c r="M1703" s="18">
        <v>621.94100000000003</v>
      </c>
      <c r="N1703" s="18">
        <v>606.31899999999996</v>
      </c>
      <c r="O1703" s="18">
        <v>633.19410000000005</v>
      </c>
      <c r="P1703" s="18">
        <v>698.6105</v>
      </c>
      <c r="Q1703" s="18">
        <v>767.88400000000001</v>
      </c>
      <c r="R1703" s="18">
        <v>818.86379999999997</v>
      </c>
      <c r="S1703" s="18" t="s">
        <v>164</v>
      </c>
      <c r="T1703" s="18">
        <v>907.13300000000004</v>
      </c>
      <c r="U1703" s="18" t="s">
        <v>164</v>
      </c>
      <c r="V1703" s="18">
        <v>1008.371</v>
      </c>
      <c r="W1703" s="18" t="s">
        <v>164</v>
      </c>
      <c r="X1703" s="18">
        <v>1096.806</v>
      </c>
      <c r="Y1703" s="18" t="s">
        <v>164</v>
      </c>
      <c r="Z1703" s="18">
        <v>1174.3620000000001</v>
      </c>
    </row>
    <row r="1704" spans="1:26" hidden="1">
      <c r="A1704" s="18" t="s">
        <v>217</v>
      </c>
      <c r="B1704" s="18" t="s">
        <v>296</v>
      </c>
      <c r="C1704" s="18" t="s">
        <v>288</v>
      </c>
      <c r="D1704" s="18" t="s">
        <v>58</v>
      </c>
      <c r="E1704" s="18" t="s">
        <v>140</v>
      </c>
      <c r="F1704" s="18" t="s">
        <v>141</v>
      </c>
      <c r="G1704" s="18">
        <v>36193.637900000002</v>
      </c>
      <c r="H1704" s="18">
        <v>40127.095200000003</v>
      </c>
      <c r="I1704" s="18">
        <v>45416.179400000001</v>
      </c>
      <c r="J1704" s="18">
        <v>45912.145299999996</v>
      </c>
      <c r="K1704" s="18">
        <v>37382.51</v>
      </c>
      <c r="L1704" s="18">
        <v>26709.88</v>
      </c>
      <c r="M1704" s="18">
        <v>18082.96</v>
      </c>
      <c r="N1704" s="18">
        <v>11858.97</v>
      </c>
      <c r="O1704" s="18">
        <v>6267.9639999999999</v>
      </c>
      <c r="P1704" s="18">
        <v>1169.867</v>
      </c>
      <c r="Q1704" s="18">
        <v>-3775.2779999999998</v>
      </c>
      <c r="R1704" s="18">
        <v>-7935.232</v>
      </c>
      <c r="S1704" s="18" t="s">
        <v>164</v>
      </c>
      <c r="T1704" s="18">
        <v>-13286.6</v>
      </c>
      <c r="U1704" s="18" t="s">
        <v>164</v>
      </c>
      <c r="V1704" s="18">
        <v>-15240</v>
      </c>
      <c r="W1704" s="18" t="s">
        <v>164</v>
      </c>
      <c r="X1704" s="18">
        <v>-17402.060000000001</v>
      </c>
      <c r="Y1704" s="18" t="s">
        <v>164</v>
      </c>
      <c r="Z1704" s="18">
        <v>-18831.12</v>
      </c>
    </row>
    <row r="1705" spans="1:26" hidden="1">
      <c r="A1705" s="18" t="s">
        <v>217</v>
      </c>
      <c r="B1705" s="18" t="s">
        <v>296</v>
      </c>
      <c r="C1705" s="18" t="s">
        <v>288</v>
      </c>
      <c r="D1705" s="18" t="s">
        <v>58</v>
      </c>
      <c r="E1705" s="18" t="s">
        <v>59</v>
      </c>
      <c r="F1705" s="18" t="s">
        <v>60</v>
      </c>
      <c r="G1705" s="18">
        <v>331.26330000000002</v>
      </c>
      <c r="H1705" s="18">
        <v>372.84109999999998</v>
      </c>
      <c r="I1705" s="18">
        <v>431.48169999999999</v>
      </c>
      <c r="J1705" s="18">
        <v>458.05110000000002</v>
      </c>
      <c r="K1705" s="18">
        <v>452.20310000000001</v>
      </c>
      <c r="L1705" s="18">
        <v>447.54750000000001</v>
      </c>
      <c r="M1705" s="18">
        <v>458.4513</v>
      </c>
      <c r="N1705" s="18">
        <v>485.7878</v>
      </c>
      <c r="O1705" s="18">
        <v>517.06089999999995</v>
      </c>
      <c r="P1705" s="18">
        <v>553.79470000000003</v>
      </c>
      <c r="Q1705" s="18">
        <v>592.74249999999995</v>
      </c>
      <c r="R1705" s="18">
        <v>631.89869999999996</v>
      </c>
      <c r="S1705" s="18" t="s">
        <v>164</v>
      </c>
      <c r="T1705" s="18">
        <v>702.37369999999999</v>
      </c>
      <c r="U1705" s="18" t="s">
        <v>164</v>
      </c>
      <c r="V1705" s="18">
        <v>774.94529999999997</v>
      </c>
      <c r="W1705" s="18" t="s">
        <v>164</v>
      </c>
      <c r="X1705" s="18">
        <v>835.11630000000002</v>
      </c>
      <c r="Y1705" s="18" t="s">
        <v>164</v>
      </c>
      <c r="Z1705" s="18">
        <v>900.16849999999999</v>
      </c>
    </row>
    <row r="1706" spans="1:26" hidden="1">
      <c r="A1706" s="18" t="s">
        <v>217</v>
      </c>
      <c r="B1706" s="18" t="s">
        <v>296</v>
      </c>
      <c r="C1706" s="18" t="s">
        <v>288</v>
      </c>
      <c r="D1706" s="18" t="s">
        <v>58</v>
      </c>
      <c r="E1706" s="18" t="s">
        <v>61</v>
      </c>
      <c r="F1706" s="18" t="s">
        <v>62</v>
      </c>
      <c r="G1706" s="18">
        <v>63354.998899999999</v>
      </c>
      <c r="H1706" s="18">
        <v>74520.626499999998</v>
      </c>
      <c r="I1706" s="18">
        <v>94421.122199999998</v>
      </c>
      <c r="J1706" s="18">
        <v>112525.80989999999</v>
      </c>
      <c r="K1706" s="18">
        <v>132874.52069999999</v>
      </c>
      <c r="L1706" s="18">
        <v>153951.0466</v>
      </c>
      <c r="M1706" s="18">
        <v>176141.18350000001</v>
      </c>
      <c r="N1706" s="18">
        <v>199898.2187</v>
      </c>
      <c r="O1706" s="18">
        <v>224626.74179999999</v>
      </c>
      <c r="P1706" s="18">
        <v>249223.1115</v>
      </c>
      <c r="Q1706" s="18">
        <v>272345.74400000001</v>
      </c>
      <c r="R1706" s="18">
        <v>295350.95600000001</v>
      </c>
      <c r="S1706" s="18" t="s">
        <v>164</v>
      </c>
      <c r="T1706" s="18">
        <v>351372.91249999998</v>
      </c>
      <c r="U1706" s="18" t="s">
        <v>164</v>
      </c>
      <c r="V1706" s="18">
        <v>413724.16310000001</v>
      </c>
      <c r="W1706" s="18" t="s">
        <v>164</v>
      </c>
      <c r="X1706" s="18">
        <v>471882.72859999997</v>
      </c>
      <c r="Y1706" s="18" t="s">
        <v>164</v>
      </c>
      <c r="Z1706" s="18">
        <v>544875.5943</v>
      </c>
    </row>
    <row r="1707" spans="1:26" hidden="1">
      <c r="A1707" s="18" t="s">
        <v>217</v>
      </c>
      <c r="B1707" s="18" t="s">
        <v>296</v>
      </c>
      <c r="C1707" s="18" t="s">
        <v>288</v>
      </c>
      <c r="D1707" s="18" t="s">
        <v>58</v>
      </c>
      <c r="E1707" s="18" t="s">
        <v>142</v>
      </c>
      <c r="F1707" s="18" t="s">
        <v>143</v>
      </c>
      <c r="G1707" s="18">
        <v>6465.5870000000004</v>
      </c>
      <c r="H1707" s="18">
        <v>6858.4391999999998</v>
      </c>
      <c r="I1707" s="18">
        <v>7248.0137000000004</v>
      </c>
      <c r="J1707" s="18">
        <v>7637.5883000000003</v>
      </c>
      <c r="K1707" s="18">
        <v>7978.3739999999998</v>
      </c>
      <c r="L1707" s="18">
        <v>8287.5740000000005</v>
      </c>
      <c r="M1707" s="18">
        <v>8565.3940000000002</v>
      </c>
      <c r="N1707" s="18">
        <v>8809.9670000000006</v>
      </c>
      <c r="O1707" s="18">
        <v>9018.4259999999995</v>
      </c>
      <c r="P1707" s="18">
        <v>9186.5609999999997</v>
      </c>
      <c r="Q1707" s="18">
        <v>9311.6740000000009</v>
      </c>
      <c r="R1707" s="18">
        <v>9395.1229999999996</v>
      </c>
      <c r="S1707" s="18" t="s">
        <v>164</v>
      </c>
      <c r="T1707" s="18">
        <v>9457.9449999999997</v>
      </c>
      <c r="U1707" s="18" t="s">
        <v>164</v>
      </c>
      <c r="V1707" s="18">
        <v>9399.8700000000008</v>
      </c>
      <c r="W1707" s="18" t="s">
        <v>164</v>
      </c>
      <c r="X1707" s="18">
        <v>9239.5290000000005</v>
      </c>
      <c r="Y1707" s="18" t="s">
        <v>164</v>
      </c>
      <c r="Z1707" s="18">
        <v>9012.2119999999995</v>
      </c>
    </row>
    <row r="1708" spans="1:26" hidden="1">
      <c r="A1708" s="18" t="s">
        <v>217</v>
      </c>
      <c r="B1708" s="18" t="s">
        <v>296</v>
      </c>
      <c r="C1708" s="18" t="s">
        <v>288</v>
      </c>
      <c r="D1708" s="18" t="s">
        <v>58</v>
      </c>
      <c r="E1708" s="18" t="s">
        <v>63</v>
      </c>
      <c r="F1708" s="18" t="s">
        <v>60</v>
      </c>
      <c r="G1708" s="18">
        <v>445.9341</v>
      </c>
      <c r="H1708" s="18">
        <v>500.15710000000001</v>
      </c>
      <c r="I1708" s="18">
        <v>574.82989999999995</v>
      </c>
      <c r="J1708" s="18">
        <v>609.87130000000002</v>
      </c>
      <c r="K1708" s="18">
        <v>578.35059999999999</v>
      </c>
      <c r="L1708" s="18">
        <v>545.10709999999995</v>
      </c>
      <c r="M1708" s="18">
        <v>547.73990000000003</v>
      </c>
      <c r="N1708" s="18">
        <v>592.80160000000001</v>
      </c>
      <c r="O1708" s="18">
        <v>654.91409999999996</v>
      </c>
      <c r="P1708" s="18">
        <v>725.99350000000004</v>
      </c>
      <c r="Q1708" s="18">
        <v>798.65300000000002</v>
      </c>
      <c r="R1708" s="18">
        <v>865.3972</v>
      </c>
      <c r="S1708" s="18" t="s">
        <v>164</v>
      </c>
      <c r="T1708" s="18">
        <v>977.17409999999995</v>
      </c>
      <c r="U1708" s="18" t="s">
        <v>164</v>
      </c>
      <c r="V1708" s="18">
        <v>1093.73</v>
      </c>
      <c r="W1708" s="18" t="s">
        <v>164</v>
      </c>
      <c r="X1708" s="18">
        <v>1203.722</v>
      </c>
      <c r="Y1708" s="18" t="s">
        <v>164</v>
      </c>
      <c r="Z1708" s="18">
        <v>1318.482</v>
      </c>
    </row>
    <row r="1709" spans="1:26" hidden="1">
      <c r="A1709" s="18" t="s">
        <v>66</v>
      </c>
      <c r="B1709" s="18" t="s">
        <v>57</v>
      </c>
      <c r="C1709" s="18" t="s">
        <v>288</v>
      </c>
      <c r="D1709" s="18" t="s">
        <v>58</v>
      </c>
      <c r="E1709" s="18" t="s">
        <v>140</v>
      </c>
      <c r="F1709" s="18" t="s">
        <v>141</v>
      </c>
      <c r="G1709" s="18">
        <v>35250</v>
      </c>
      <c r="H1709" s="18">
        <v>36250</v>
      </c>
      <c r="I1709" s="18" t="s">
        <v>164</v>
      </c>
      <c r="J1709" s="18">
        <v>35200</v>
      </c>
      <c r="K1709" s="18" t="s">
        <v>164</v>
      </c>
      <c r="L1709" s="18">
        <v>26310</v>
      </c>
      <c r="M1709" s="18" t="s">
        <v>164</v>
      </c>
      <c r="N1709" s="18">
        <v>16410</v>
      </c>
      <c r="O1709" s="18" t="s">
        <v>164</v>
      </c>
      <c r="P1709" s="18">
        <v>3761</v>
      </c>
      <c r="Q1709" s="18" t="s">
        <v>164</v>
      </c>
      <c r="R1709" s="18">
        <v>-6315</v>
      </c>
      <c r="S1709" s="18" t="s">
        <v>164</v>
      </c>
      <c r="T1709" s="18">
        <v>-9558</v>
      </c>
      <c r="U1709" s="18" t="s">
        <v>164</v>
      </c>
      <c r="V1709" s="18">
        <v>-11390</v>
      </c>
      <c r="W1709" s="18" t="s">
        <v>164</v>
      </c>
      <c r="X1709" s="18">
        <v>-12770</v>
      </c>
      <c r="Y1709" s="18" t="s">
        <v>164</v>
      </c>
      <c r="Z1709" s="18">
        <v>-13370</v>
      </c>
    </row>
    <row r="1710" spans="1:26" hidden="1">
      <c r="A1710" s="18" t="s">
        <v>66</v>
      </c>
      <c r="B1710" s="18" t="s">
        <v>57</v>
      </c>
      <c r="C1710" s="18" t="s">
        <v>288</v>
      </c>
      <c r="D1710" s="18" t="s">
        <v>58</v>
      </c>
      <c r="E1710" s="18" t="s">
        <v>59</v>
      </c>
      <c r="F1710" s="18" t="s">
        <v>60</v>
      </c>
      <c r="G1710" s="18">
        <v>330.7</v>
      </c>
      <c r="H1710" s="18">
        <v>349.8</v>
      </c>
      <c r="I1710" s="18" t="s">
        <v>164</v>
      </c>
      <c r="J1710" s="18">
        <v>398</v>
      </c>
      <c r="K1710" s="18" t="s">
        <v>164</v>
      </c>
      <c r="L1710" s="18">
        <v>375.7</v>
      </c>
      <c r="M1710" s="18" t="s">
        <v>164</v>
      </c>
      <c r="N1710" s="18">
        <v>392.1</v>
      </c>
      <c r="O1710" s="18" t="s">
        <v>164</v>
      </c>
      <c r="P1710" s="18">
        <v>422.3</v>
      </c>
      <c r="Q1710" s="18" t="s">
        <v>164</v>
      </c>
      <c r="R1710" s="18">
        <v>416</v>
      </c>
      <c r="S1710" s="18" t="s">
        <v>164</v>
      </c>
      <c r="T1710" s="18">
        <v>423.8</v>
      </c>
      <c r="U1710" s="18" t="s">
        <v>164</v>
      </c>
      <c r="V1710" s="18">
        <v>439.9</v>
      </c>
      <c r="W1710" s="18" t="s">
        <v>164</v>
      </c>
      <c r="X1710" s="18">
        <v>440.1</v>
      </c>
      <c r="Y1710" s="18" t="s">
        <v>164</v>
      </c>
      <c r="Z1710" s="18">
        <v>429.2</v>
      </c>
    </row>
    <row r="1711" spans="1:26" hidden="1">
      <c r="A1711" s="18" t="s">
        <v>66</v>
      </c>
      <c r="B1711" s="18" t="s">
        <v>57</v>
      </c>
      <c r="C1711" s="18" t="s">
        <v>288</v>
      </c>
      <c r="D1711" s="18" t="s">
        <v>58</v>
      </c>
      <c r="E1711" s="18" t="s">
        <v>61</v>
      </c>
      <c r="F1711" s="18" t="s">
        <v>62</v>
      </c>
      <c r="G1711" s="18">
        <v>62359</v>
      </c>
      <c r="H1711" s="18">
        <v>74470</v>
      </c>
      <c r="I1711" s="18" t="s">
        <v>164</v>
      </c>
      <c r="J1711" s="18">
        <v>111320</v>
      </c>
      <c r="K1711" s="18" t="s">
        <v>164</v>
      </c>
      <c r="L1711" s="18">
        <v>164340</v>
      </c>
      <c r="M1711" s="18" t="s">
        <v>164</v>
      </c>
      <c r="N1711" s="18">
        <v>235730</v>
      </c>
      <c r="O1711" s="18" t="s">
        <v>164</v>
      </c>
      <c r="P1711" s="18">
        <v>310640</v>
      </c>
      <c r="Q1711" s="18" t="s">
        <v>164</v>
      </c>
      <c r="R1711" s="18">
        <v>381480</v>
      </c>
      <c r="S1711" s="18" t="s">
        <v>164</v>
      </c>
      <c r="T1711" s="18">
        <v>451440</v>
      </c>
      <c r="U1711" s="18" t="s">
        <v>164</v>
      </c>
      <c r="V1711" s="18">
        <v>515570</v>
      </c>
      <c r="W1711" s="18" t="s">
        <v>164</v>
      </c>
      <c r="X1711" s="18">
        <v>571780</v>
      </c>
      <c r="Y1711" s="18" t="s">
        <v>164</v>
      </c>
      <c r="Z1711" s="18">
        <v>618090</v>
      </c>
    </row>
    <row r="1712" spans="1:26" hidden="1">
      <c r="A1712" s="18" t="s">
        <v>66</v>
      </c>
      <c r="B1712" s="18" t="s">
        <v>57</v>
      </c>
      <c r="C1712" s="18" t="s">
        <v>288</v>
      </c>
      <c r="D1712" s="18" t="s">
        <v>58</v>
      </c>
      <c r="E1712" s="18" t="s">
        <v>142</v>
      </c>
      <c r="F1712" s="18" t="s">
        <v>143</v>
      </c>
      <c r="G1712" s="18">
        <v>6505</v>
      </c>
      <c r="H1712" s="18">
        <v>6894</v>
      </c>
      <c r="I1712" s="18" t="s">
        <v>164</v>
      </c>
      <c r="J1712" s="18">
        <v>7543</v>
      </c>
      <c r="K1712" s="18" t="s">
        <v>164</v>
      </c>
      <c r="L1712" s="18">
        <v>8024</v>
      </c>
      <c r="M1712" s="18" t="s">
        <v>164</v>
      </c>
      <c r="N1712" s="18">
        <v>8345</v>
      </c>
      <c r="O1712" s="18" t="s">
        <v>164</v>
      </c>
      <c r="P1712" s="18">
        <v>8481</v>
      </c>
      <c r="Q1712" s="18" t="s">
        <v>164</v>
      </c>
      <c r="R1712" s="18">
        <v>8436</v>
      </c>
      <c r="S1712" s="18" t="s">
        <v>164</v>
      </c>
      <c r="T1712" s="18">
        <v>8238</v>
      </c>
      <c r="U1712" s="18" t="s">
        <v>164</v>
      </c>
      <c r="V1712" s="18">
        <v>7903</v>
      </c>
      <c r="W1712" s="18" t="s">
        <v>164</v>
      </c>
      <c r="X1712" s="18">
        <v>7445</v>
      </c>
      <c r="Y1712" s="18" t="s">
        <v>164</v>
      </c>
      <c r="Z1712" s="18">
        <v>6892</v>
      </c>
    </row>
    <row r="1713" spans="1:26" hidden="1">
      <c r="A1713" s="18" t="s">
        <v>66</v>
      </c>
      <c r="B1713" s="18" t="s">
        <v>57</v>
      </c>
      <c r="C1713" s="18" t="s">
        <v>288</v>
      </c>
      <c r="D1713" s="18" t="s">
        <v>58</v>
      </c>
      <c r="E1713" s="18" t="s">
        <v>63</v>
      </c>
      <c r="F1713" s="18" t="s">
        <v>60</v>
      </c>
      <c r="G1713" s="18">
        <v>464.6</v>
      </c>
      <c r="H1713" s="18">
        <v>493.7</v>
      </c>
      <c r="I1713" s="18" t="s">
        <v>164</v>
      </c>
      <c r="J1713" s="18">
        <v>545.1</v>
      </c>
      <c r="K1713" s="18" t="s">
        <v>164</v>
      </c>
      <c r="L1713" s="18">
        <v>476.7</v>
      </c>
      <c r="M1713" s="18" t="s">
        <v>164</v>
      </c>
      <c r="N1713" s="18">
        <v>481.8</v>
      </c>
      <c r="O1713" s="18" t="s">
        <v>164</v>
      </c>
      <c r="P1713" s="18">
        <v>549.20000000000005</v>
      </c>
      <c r="Q1713" s="18" t="s">
        <v>164</v>
      </c>
      <c r="R1713" s="18">
        <v>558</v>
      </c>
      <c r="S1713" s="18" t="s">
        <v>164</v>
      </c>
      <c r="T1713" s="18">
        <v>574.70000000000005</v>
      </c>
      <c r="U1713" s="18" t="s">
        <v>164</v>
      </c>
      <c r="V1713" s="18">
        <v>596.4</v>
      </c>
      <c r="W1713" s="18" t="s">
        <v>164</v>
      </c>
      <c r="X1713" s="18">
        <v>593.9</v>
      </c>
      <c r="Y1713" s="18" t="s">
        <v>164</v>
      </c>
      <c r="Z1713" s="18">
        <v>577.29999999999995</v>
      </c>
    </row>
    <row r="1714" spans="1:26" hidden="1">
      <c r="A1714" s="18" t="s">
        <v>66</v>
      </c>
      <c r="B1714" s="18" t="s">
        <v>65</v>
      </c>
      <c r="C1714" s="18" t="s">
        <v>288</v>
      </c>
      <c r="D1714" s="18" t="s">
        <v>58</v>
      </c>
      <c r="E1714" s="18" t="s">
        <v>140</v>
      </c>
      <c r="F1714" s="18" t="s">
        <v>141</v>
      </c>
      <c r="G1714" s="18">
        <v>35090</v>
      </c>
      <c r="H1714" s="18">
        <v>37010</v>
      </c>
      <c r="I1714" s="18" t="s">
        <v>164</v>
      </c>
      <c r="J1714" s="18">
        <v>42310</v>
      </c>
      <c r="K1714" s="18" t="s">
        <v>164</v>
      </c>
      <c r="L1714" s="18">
        <v>31110</v>
      </c>
      <c r="M1714" s="18" t="s">
        <v>164</v>
      </c>
      <c r="N1714" s="18">
        <v>8623</v>
      </c>
      <c r="O1714" s="18" t="s">
        <v>164</v>
      </c>
      <c r="P1714" s="18">
        <v>-7250</v>
      </c>
      <c r="Q1714" s="18" t="s">
        <v>164</v>
      </c>
      <c r="R1714" s="18">
        <v>-10480</v>
      </c>
      <c r="S1714" s="18" t="s">
        <v>164</v>
      </c>
      <c r="T1714" s="18">
        <v>-12620</v>
      </c>
      <c r="U1714" s="18" t="s">
        <v>164</v>
      </c>
      <c r="V1714" s="18">
        <v>-13640</v>
      </c>
      <c r="W1714" s="18" t="s">
        <v>164</v>
      </c>
      <c r="X1714" s="18">
        <v>-13240</v>
      </c>
      <c r="Y1714" s="18" t="s">
        <v>164</v>
      </c>
      <c r="Z1714" s="18">
        <v>-14180</v>
      </c>
    </row>
    <row r="1715" spans="1:26" hidden="1">
      <c r="A1715" s="18" t="s">
        <v>66</v>
      </c>
      <c r="B1715" s="18" t="s">
        <v>65</v>
      </c>
      <c r="C1715" s="18" t="s">
        <v>288</v>
      </c>
      <c r="D1715" s="18" t="s">
        <v>58</v>
      </c>
      <c r="E1715" s="18" t="s">
        <v>59</v>
      </c>
      <c r="F1715" s="18" t="s">
        <v>60</v>
      </c>
      <c r="G1715" s="18">
        <v>330.7</v>
      </c>
      <c r="H1715" s="18">
        <v>351.4</v>
      </c>
      <c r="I1715" s="18" t="s">
        <v>164</v>
      </c>
      <c r="J1715" s="18">
        <v>437.7</v>
      </c>
      <c r="K1715" s="18" t="s">
        <v>164</v>
      </c>
      <c r="L1715" s="18">
        <v>407.7</v>
      </c>
      <c r="M1715" s="18" t="s">
        <v>164</v>
      </c>
      <c r="N1715" s="18">
        <v>388.2</v>
      </c>
      <c r="O1715" s="18" t="s">
        <v>164</v>
      </c>
      <c r="P1715" s="18">
        <v>417.2</v>
      </c>
      <c r="Q1715" s="18" t="s">
        <v>164</v>
      </c>
      <c r="R1715" s="18">
        <v>457.5</v>
      </c>
      <c r="S1715" s="18" t="s">
        <v>164</v>
      </c>
      <c r="T1715" s="18">
        <v>505.9</v>
      </c>
      <c r="U1715" s="18" t="s">
        <v>164</v>
      </c>
      <c r="V1715" s="18">
        <v>564.79999999999995</v>
      </c>
      <c r="W1715" s="18" t="s">
        <v>164</v>
      </c>
      <c r="X1715" s="18">
        <v>627.20000000000005</v>
      </c>
      <c r="Y1715" s="18" t="s">
        <v>164</v>
      </c>
      <c r="Z1715" s="18">
        <v>678.5</v>
      </c>
    </row>
    <row r="1716" spans="1:26" hidden="1">
      <c r="A1716" s="18" t="s">
        <v>66</v>
      </c>
      <c r="B1716" s="18" t="s">
        <v>65</v>
      </c>
      <c r="C1716" s="18" t="s">
        <v>288</v>
      </c>
      <c r="D1716" s="18" t="s">
        <v>58</v>
      </c>
      <c r="E1716" s="18" t="s">
        <v>61</v>
      </c>
      <c r="F1716" s="18" t="s">
        <v>62</v>
      </c>
      <c r="G1716" s="18">
        <v>62359</v>
      </c>
      <c r="H1716" s="18">
        <v>74426</v>
      </c>
      <c r="I1716" s="18" t="s">
        <v>164</v>
      </c>
      <c r="J1716" s="18">
        <v>111320</v>
      </c>
      <c r="K1716" s="18" t="s">
        <v>164</v>
      </c>
      <c r="L1716" s="18">
        <v>152460</v>
      </c>
      <c r="M1716" s="18" t="s">
        <v>164</v>
      </c>
      <c r="N1716" s="18">
        <v>192610</v>
      </c>
      <c r="O1716" s="18" t="s">
        <v>164</v>
      </c>
      <c r="P1716" s="18">
        <v>237270</v>
      </c>
      <c r="Q1716" s="18" t="s">
        <v>164</v>
      </c>
      <c r="R1716" s="18">
        <v>289630</v>
      </c>
      <c r="S1716" s="18" t="s">
        <v>164</v>
      </c>
      <c r="T1716" s="18">
        <v>349470</v>
      </c>
      <c r="U1716" s="18" t="s">
        <v>164</v>
      </c>
      <c r="V1716" s="18">
        <v>415580</v>
      </c>
      <c r="W1716" s="18" t="s">
        <v>164</v>
      </c>
      <c r="X1716" s="18">
        <v>486640</v>
      </c>
      <c r="Y1716" s="18" t="s">
        <v>164</v>
      </c>
      <c r="Z1716" s="18">
        <v>561660</v>
      </c>
    </row>
    <row r="1717" spans="1:26" hidden="1">
      <c r="A1717" s="18" t="s">
        <v>66</v>
      </c>
      <c r="B1717" s="18" t="s">
        <v>65</v>
      </c>
      <c r="C1717" s="18" t="s">
        <v>288</v>
      </c>
      <c r="D1717" s="18" t="s">
        <v>58</v>
      </c>
      <c r="E1717" s="18" t="s">
        <v>142</v>
      </c>
      <c r="F1717" s="18" t="s">
        <v>143</v>
      </c>
      <c r="G1717" s="18">
        <v>6505</v>
      </c>
      <c r="H1717" s="18">
        <v>6894</v>
      </c>
      <c r="I1717" s="18" t="s">
        <v>164</v>
      </c>
      <c r="J1717" s="18">
        <v>7638</v>
      </c>
      <c r="K1717" s="18" t="s">
        <v>164</v>
      </c>
      <c r="L1717" s="18">
        <v>8288</v>
      </c>
      <c r="M1717" s="18" t="s">
        <v>164</v>
      </c>
      <c r="N1717" s="18">
        <v>8810</v>
      </c>
      <c r="O1717" s="18" t="s">
        <v>164</v>
      </c>
      <c r="P1717" s="18">
        <v>9187</v>
      </c>
      <c r="Q1717" s="18" t="s">
        <v>164</v>
      </c>
      <c r="R1717" s="18">
        <v>9395</v>
      </c>
      <c r="S1717" s="18" t="s">
        <v>164</v>
      </c>
      <c r="T1717" s="18">
        <v>9458</v>
      </c>
      <c r="U1717" s="18" t="s">
        <v>164</v>
      </c>
      <c r="V1717" s="18">
        <v>9400</v>
      </c>
      <c r="W1717" s="18" t="s">
        <v>164</v>
      </c>
      <c r="X1717" s="18">
        <v>9240</v>
      </c>
      <c r="Y1717" s="18" t="s">
        <v>164</v>
      </c>
      <c r="Z1717" s="18">
        <v>9012</v>
      </c>
    </row>
    <row r="1718" spans="1:26" hidden="1">
      <c r="A1718" s="18" t="s">
        <v>66</v>
      </c>
      <c r="B1718" s="18" t="s">
        <v>65</v>
      </c>
      <c r="C1718" s="18" t="s">
        <v>288</v>
      </c>
      <c r="D1718" s="18" t="s">
        <v>58</v>
      </c>
      <c r="E1718" s="18" t="s">
        <v>63</v>
      </c>
      <c r="F1718" s="18" t="s">
        <v>60</v>
      </c>
      <c r="G1718" s="18">
        <v>464.6</v>
      </c>
      <c r="H1718" s="18">
        <v>497.9</v>
      </c>
      <c r="I1718" s="18" t="s">
        <v>164</v>
      </c>
      <c r="J1718" s="18">
        <v>600.79999999999995</v>
      </c>
      <c r="K1718" s="18" t="s">
        <v>164</v>
      </c>
      <c r="L1718" s="18">
        <v>520.4</v>
      </c>
      <c r="M1718" s="18" t="s">
        <v>164</v>
      </c>
      <c r="N1718" s="18">
        <v>516.5</v>
      </c>
      <c r="O1718" s="18" t="s">
        <v>164</v>
      </c>
      <c r="P1718" s="18">
        <v>569.79999999999995</v>
      </c>
      <c r="Q1718" s="18" t="s">
        <v>164</v>
      </c>
      <c r="R1718" s="18">
        <v>625.70000000000005</v>
      </c>
      <c r="S1718" s="18" t="s">
        <v>164</v>
      </c>
      <c r="T1718" s="18">
        <v>689.1</v>
      </c>
      <c r="U1718" s="18" t="s">
        <v>164</v>
      </c>
      <c r="V1718" s="18">
        <v>762</v>
      </c>
      <c r="W1718" s="18" t="s">
        <v>164</v>
      </c>
      <c r="X1718" s="18">
        <v>830.5</v>
      </c>
      <c r="Y1718" s="18" t="s">
        <v>164</v>
      </c>
      <c r="Z1718" s="18">
        <v>885.6</v>
      </c>
    </row>
    <row r="1719" spans="1:26" s="157" customFormat="1">
      <c r="A1719" s="157" t="s">
        <v>66</v>
      </c>
      <c r="B1719" s="157" t="s">
        <v>67</v>
      </c>
      <c r="C1719" s="157" t="s">
        <v>288</v>
      </c>
      <c r="D1719" s="157" t="s">
        <v>58</v>
      </c>
      <c r="E1719" s="157" t="s">
        <v>140</v>
      </c>
      <c r="F1719" s="157" t="s">
        <v>141</v>
      </c>
      <c r="G1719" s="157">
        <v>35280</v>
      </c>
      <c r="H1719" s="157">
        <v>36370</v>
      </c>
      <c r="I1719" s="157" t="s">
        <v>164</v>
      </c>
      <c r="J1719" s="157">
        <v>39700</v>
      </c>
      <c r="K1719" s="157" t="s">
        <v>164</v>
      </c>
      <c r="L1719" s="157">
        <v>37770</v>
      </c>
      <c r="M1719" s="157" t="s">
        <v>164</v>
      </c>
      <c r="N1719" s="157">
        <v>22140</v>
      </c>
      <c r="O1719" s="157" t="s">
        <v>164</v>
      </c>
      <c r="P1719" s="157">
        <v>1254</v>
      </c>
      <c r="Q1719" s="157" t="s">
        <v>164</v>
      </c>
      <c r="R1719" s="157">
        <v>-12840</v>
      </c>
      <c r="S1719" s="157" t="s">
        <v>164</v>
      </c>
      <c r="T1719" s="157">
        <v>-16250</v>
      </c>
      <c r="U1719" s="157" t="s">
        <v>164</v>
      </c>
      <c r="V1719" s="157">
        <v>-17930</v>
      </c>
      <c r="W1719" s="157" t="s">
        <v>164</v>
      </c>
      <c r="X1719" s="157">
        <v>-19550</v>
      </c>
      <c r="Y1719" s="157" t="s">
        <v>164</v>
      </c>
      <c r="Z1719" s="157">
        <v>-21310</v>
      </c>
    </row>
    <row r="1720" spans="1:26" s="157" customFormat="1">
      <c r="A1720" s="157" t="s">
        <v>66</v>
      </c>
      <c r="B1720" s="157" t="s">
        <v>67</v>
      </c>
      <c r="C1720" s="157" t="s">
        <v>288</v>
      </c>
      <c r="D1720" s="157" t="s">
        <v>58</v>
      </c>
      <c r="E1720" s="157" t="s">
        <v>59</v>
      </c>
      <c r="F1720" s="157" t="s">
        <v>60</v>
      </c>
      <c r="G1720" s="157">
        <v>330.7</v>
      </c>
      <c r="H1720" s="157">
        <v>356.4</v>
      </c>
      <c r="I1720" s="157" t="s">
        <v>164</v>
      </c>
      <c r="J1720" s="157">
        <v>450.8</v>
      </c>
      <c r="K1720" s="157" t="s">
        <v>164</v>
      </c>
      <c r="L1720" s="157">
        <v>493.7</v>
      </c>
      <c r="M1720" s="157" t="s">
        <v>164</v>
      </c>
      <c r="N1720" s="157">
        <v>478.1</v>
      </c>
      <c r="O1720" s="157" t="s">
        <v>164</v>
      </c>
      <c r="P1720" s="157">
        <v>511.8</v>
      </c>
      <c r="Q1720" s="157" t="s">
        <v>164</v>
      </c>
      <c r="R1720" s="157">
        <v>541</v>
      </c>
      <c r="S1720" s="157" t="s">
        <v>164</v>
      </c>
      <c r="T1720" s="157">
        <v>614.9</v>
      </c>
      <c r="U1720" s="157" t="s">
        <v>164</v>
      </c>
      <c r="V1720" s="157">
        <v>688.2</v>
      </c>
      <c r="W1720" s="157" t="s">
        <v>164</v>
      </c>
      <c r="X1720" s="157">
        <v>755.3</v>
      </c>
      <c r="Y1720" s="157" t="s">
        <v>164</v>
      </c>
      <c r="Z1720" s="157">
        <v>808.9</v>
      </c>
    </row>
    <row r="1721" spans="1:26" s="157" customFormat="1">
      <c r="A1721" s="157" t="s">
        <v>66</v>
      </c>
      <c r="B1721" s="157" t="s">
        <v>67</v>
      </c>
      <c r="C1721" s="157" t="s">
        <v>288</v>
      </c>
      <c r="D1721" s="157" t="s">
        <v>58</v>
      </c>
      <c r="E1721" s="157" t="s">
        <v>61</v>
      </c>
      <c r="F1721" s="157" t="s">
        <v>62</v>
      </c>
      <c r="G1721" s="157">
        <v>62359</v>
      </c>
      <c r="H1721" s="157">
        <v>74327</v>
      </c>
      <c r="I1721" s="157" t="s">
        <v>164</v>
      </c>
      <c r="J1721" s="157">
        <v>112090</v>
      </c>
      <c r="K1721" s="157" t="s">
        <v>164</v>
      </c>
      <c r="L1721" s="157">
        <v>179080</v>
      </c>
      <c r="M1721" s="157" t="s">
        <v>164</v>
      </c>
      <c r="N1721" s="157">
        <v>271260</v>
      </c>
      <c r="O1721" s="157" t="s">
        <v>164</v>
      </c>
      <c r="P1721" s="157">
        <v>372240</v>
      </c>
      <c r="Q1721" s="157" t="s">
        <v>164</v>
      </c>
      <c r="R1721" s="157">
        <v>484660</v>
      </c>
      <c r="S1721" s="157" t="s">
        <v>164</v>
      </c>
      <c r="T1721" s="157">
        <v>616000</v>
      </c>
      <c r="U1721" s="157" t="s">
        <v>164</v>
      </c>
      <c r="V1721" s="157">
        <v>755150</v>
      </c>
      <c r="W1721" s="157" t="s">
        <v>164</v>
      </c>
      <c r="X1721" s="157">
        <v>900900</v>
      </c>
      <c r="Y1721" s="157" t="s">
        <v>164</v>
      </c>
      <c r="Z1721" s="157">
        <v>1056110</v>
      </c>
    </row>
    <row r="1722" spans="1:26" s="157" customFormat="1">
      <c r="A1722" s="157" t="s">
        <v>66</v>
      </c>
      <c r="B1722" s="157" t="s">
        <v>67</v>
      </c>
      <c r="C1722" s="157" t="s">
        <v>288</v>
      </c>
      <c r="D1722" s="157" t="s">
        <v>58</v>
      </c>
      <c r="E1722" s="157" t="s">
        <v>142</v>
      </c>
      <c r="F1722" s="157" t="s">
        <v>143</v>
      </c>
      <c r="G1722" s="157">
        <v>6505</v>
      </c>
      <c r="H1722" s="157">
        <v>6894</v>
      </c>
      <c r="I1722" s="157" t="s">
        <v>164</v>
      </c>
      <c r="J1722" s="157">
        <v>7552</v>
      </c>
      <c r="K1722" s="157" t="s">
        <v>164</v>
      </c>
      <c r="L1722" s="157">
        <v>8054</v>
      </c>
      <c r="M1722" s="157" t="s">
        <v>164</v>
      </c>
      <c r="N1722" s="157">
        <v>8403</v>
      </c>
      <c r="O1722" s="157" t="s">
        <v>164</v>
      </c>
      <c r="P1722" s="157">
        <v>8579</v>
      </c>
      <c r="Q1722" s="157" t="s">
        <v>164</v>
      </c>
      <c r="R1722" s="157">
        <v>8589</v>
      </c>
      <c r="S1722" s="157" t="s">
        <v>164</v>
      </c>
      <c r="T1722" s="157">
        <v>8457</v>
      </c>
      <c r="U1722" s="157" t="s">
        <v>164</v>
      </c>
      <c r="V1722" s="157">
        <v>8200</v>
      </c>
      <c r="W1722" s="157" t="s">
        <v>164</v>
      </c>
      <c r="X1722" s="157">
        <v>7831</v>
      </c>
      <c r="Y1722" s="157" t="s">
        <v>164</v>
      </c>
      <c r="Z1722" s="157">
        <v>7375</v>
      </c>
    </row>
    <row r="1723" spans="1:26" s="157" customFormat="1">
      <c r="A1723" s="157" t="s">
        <v>66</v>
      </c>
      <c r="B1723" s="157" t="s">
        <v>67</v>
      </c>
      <c r="C1723" s="157" t="s">
        <v>288</v>
      </c>
      <c r="D1723" s="157" t="s">
        <v>58</v>
      </c>
      <c r="E1723" s="157" t="s">
        <v>63</v>
      </c>
      <c r="F1723" s="157" t="s">
        <v>60</v>
      </c>
      <c r="G1723" s="157">
        <v>464.6</v>
      </c>
      <c r="H1723" s="157">
        <v>502.7</v>
      </c>
      <c r="I1723" s="157" t="s">
        <v>164</v>
      </c>
      <c r="J1723" s="157">
        <v>619.79999999999995</v>
      </c>
      <c r="K1723" s="157" t="s">
        <v>164</v>
      </c>
      <c r="L1723" s="157">
        <v>638.1</v>
      </c>
      <c r="M1723" s="157" t="s">
        <v>164</v>
      </c>
      <c r="N1723" s="157">
        <v>618.5</v>
      </c>
      <c r="O1723" s="157" t="s">
        <v>164</v>
      </c>
      <c r="P1723" s="157">
        <v>714</v>
      </c>
      <c r="Q1723" s="157" t="s">
        <v>164</v>
      </c>
      <c r="R1723" s="157">
        <v>767.8</v>
      </c>
      <c r="S1723" s="157" t="s">
        <v>164</v>
      </c>
      <c r="T1723" s="157">
        <v>862.9</v>
      </c>
      <c r="U1723" s="157" t="s">
        <v>164</v>
      </c>
      <c r="V1723" s="157">
        <v>956.3</v>
      </c>
      <c r="W1723" s="157" t="s">
        <v>164</v>
      </c>
      <c r="X1723" s="157">
        <v>1031</v>
      </c>
      <c r="Y1723" s="157" t="s">
        <v>164</v>
      </c>
      <c r="Z1723" s="157">
        <v>1092</v>
      </c>
    </row>
    <row r="1724" spans="1:26" hidden="1">
      <c r="A1724" s="18" t="s">
        <v>220</v>
      </c>
      <c r="B1724" s="18" t="s">
        <v>292</v>
      </c>
      <c r="C1724" s="18" t="s">
        <v>288</v>
      </c>
      <c r="D1724" s="18" t="s">
        <v>58</v>
      </c>
      <c r="E1724" s="18" t="s">
        <v>140</v>
      </c>
      <c r="F1724" s="18" t="s">
        <v>141</v>
      </c>
      <c r="G1724" s="18">
        <v>33799.581299999998</v>
      </c>
      <c r="H1724" s="18">
        <v>36445.891300000003</v>
      </c>
      <c r="I1724" s="18">
        <v>40425.1103</v>
      </c>
      <c r="J1724" s="18">
        <v>41856.077799999999</v>
      </c>
      <c r="K1724" s="18">
        <v>33555.170299999998</v>
      </c>
      <c r="L1724" s="18">
        <v>24570.549299999999</v>
      </c>
      <c r="M1724" s="18">
        <v>16512.5609</v>
      </c>
      <c r="N1724" s="18">
        <v>10060.4881</v>
      </c>
      <c r="O1724" s="18">
        <v>4619.2232000000004</v>
      </c>
      <c r="P1724" s="18">
        <v>94.588499999999996</v>
      </c>
      <c r="Q1724" s="18">
        <v>-4090.2975999999999</v>
      </c>
      <c r="R1724" s="18">
        <v>-7360.4691000000003</v>
      </c>
      <c r="S1724" s="18" t="s">
        <v>164</v>
      </c>
      <c r="T1724" s="18">
        <v>-11298.743700000001</v>
      </c>
      <c r="U1724" s="18" t="s">
        <v>164</v>
      </c>
      <c r="V1724" s="18">
        <v>-13138.914000000001</v>
      </c>
      <c r="W1724" s="18" t="s">
        <v>164</v>
      </c>
      <c r="X1724" s="18">
        <v>-14203.1937</v>
      </c>
      <c r="Y1724" s="18" t="s">
        <v>164</v>
      </c>
      <c r="Z1724" s="18">
        <v>-15378.92</v>
      </c>
    </row>
    <row r="1725" spans="1:26" hidden="1">
      <c r="A1725" s="18" t="s">
        <v>220</v>
      </c>
      <c r="B1725" s="18" t="s">
        <v>292</v>
      </c>
      <c r="C1725" s="18" t="s">
        <v>288</v>
      </c>
      <c r="D1725" s="18" t="s">
        <v>58</v>
      </c>
      <c r="E1725" s="18" t="s">
        <v>59</v>
      </c>
      <c r="F1725" s="18" t="s">
        <v>60</v>
      </c>
      <c r="G1725" s="18">
        <v>331.26330000000002</v>
      </c>
      <c r="H1725" s="18">
        <v>356.3691</v>
      </c>
      <c r="I1725" s="18">
        <v>401.50819999999999</v>
      </c>
      <c r="J1725" s="18">
        <v>438.9316</v>
      </c>
      <c r="K1725" s="18">
        <v>433.6388</v>
      </c>
      <c r="L1725" s="18">
        <v>439.48840000000001</v>
      </c>
      <c r="M1725" s="18">
        <v>456.89269999999999</v>
      </c>
      <c r="N1725" s="18">
        <v>485.3734</v>
      </c>
      <c r="O1725" s="18">
        <v>519.11559999999997</v>
      </c>
      <c r="P1725" s="18">
        <v>550.75239999999997</v>
      </c>
      <c r="Q1725" s="18">
        <v>577.40160000000003</v>
      </c>
      <c r="R1725" s="18">
        <v>598.43550000000005</v>
      </c>
      <c r="S1725" s="18" t="s">
        <v>164</v>
      </c>
      <c r="T1725" s="18">
        <v>644.63009999999997</v>
      </c>
      <c r="U1725" s="18" t="s">
        <v>164</v>
      </c>
      <c r="V1725" s="18">
        <v>707.80010000000004</v>
      </c>
      <c r="W1725" s="18" t="s">
        <v>164</v>
      </c>
      <c r="X1725" s="18">
        <v>763.01679999999999</v>
      </c>
      <c r="Y1725" s="18" t="s">
        <v>164</v>
      </c>
      <c r="Z1725" s="18">
        <v>820.84780000000001</v>
      </c>
    </row>
    <row r="1726" spans="1:26" hidden="1">
      <c r="A1726" s="18" t="s">
        <v>220</v>
      </c>
      <c r="B1726" s="18" t="s">
        <v>292</v>
      </c>
      <c r="C1726" s="18" t="s">
        <v>288</v>
      </c>
      <c r="D1726" s="18" t="s">
        <v>58</v>
      </c>
      <c r="E1726" s="18" t="s">
        <v>61</v>
      </c>
      <c r="F1726" s="18" t="s">
        <v>62</v>
      </c>
      <c r="G1726" s="18">
        <v>63354.998899999999</v>
      </c>
      <c r="H1726" s="18">
        <v>74128.712199999994</v>
      </c>
      <c r="I1726" s="18">
        <v>93301.677899999995</v>
      </c>
      <c r="J1726" s="18">
        <v>111419.6734</v>
      </c>
      <c r="K1726" s="18">
        <v>131929.61850000001</v>
      </c>
      <c r="L1726" s="18">
        <v>153390.641</v>
      </c>
      <c r="M1726" s="18">
        <v>175758.12700000001</v>
      </c>
      <c r="N1726" s="18">
        <v>199767.06219999999</v>
      </c>
      <c r="O1726" s="18">
        <v>225224.2567</v>
      </c>
      <c r="P1726" s="18">
        <v>250366.63149999999</v>
      </c>
      <c r="Q1726" s="18">
        <v>273793.67090000003</v>
      </c>
      <c r="R1726" s="18">
        <v>296848.62040000001</v>
      </c>
      <c r="S1726" s="18" t="s">
        <v>164</v>
      </c>
      <c r="T1726" s="18">
        <v>354996.33010000002</v>
      </c>
      <c r="U1726" s="18" t="s">
        <v>164</v>
      </c>
      <c r="V1726" s="18">
        <v>421784.4117</v>
      </c>
      <c r="W1726" s="18" t="s">
        <v>164</v>
      </c>
      <c r="X1726" s="18">
        <v>487210.74849999999</v>
      </c>
      <c r="Y1726" s="18" t="s">
        <v>164</v>
      </c>
      <c r="Z1726" s="18">
        <v>566455.69880000001</v>
      </c>
    </row>
    <row r="1727" spans="1:26" hidden="1">
      <c r="A1727" s="18" t="s">
        <v>220</v>
      </c>
      <c r="B1727" s="18" t="s">
        <v>292</v>
      </c>
      <c r="C1727" s="18" t="s">
        <v>288</v>
      </c>
      <c r="D1727" s="18" t="s">
        <v>58</v>
      </c>
      <c r="E1727" s="18" t="s">
        <v>142</v>
      </c>
      <c r="F1727" s="18" t="s">
        <v>143</v>
      </c>
      <c r="G1727" s="18">
        <v>6465.5870000000004</v>
      </c>
      <c r="H1727" s="18">
        <v>6858.4391999999998</v>
      </c>
      <c r="I1727" s="18">
        <v>7248.0137000000004</v>
      </c>
      <c r="J1727" s="18">
        <v>7637.5883000000003</v>
      </c>
      <c r="K1727" s="18">
        <v>7978.3739999999998</v>
      </c>
      <c r="L1727" s="18">
        <v>8287.5740000000005</v>
      </c>
      <c r="M1727" s="18">
        <v>8565.3940000000002</v>
      </c>
      <c r="N1727" s="18">
        <v>8809.9670000000006</v>
      </c>
      <c r="O1727" s="18">
        <v>9018.4259999999995</v>
      </c>
      <c r="P1727" s="18">
        <v>9186.5609999999997</v>
      </c>
      <c r="Q1727" s="18">
        <v>9311.6740000000009</v>
      </c>
      <c r="R1727" s="18">
        <v>9395.1229999999996</v>
      </c>
      <c r="S1727" s="18" t="s">
        <v>164</v>
      </c>
      <c r="T1727" s="18">
        <v>9457.9449999999997</v>
      </c>
      <c r="U1727" s="18" t="s">
        <v>164</v>
      </c>
      <c r="V1727" s="18">
        <v>9399.8700000000008</v>
      </c>
      <c r="W1727" s="18" t="s">
        <v>164</v>
      </c>
      <c r="X1727" s="18">
        <v>9239.5290000000005</v>
      </c>
      <c r="Y1727" s="18" t="s">
        <v>164</v>
      </c>
      <c r="Z1727" s="18">
        <v>9012.2119999999995</v>
      </c>
    </row>
    <row r="1728" spans="1:26" hidden="1">
      <c r="A1728" s="18" t="s">
        <v>220</v>
      </c>
      <c r="B1728" s="18" t="s">
        <v>292</v>
      </c>
      <c r="C1728" s="18" t="s">
        <v>288</v>
      </c>
      <c r="D1728" s="18" t="s">
        <v>58</v>
      </c>
      <c r="E1728" s="18" t="s">
        <v>63</v>
      </c>
      <c r="F1728" s="18" t="s">
        <v>60</v>
      </c>
      <c r="G1728" s="18">
        <v>445.9341</v>
      </c>
      <c r="H1728" s="18">
        <v>478.41520000000003</v>
      </c>
      <c r="I1728" s="18">
        <v>534.15350000000001</v>
      </c>
      <c r="J1728" s="18">
        <v>582.52750000000003</v>
      </c>
      <c r="K1728" s="18">
        <v>552.51120000000003</v>
      </c>
      <c r="L1728" s="18">
        <v>533.39300000000003</v>
      </c>
      <c r="M1728" s="18">
        <v>543.33119999999997</v>
      </c>
      <c r="N1728" s="18">
        <v>587.76990000000001</v>
      </c>
      <c r="O1728" s="18">
        <v>649.55999999999995</v>
      </c>
      <c r="P1728" s="18">
        <v>709.14469999999994</v>
      </c>
      <c r="Q1728" s="18">
        <v>761.41010000000006</v>
      </c>
      <c r="R1728" s="18">
        <v>803.87260000000003</v>
      </c>
      <c r="S1728" s="18" t="s">
        <v>164</v>
      </c>
      <c r="T1728" s="18">
        <v>888.1318</v>
      </c>
      <c r="U1728" s="18" t="s">
        <v>164</v>
      </c>
      <c r="V1728" s="18">
        <v>987.14319999999998</v>
      </c>
      <c r="W1728" s="18" t="s">
        <v>164</v>
      </c>
      <c r="X1728" s="18">
        <v>1074.4269999999999</v>
      </c>
      <c r="Y1728" s="18" t="s">
        <v>164</v>
      </c>
      <c r="Z1728" s="18">
        <v>1162.8869999999999</v>
      </c>
    </row>
    <row r="1729" spans="1:26" hidden="1">
      <c r="A1729" s="18" t="s">
        <v>220</v>
      </c>
      <c r="B1729" s="18" t="s">
        <v>297</v>
      </c>
      <c r="C1729" s="18" t="s">
        <v>288</v>
      </c>
      <c r="D1729" s="18" t="s">
        <v>58</v>
      </c>
      <c r="E1729" s="18" t="s">
        <v>140</v>
      </c>
      <c r="F1729" s="18" t="s">
        <v>141</v>
      </c>
      <c r="G1729" s="18">
        <v>33370.29</v>
      </c>
      <c r="H1729" s="18">
        <v>35830.936199999996</v>
      </c>
      <c r="I1729" s="18">
        <v>40322.309399999998</v>
      </c>
      <c r="J1729" s="18">
        <v>44324.321300000003</v>
      </c>
      <c r="K1729" s="18">
        <v>37835.011899999998</v>
      </c>
      <c r="L1729" s="18">
        <v>29471.743200000001</v>
      </c>
      <c r="M1729" s="18">
        <v>22245.8606</v>
      </c>
      <c r="N1729" s="18">
        <v>17516.5556</v>
      </c>
      <c r="O1729" s="18">
        <v>12502.5378</v>
      </c>
      <c r="P1729" s="18">
        <v>6350.5594000000001</v>
      </c>
      <c r="Q1729" s="18">
        <v>-474.33769999999998</v>
      </c>
      <c r="R1729" s="18">
        <v>-5807.1839</v>
      </c>
      <c r="S1729" s="18" t="s">
        <v>164</v>
      </c>
      <c r="T1729" s="18">
        <v>-10894.706200000001</v>
      </c>
      <c r="U1729" s="18" t="s">
        <v>164</v>
      </c>
      <c r="V1729" s="18">
        <v>-13813.894700000001</v>
      </c>
      <c r="W1729" s="18" t="s">
        <v>164</v>
      </c>
      <c r="X1729" s="18">
        <v>-15174.497300000001</v>
      </c>
      <c r="Y1729" s="18" t="s">
        <v>164</v>
      </c>
      <c r="Z1729" s="18">
        <v>-16081.9449</v>
      </c>
    </row>
    <row r="1730" spans="1:26" hidden="1">
      <c r="A1730" s="18" t="s">
        <v>220</v>
      </c>
      <c r="B1730" s="18" t="s">
        <v>297</v>
      </c>
      <c r="C1730" s="18" t="s">
        <v>288</v>
      </c>
      <c r="D1730" s="18" t="s">
        <v>58</v>
      </c>
      <c r="E1730" s="18" t="s">
        <v>59</v>
      </c>
      <c r="F1730" s="18" t="s">
        <v>60</v>
      </c>
      <c r="G1730" s="18">
        <v>331.26229999999998</v>
      </c>
      <c r="H1730" s="18">
        <v>361.87049999999999</v>
      </c>
      <c r="I1730" s="18">
        <v>413.94049999999999</v>
      </c>
      <c r="J1730" s="18">
        <v>458.04809999999998</v>
      </c>
      <c r="K1730" s="18">
        <v>443.00110000000001</v>
      </c>
      <c r="L1730" s="18">
        <v>445.92720000000003</v>
      </c>
      <c r="M1730" s="18">
        <v>461.55470000000003</v>
      </c>
      <c r="N1730" s="18">
        <v>490.15309999999999</v>
      </c>
      <c r="O1730" s="18">
        <v>520.52890000000002</v>
      </c>
      <c r="P1730" s="18">
        <v>542.45399999999995</v>
      </c>
      <c r="Q1730" s="18">
        <v>558.94219999999996</v>
      </c>
      <c r="R1730" s="18">
        <v>575.03629999999998</v>
      </c>
      <c r="S1730" s="18" t="s">
        <v>164</v>
      </c>
      <c r="T1730" s="18">
        <v>626.23130000000003</v>
      </c>
      <c r="U1730" s="18" t="s">
        <v>164</v>
      </c>
      <c r="V1730" s="18">
        <v>687.20029999999997</v>
      </c>
      <c r="W1730" s="18" t="s">
        <v>164</v>
      </c>
      <c r="X1730" s="18">
        <v>724.34310000000005</v>
      </c>
      <c r="Y1730" s="18" t="s">
        <v>164</v>
      </c>
      <c r="Z1730" s="18">
        <v>725.54060000000004</v>
      </c>
    </row>
    <row r="1731" spans="1:26" hidden="1">
      <c r="A1731" s="18" t="s">
        <v>220</v>
      </c>
      <c r="B1731" s="18" t="s">
        <v>297</v>
      </c>
      <c r="C1731" s="18" t="s">
        <v>288</v>
      </c>
      <c r="D1731" s="18" t="s">
        <v>58</v>
      </c>
      <c r="E1731" s="18" t="s">
        <v>61</v>
      </c>
      <c r="F1731" s="18" t="s">
        <v>62</v>
      </c>
      <c r="G1731" s="18">
        <v>62912.324860000001</v>
      </c>
      <c r="H1731" s="18">
        <v>73641.585049999994</v>
      </c>
      <c r="I1731" s="18">
        <v>92970.306110000005</v>
      </c>
      <c r="J1731" s="18">
        <v>111553.35920000001</v>
      </c>
      <c r="K1731" s="18">
        <v>131309.53</v>
      </c>
      <c r="L1731" s="18">
        <v>151651.72</v>
      </c>
      <c r="M1731" s="18">
        <v>173305.88</v>
      </c>
      <c r="N1731" s="18">
        <v>197062.47</v>
      </c>
      <c r="O1731" s="18">
        <v>221712.59</v>
      </c>
      <c r="P1731" s="18">
        <v>245676.31</v>
      </c>
      <c r="Q1731" s="18">
        <v>268170.98</v>
      </c>
      <c r="R1731" s="18">
        <v>291022.05</v>
      </c>
      <c r="S1731" s="18" t="s">
        <v>164</v>
      </c>
      <c r="T1731" s="18">
        <v>349214.69</v>
      </c>
      <c r="U1731" s="18" t="s">
        <v>164</v>
      </c>
      <c r="V1731" s="18">
        <v>415248.02</v>
      </c>
      <c r="W1731" s="18" t="s">
        <v>164</v>
      </c>
      <c r="X1731" s="18">
        <v>480219.3</v>
      </c>
      <c r="Y1731" s="18" t="s">
        <v>164</v>
      </c>
      <c r="Z1731" s="18">
        <v>551334.07999999996</v>
      </c>
    </row>
    <row r="1732" spans="1:26" hidden="1">
      <c r="A1732" s="18" t="s">
        <v>220</v>
      </c>
      <c r="B1732" s="18" t="s">
        <v>297</v>
      </c>
      <c r="C1732" s="18" t="s">
        <v>288</v>
      </c>
      <c r="D1732" s="18" t="s">
        <v>58</v>
      </c>
      <c r="E1732" s="18" t="s">
        <v>142</v>
      </c>
      <c r="F1732" s="18" t="s">
        <v>143</v>
      </c>
      <c r="G1732" s="18">
        <v>6465.5870000000004</v>
      </c>
      <c r="H1732" s="18">
        <v>6858.4391999999998</v>
      </c>
      <c r="I1732" s="18">
        <v>7248.0137000000004</v>
      </c>
      <c r="J1732" s="18">
        <v>7637.5883000000003</v>
      </c>
      <c r="K1732" s="18">
        <v>7978.3739999999998</v>
      </c>
      <c r="L1732" s="18">
        <v>8287.5740000000005</v>
      </c>
      <c r="M1732" s="18">
        <v>8565.3940000000002</v>
      </c>
      <c r="N1732" s="18">
        <v>8809.9670000000006</v>
      </c>
      <c r="O1732" s="18">
        <v>9018.4259999999995</v>
      </c>
      <c r="P1732" s="18">
        <v>9186.5609999999997</v>
      </c>
      <c r="Q1732" s="18">
        <v>9311.6740000000009</v>
      </c>
      <c r="R1732" s="18">
        <v>9395.1229999999996</v>
      </c>
      <c r="S1732" s="18" t="s">
        <v>164</v>
      </c>
      <c r="T1732" s="18">
        <v>9457.9449999999997</v>
      </c>
      <c r="U1732" s="18" t="s">
        <v>164</v>
      </c>
      <c r="V1732" s="18">
        <v>9399.8700000000008</v>
      </c>
      <c r="W1732" s="18" t="s">
        <v>164</v>
      </c>
      <c r="X1732" s="18">
        <v>9239.5290000000005</v>
      </c>
      <c r="Y1732" s="18" t="s">
        <v>164</v>
      </c>
      <c r="Z1732" s="18">
        <v>9012.2119999999995</v>
      </c>
    </row>
    <row r="1733" spans="1:26" hidden="1">
      <c r="A1733" s="18" t="s">
        <v>220</v>
      </c>
      <c r="B1733" s="18" t="s">
        <v>297</v>
      </c>
      <c r="C1733" s="18" t="s">
        <v>288</v>
      </c>
      <c r="D1733" s="18" t="s">
        <v>58</v>
      </c>
      <c r="E1733" s="18" t="s">
        <v>63</v>
      </c>
      <c r="F1733" s="18" t="s">
        <v>60</v>
      </c>
      <c r="G1733" s="18">
        <v>445.9341</v>
      </c>
      <c r="H1733" s="18">
        <v>488.67509999999999</v>
      </c>
      <c r="I1733" s="18">
        <v>557.49289999999996</v>
      </c>
      <c r="J1733" s="18">
        <v>616.10720000000003</v>
      </c>
      <c r="K1733" s="18">
        <v>570.00369999999998</v>
      </c>
      <c r="L1733" s="18">
        <v>545.91769999999997</v>
      </c>
      <c r="M1733" s="18">
        <v>546.73479999999995</v>
      </c>
      <c r="N1733" s="18">
        <v>594.0181</v>
      </c>
      <c r="O1733" s="18">
        <v>664.31709999999998</v>
      </c>
      <c r="P1733" s="18">
        <v>732.06359999999995</v>
      </c>
      <c r="Q1733" s="18">
        <v>790.99379999999996</v>
      </c>
      <c r="R1733" s="18">
        <v>840.04399999999998</v>
      </c>
      <c r="S1733" s="18" t="s">
        <v>164</v>
      </c>
      <c r="T1733" s="18">
        <v>944.24530000000004</v>
      </c>
      <c r="U1733" s="18" t="s">
        <v>164</v>
      </c>
      <c r="V1733" s="18">
        <v>1055.9860000000001</v>
      </c>
      <c r="W1733" s="18" t="s">
        <v>164</v>
      </c>
      <c r="X1733" s="18">
        <v>1116.32</v>
      </c>
      <c r="Y1733" s="18" t="s">
        <v>164</v>
      </c>
      <c r="Z1733" s="18">
        <v>1118.8789999999999</v>
      </c>
    </row>
    <row r="1734" spans="1:26" hidden="1">
      <c r="A1734" s="18" t="s">
        <v>220</v>
      </c>
      <c r="B1734" s="18" t="s">
        <v>298</v>
      </c>
      <c r="C1734" s="18" t="s">
        <v>288</v>
      </c>
      <c r="D1734" s="18" t="s">
        <v>58</v>
      </c>
      <c r="E1734" s="18" t="s">
        <v>140</v>
      </c>
      <c r="F1734" s="18" t="s">
        <v>141</v>
      </c>
      <c r="G1734" s="18">
        <v>33370.29</v>
      </c>
      <c r="H1734" s="18">
        <v>35851.354800000001</v>
      </c>
      <c r="I1734" s="18">
        <v>40379.003100000002</v>
      </c>
      <c r="J1734" s="18">
        <v>44405.855000000003</v>
      </c>
      <c r="K1734" s="18">
        <v>38385.9735</v>
      </c>
      <c r="L1734" s="18">
        <v>30403.950400000002</v>
      </c>
      <c r="M1734" s="18">
        <v>22966.5347</v>
      </c>
      <c r="N1734" s="18">
        <v>17147.8413</v>
      </c>
      <c r="O1734" s="18">
        <v>10849.3269</v>
      </c>
      <c r="P1734" s="18">
        <v>4550.1742999999997</v>
      </c>
      <c r="Q1734" s="18">
        <v>-1330.2197000000001</v>
      </c>
      <c r="R1734" s="18">
        <v>-5590.1219000000001</v>
      </c>
      <c r="S1734" s="18" t="s">
        <v>164</v>
      </c>
      <c r="T1734" s="18">
        <v>-10245.5535</v>
      </c>
      <c r="U1734" s="18" t="s">
        <v>164</v>
      </c>
      <c r="V1734" s="18">
        <v>-13380.2102</v>
      </c>
      <c r="W1734" s="18" t="s">
        <v>164</v>
      </c>
      <c r="X1734" s="18">
        <v>-15037.9157</v>
      </c>
      <c r="Y1734" s="18" t="s">
        <v>164</v>
      </c>
      <c r="Z1734" s="18">
        <v>-15912.9872</v>
      </c>
    </row>
    <row r="1735" spans="1:26" hidden="1">
      <c r="A1735" s="18" t="s">
        <v>220</v>
      </c>
      <c r="B1735" s="18" t="s">
        <v>298</v>
      </c>
      <c r="C1735" s="18" t="s">
        <v>288</v>
      </c>
      <c r="D1735" s="18" t="s">
        <v>58</v>
      </c>
      <c r="E1735" s="18" t="s">
        <v>59</v>
      </c>
      <c r="F1735" s="18" t="s">
        <v>60</v>
      </c>
      <c r="G1735" s="18">
        <v>331.26229999999998</v>
      </c>
      <c r="H1735" s="18">
        <v>361.87049999999999</v>
      </c>
      <c r="I1735" s="18">
        <v>413.94049999999999</v>
      </c>
      <c r="J1735" s="18">
        <v>458.04809999999998</v>
      </c>
      <c r="K1735" s="18">
        <v>447.28570000000002</v>
      </c>
      <c r="L1735" s="18">
        <v>451.98500000000001</v>
      </c>
      <c r="M1735" s="18">
        <v>466.35199999999998</v>
      </c>
      <c r="N1735" s="18">
        <v>499.178</v>
      </c>
      <c r="O1735" s="18">
        <v>529.06600000000003</v>
      </c>
      <c r="P1735" s="18">
        <v>547.84479999999996</v>
      </c>
      <c r="Q1735" s="18">
        <v>559.36540000000002</v>
      </c>
      <c r="R1735" s="18">
        <v>570.10720000000003</v>
      </c>
      <c r="S1735" s="18" t="s">
        <v>164</v>
      </c>
      <c r="T1735" s="18">
        <v>614.50009999999997</v>
      </c>
      <c r="U1735" s="18" t="s">
        <v>164</v>
      </c>
      <c r="V1735" s="18">
        <v>660.05060000000003</v>
      </c>
      <c r="W1735" s="18" t="s">
        <v>164</v>
      </c>
      <c r="X1735" s="18">
        <v>684.32989999999995</v>
      </c>
      <c r="Y1735" s="18" t="s">
        <v>164</v>
      </c>
      <c r="Z1735" s="18">
        <v>680.09190000000001</v>
      </c>
    </row>
    <row r="1736" spans="1:26" hidden="1">
      <c r="A1736" s="18" t="s">
        <v>220</v>
      </c>
      <c r="B1736" s="18" t="s">
        <v>298</v>
      </c>
      <c r="C1736" s="18" t="s">
        <v>288</v>
      </c>
      <c r="D1736" s="18" t="s">
        <v>58</v>
      </c>
      <c r="E1736" s="18" t="s">
        <v>61</v>
      </c>
      <c r="F1736" s="18" t="s">
        <v>62</v>
      </c>
      <c r="G1736" s="18">
        <v>62912.324860000001</v>
      </c>
      <c r="H1736" s="18">
        <v>73641.585049999994</v>
      </c>
      <c r="I1736" s="18">
        <v>92970.306110000005</v>
      </c>
      <c r="J1736" s="18">
        <v>111553.35920000001</v>
      </c>
      <c r="K1736" s="18">
        <v>131509.18</v>
      </c>
      <c r="L1736" s="18">
        <v>152108.32999999999</v>
      </c>
      <c r="M1736" s="18">
        <v>173769.86</v>
      </c>
      <c r="N1736" s="18">
        <v>197670.44</v>
      </c>
      <c r="O1736" s="18">
        <v>222380.51</v>
      </c>
      <c r="P1736" s="18">
        <v>246405.39</v>
      </c>
      <c r="Q1736" s="18">
        <v>268799.74</v>
      </c>
      <c r="R1736" s="18">
        <v>291296.83</v>
      </c>
      <c r="S1736" s="18" t="s">
        <v>164</v>
      </c>
      <c r="T1736" s="18">
        <v>348781.62</v>
      </c>
      <c r="U1736" s="18" t="s">
        <v>164</v>
      </c>
      <c r="V1736" s="18">
        <v>413723.97</v>
      </c>
      <c r="W1736" s="18" t="s">
        <v>164</v>
      </c>
      <c r="X1736" s="18">
        <v>477114.66</v>
      </c>
      <c r="Y1736" s="18" t="s">
        <v>164</v>
      </c>
      <c r="Z1736" s="18">
        <v>548082.81000000006</v>
      </c>
    </row>
    <row r="1737" spans="1:26" hidden="1">
      <c r="A1737" s="18" t="s">
        <v>220</v>
      </c>
      <c r="B1737" s="18" t="s">
        <v>298</v>
      </c>
      <c r="C1737" s="18" t="s">
        <v>288</v>
      </c>
      <c r="D1737" s="18" t="s">
        <v>58</v>
      </c>
      <c r="E1737" s="18" t="s">
        <v>142</v>
      </c>
      <c r="F1737" s="18" t="s">
        <v>143</v>
      </c>
      <c r="G1737" s="18">
        <v>6465.5870000000004</v>
      </c>
      <c r="H1737" s="18">
        <v>6858.4391999999998</v>
      </c>
      <c r="I1737" s="18">
        <v>7248.0137000000004</v>
      </c>
      <c r="J1737" s="18">
        <v>7637.5883000000003</v>
      </c>
      <c r="K1737" s="18">
        <v>7978.3739999999998</v>
      </c>
      <c r="L1737" s="18">
        <v>8287.5740000000005</v>
      </c>
      <c r="M1737" s="18">
        <v>8565.3940000000002</v>
      </c>
      <c r="N1737" s="18">
        <v>8809.9670000000006</v>
      </c>
      <c r="O1737" s="18">
        <v>9018.4259999999995</v>
      </c>
      <c r="P1737" s="18">
        <v>9186.5609999999997</v>
      </c>
      <c r="Q1737" s="18">
        <v>9311.6740000000009</v>
      </c>
      <c r="R1737" s="18">
        <v>9395.1229999999996</v>
      </c>
      <c r="S1737" s="18" t="s">
        <v>164</v>
      </c>
      <c r="T1737" s="18">
        <v>9457.9449999999997</v>
      </c>
      <c r="U1737" s="18" t="s">
        <v>164</v>
      </c>
      <c r="V1737" s="18">
        <v>9399.8700000000008</v>
      </c>
      <c r="W1737" s="18" t="s">
        <v>164</v>
      </c>
      <c r="X1737" s="18">
        <v>9239.5290000000005</v>
      </c>
      <c r="Y1737" s="18" t="s">
        <v>164</v>
      </c>
      <c r="Z1737" s="18">
        <v>9012.2119999999995</v>
      </c>
    </row>
    <row r="1738" spans="1:26" hidden="1">
      <c r="A1738" s="18" t="s">
        <v>220</v>
      </c>
      <c r="B1738" s="18" t="s">
        <v>298</v>
      </c>
      <c r="C1738" s="18" t="s">
        <v>288</v>
      </c>
      <c r="D1738" s="18" t="s">
        <v>58</v>
      </c>
      <c r="E1738" s="18" t="s">
        <v>63</v>
      </c>
      <c r="F1738" s="18" t="s">
        <v>60</v>
      </c>
      <c r="G1738" s="18">
        <v>445.9341</v>
      </c>
      <c r="H1738" s="18">
        <v>488.67509999999999</v>
      </c>
      <c r="I1738" s="18">
        <v>557.49289999999996</v>
      </c>
      <c r="J1738" s="18">
        <v>616.10720000000003</v>
      </c>
      <c r="K1738" s="18">
        <v>577.49829999999997</v>
      </c>
      <c r="L1738" s="18">
        <v>559.04020000000003</v>
      </c>
      <c r="M1738" s="18">
        <v>564.9787</v>
      </c>
      <c r="N1738" s="18">
        <v>625.5136</v>
      </c>
      <c r="O1738" s="18">
        <v>700.15660000000003</v>
      </c>
      <c r="P1738" s="18">
        <v>758.40020000000004</v>
      </c>
      <c r="Q1738" s="18">
        <v>801.62750000000005</v>
      </c>
      <c r="R1738" s="18">
        <v>836.67520000000002</v>
      </c>
      <c r="S1738" s="18" t="s">
        <v>164</v>
      </c>
      <c r="T1738" s="18">
        <v>931.49199999999996</v>
      </c>
      <c r="U1738" s="18" t="s">
        <v>164</v>
      </c>
      <c r="V1738" s="18">
        <v>1021.958</v>
      </c>
      <c r="W1738" s="18" t="s">
        <v>164</v>
      </c>
      <c r="X1738" s="18">
        <v>1068.634</v>
      </c>
      <c r="Y1738" s="18" t="s">
        <v>164</v>
      </c>
      <c r="Z1738" s="18">
        <v>1068.3720000000001</v>
      </c>
    </row>
    <row r="1739" spans="1:26" hidden="1">
      <c r="A1739" s="18" t="s">
        <v>220</v>
      </c>
      <c r="B1739" s="18" t="s">
        <v>299</v>
      </c>
      <c r="C1739" s="18" t="s">
        <v>288</v>
      </c>
      <c r="D1739" s="18" t="s">
        <v>58</v>
      </c>
      <c r="E1739" s="18" t="s">
        <v>140</v>
      </c>
      <c r="F1739" s="18" t="s">
        <v>141</v>
      </c>
      <c r="G1739" s="18">
        <v>33370.29</v>
      </c>
      <c r="H1739" s="18">
        <v>35843.500800000002</v>
      </c>
      <c r="I1739" s="18">
        <v>40366.209900000002</v>
      </c>
      <c r="J1739" s="18">
        <v>44275.821900000003</v>
      </c>
      <c r="K1739" s="18">
        <v>37481.317000000003</v>
      </c>
      <c r="L1739" s="18">
        <v>28803.758099999999</v>
      </c>
      <c r="M1739" s="18">
        <v>20116.529500000001</v>
      </c>
      <c r="N1739" s="18">
        <v>12733.3845</v>
      </c>
      <c r="O1739" s="18">
        <v>6392.1733999999997</v>
      </c>
      <c r="P1739" s="18">
        <v>984.45100000000002</v>
      </c>
      <c r="Q1739" s="18">
        <v>-3527.5050000000001</v>
      </c>
      <c r="R1739" s="18">
        <v>-6407.0281000000004</v>
      </c>
      <c r="S1739" s="18" t="s">
        <v>164</v>
      </c>
      <c r="T1739" s="18">
        <v>-8868.8073000000004</v>
      </c>
      <c r="U1739" s="18" t="s">
        <v>164</v>
      </c>
      <c r="V1739" s="18">
        <v>-10881.784299999999</v>
      </c>
      <c r="W1739" s="18" t="s">
        <v>164</v>
      </c>
      <c r="X1739" s="18">
        <v>-12566.8367</v>
      </c>
      <c r="Y1739" s="18" t="s">
        <v>164</v>
      </c>
      <c r="Z1739" s="18">
        <v>-13827.2495</v>
      </c>
    </row>
    <row r="1740" spans="1:26" hidden="1">
      <c r="A1740" s="18" t="s">
        <v>220</v>
      </c>
      <c r="B1740" s="18" t="s">
        <v>299</v>
      </c>
      <c r="C1740" s="18" t="s">
        <v>288</v>
      </c>
      <c r="D1740" s="18" t="s">
        <v>58</v>
      </c>
      <c r="E1740" s="18" t="s">
        <v>59</v>
      </c>
      <c r="F1740" s="18" t="s">
        <v>60</v>
      </c>
      <c r="G1740" s="18">
        <v>331.26229999999998</v>
      </c>
      <c r="H1740" s="18">
        <v>361.87049999999999</v>
      </c>
      <c r="I1740" s="18">
        <v>413.94049999999999</v>
      </c>
      <c r="J1740" s="18">
        <v>458.04809999999998</v>
      </c>
      <c r="K1740" s="18">
        <v>439.04430000000002</v>
      </c>
      <c r="L1740" s="18">
        <v>434.39440000000002</v>
      </c>
      <c r="M1740" s="18">
        <v>446.10140000000001</v>
      </c>
      <c r="N1740" s="18">
        <v>480.34500000000003</v>
      </c>
      <c r="O1740" s="18">
        <v>507.54390000000001</v>
      </c>
      <c r="P1740" s="18">
        <v>528.63779999999997</v>
      </c>
      <c r="Q1740" s="18">
        <v>541.89080000000001</v>
      </c>
      <c r="R1740" s="18">
        <v>559.75819999999999</v>
      </c>
      <c r="S1740" s="18" t="s">
        <v>164</v>
      </c>
      <c r="T1740" s="18">
        <v>604.64800000000002</v>
      </c>
      <c r="U1740" s="18" t="s">
        <v>164</v>
      </c>
      <c r="V1740" s="18">
        <v>653.15359999999998</v>
      </c>
      <c r="W1740" s="18" t="s">
        <v>164</v>
      </c>
      <c r="X1740" s="18">
        <v>670.98879999999997</v>
      </c>
      <c r="Y1740" s="18" t="s">
        <v>164</v>
      </c>
      <c r="Z1740" s="18">
        <v>691.36120000000005</v>
      </c>
    </row>
    <row r="1741" spans="1:26" hidden="1">
      <c r="A1741" s="18" t="s">
        <v>220</v>
      </c>
      <c r="B1741" s="18" t="s">
        <v>299</v>
      </c>
      <c r="C1741" s="18" t="s">
        <v>288</v>
      </c>
      <c r="D1741" s="18" t="s">
        <v>58</v>
      </c>
      <c r="E1741" s="18" t="s">
        <v>61</v>
      </c>
      <c r="F1741" s="18" t="s">
        <v>62</v>
      </c>
      <c r="G1741" s="18">
        <v>62912.324860000001</v>
      </c>
      <c r="H1741" s="18">
        <v>73641.585049999994</v>
      </c>
      <c r="I1741" s="18">
        <v>92970.306110000005</v>
      </c>
      <c r="J1741" s="18">
        <v>111553.35920000001</v>
      </c>
      <c r="K1741" s="18">
        <v>131114.17000000001</v>
      </c>
      <c r="L1741" s="18">
        <v>150865.54999999999</v>
      </c>
      <c r="M1741" s="18">
        <v>171845.3</v>
      </c>
      <c r="N1741" s="18">
        <v>195231.85</v>
      </c>
      <c r="O1741" s="18">
        <v>219093.38</v>
      </c>
      <c r="P1741" s="18">
        <v>242452.43</v>
      </c>
      <c r="Q1741" s="18">
        <v>264655.15999999997</v>
      </c>
      <c r="R1741" s="18">
        <v>286941.15999999997</v>
      </c>
      <c r="S1741" s="18" t="s">
        <v>164</v>
      </c>
      <c r="T1741" s="18">
        <v>343828.43</v>
      </c>
      <c r="U1741" s="18" t="s">
        <v>164</v>
      </c>
      <c r="V1741" s="18">
        <v>405781.09</v>
      </c>
      <c r="W1741" s="18" t="s">
        <v>164</v>
      </c>
      <c r="X1741" s="18">
        <v>462351.01</v>
      </c>
      <c r="Y1741" s="18" t="s">
        <v>164</v>
      </c>
      <c r="Z1741" s="18">
        <v>529538.9</v>
      </c>
    </row>
    <row r="1742" spans="1:26" hidden="1">
      <c r="A1742" s="18" t="s">
        <v>220</v>
      </c>
      <c r="B1742" s="18" t="s">
        <v>299</v>
      </c>
      <c r="C1742" s="18" t="s">
        <v>288</v>
      </c>
      <c r="D1742" s="18" t="s">
        <v>58</v>
      </c>
      <c r="E1742" s="18" t="s">
        <v>142</v>
      </c>
      <c r="F1742" s="18" t="s">
        <v>143</v>
      </c>
      <c r="G1742" s="18">
        <v>6465.5870000000004</v>
      </c>
      <c r="H1742" s="18">
        <v>6858.4391999999998</v>
      </c>
      <c r="I1742" s="18">
        <v>7248.0137000000004</v>
      </c>
      <c r="J1742" s="18">
        <v>7637.5883000000003</v>
      </c>
      <c r="K1742" s="18">
        <v>7978.3739999999998</v>
      </c>
      <c r="L1742" s="18">
        <v>8287.5740000000005</v>
      </c>
      <c r="M1742" s="18">
        <v>8565.3940000000002</v>
      </c>
      <c r="N1742" s="18">
        <v>8809.9670000000006</v>
      </c>
      <c r="O1742" s="18">
        <v>9018.4259999999995</v>
      </c>
      <c r="P1742" s="18">
        <v>9186.5609999999997</v>
      </c>
      <c r="Q1742" s="18">
        <v>9311.6740000000009</v>
      </c>
      <c r="R1742" s="18">
        <v>9395.1229999999996</v>
      </c>
      <c r="S1742" s="18" t="s">
        <v>164</v>
      </c>
      <c r="T1742" s="18">
        <v>9457.9449999999997</v>
      </c>
      <c r="U1742" s="18" t="s">
        <v>164</v>
      </c>
      <c r="V1742" s="18">
        <v>9399.8700000000008</v>
      </c>
      <c r="W1742" s="18" t="s">
        <v>164</v>
      </c>
      <c r="X1742" s="18">
        <v>9239.5290000000005</v>
      </c>
      <c r="Y1742" s="18" t="s">
        <v>164</v>
      </c>
      <c r="Z1742" s="18">
        <v>9012.2119999999995</v>
      </c>
    </row>
    <row r="1743" spans="1:26" hidden="1">
      <c r="A1743" s="18" t="s">
        <v>220</v>
      </c>
      <c r="B1743" s="18" t="s">
        <v>299</v>
      </c>
      <c r="C1743" s="18" t="s">
        <v>288</v>
      </c>
      <c r="D1743" s="18" t="s">
        <v>58</v>
      </c>
      <c r="E1743" s="18" t="s">
        <v>63</v>
      </c>
      <c r="F1743" s="18" t="s">
        <v>60</v>
      </c>
      <c r="G1743" s="18">
        <v>445.9341</v>
      </c>
      <c r="H1743" s="18">
        <v>488.67509999999999</v>
      </c>
      <c r="I1743" s="18">
        <v>557.49289999999996</v>
      </c>
      <c r="J1743" s="18">
        <v>616.10720000000003</v>
      </c>
      <c r="K1743" s="18">
        <v>566.38620000000003</v>
      </c>
      <c r="L1743" s="18">
        <v>536.86699999999996</v>
      </c>
      <c r="M1743" s="18">
        <v>543.4923</v>
      </c>
      <c r="N1743" s="18">
        <v>610.78740000000005</v>
      </c>
      <c r="O1743" s="18">
        <v>677.84770000000003</v>
      </c>
      <c r="P1743" s="18">
        <v>726.92930000000001</v>
      </c>
      <c r="Q1743" s="18">
        <v>761.23220000000003</v>
      </c>
      <c r="R1743" s="18">
        <v>794.88610000000006</v>
      </c>
      <c r="S1743" s="18" t="s">
        <v>164</v>
      </c>
      <c r="T1743" s="18">
        <v>863.30010000000004</v>
      </c>
      <c r="U1743" s="18" t="s">
        <v>164</v>
      </c>
      <c r="V1743" s="18">
        <v>926.05799999999999</v>
      </c>
      <c r="W1743" s="18" t="s">
        <v>164</v>
      </c>
      <c r="X1743" s="18">
        <v>951.36779999999999</v>
      </c>
      <c r="Y1743" s="18" t="s">
        <v>164</v>
      </c>
      <c r="Z1743" s="18">
        <v>984.87260000000003</v>
      </c>
    </row>
    <row r="1744" spans="1:26" hidden="1">
      <c r="A1744" s="18" t="s">
        <v>220</v>
      </c>
      <c r="B1744" s="18" t="s">
        <v>300</v>
      </c>
      <c r="C1744" s="18" t="s">
        <v>288</v>
      </c>
      <c r="D1744" s="18" t="s">
        <v>58</v>
      </c>
      <c r="E1744" s="18" t="s">
        <v>140</v>
      </c>
      <c r="F1744" s="18" t="s">
        <v>141</v>
      </c>
      <c r="G1744" s="18">
        <v>33796.640099999997</v>
      </c>
      <c r="H1744" s="18">
        <v>37410.507899999997</v>
      </c>
      <c r="I1744" s="18">
        <v>42089.332300000002</v>
      </c>
      <c r="J1744" s="18">
        <v>44855.7889</v>
      </c>
      <c r="K1744" s="18">
        <v>44494.332300000002</v>
      </c>
      <c r="L1744" s="18">
        <v>42923.054199999999</v>
      </c>
      <c r="M1744" s="18">
        <v>32440.473999999998</v>
      </c>
      <c r="N1744" s="18">
        <v>18809.594099999998</v>
      </c>
      <c r="O1744" s="18">
        <v>5661.2003000000004</v>
      </c>
      <c r="P1744" s="18">
        <v>-4040.1044000000002</v>
      </c>
      <c r="Q1744" s="18">
        <v>-10787.636399999999</v>
      </c>
      <c r="R1744" s="18">
        <v>-14933.5797</v>
      </c>
      <c r="S1744" s="18" t="s">
        <v>164</v>
      </c>
      <c r="T1744" s="18">
        <v>-18340.600900000001</v>
      </c>
      <c r="U1744" s="18" t="s">
        <v>164</v>
      </c>
      <c r="V1744" s="18">
        <v>-18851.7539</v>
      </c>
      <c r="W1744" s="18" t="s">
        <v>164</v>
      </c>
      <c r="X1744" s="18">
        <v>-18527.600299999998</v>
      </c>
      <c r="Y1744" s="18" t="s">
        <v>164</v>
      </c>
      <c r="Z1744" s="18">
        <v>-18642.7363</v>
      </c>
    </row>
    <row r="1745" spans="1:26" hidden="1">
      <c r="A1745" s="18" t="s">
        <v>220</v>
      </c>
      <c r="B1745" s="18" t="s">
        <v>300</v>
      </c>
      <c r="C1745" s="18" t="s">
        <v>288</v>
      </c>
      <c r="D1745" s="18" t="s">
        <v>58</v>
      </c>
      <c r="E1745" s="18" t="s">
        <v>59</v>
      </c>
      <c r="F1745" s="18" t="s">
        <v>60</v>
      </c>
      <c r="G1745" s="18">
        <v>331.26330000000002</v>
      </c>
      <c r="H1745" s="18">
        <v>362.45060000000001</v>
      </c>
      <c r="I1745" s="18">
        <v>411.94490000000002</v>
      </c>
      <c r="J1745" s="18">
        <v>451.30810000000002</v>
      </c>
      <c r="K1745" s="18">
        <v>475.66419999999999</v>
      </c>
      <c r="L1745" s="18">
        <v>505.52980000000002</v>
      </c>
      <c r="M1745" s="18">
        <v>488.21940000000001</v>
      </c>
      <c r="N1745" s="18">
        <v>470.62639999999999</v>
      </c>
      <c r="O1745" s="18">
        <v>476.5027</v>
      </c>
      <c r="P1745" s="18">
        <v>508.57159999999999</v>
      </c>
      <c r="Q1745" s="18">
        <v>539.25879999999995</v>
      </c>
      <c r="R1745" s="18">
        <v>560.80190000000005</v>
      </c>
      <c r="S1745" s="18" t="s">
        <v>164</v>
      </c>
      <c r="T1745" s="18">
        <v>604.0607</v>
      </c>
      <c r="U1745" s="18" t="s">
        <v>164</v>
      </c>
      <c r="V1745" s="18">
        <v>669.3229</v>
      </c>
      <c r="W1745" s="18" t="s">
        <v>164</v>
      </c>
      <c r="X1745" s="18">
        <v>737.26239999999996</v>
      </c>
      <c r="Y1745" s="18" t="s">
        <v>164</v>
      </c>
      <c r="Z1745" s="18">
        <v>793.67319999999995</v>
      </c>
    </row>
    <row r="1746" spans="1:26" hidden="1">
      <c r="A1746" s="18" t="s">
        <v>220</v>
      </c>
      <c r="B1746" s="18" t="s">
        <v>300</v>
      </c>
      <c r="C1746" s="18" t="s">
        <v>288</v>
      </c>
      <c r="D1746" s="18" t="s">
        <v>58</v>
      </c>
      <c r="E1746" s="18" t="s">
        <v>61</v>
      </c>
      <c r="F1746" s="18" t="s">
        <v>62</v>
      </c>
      <c r="G1746" s="18">
        <v>63354.998899999999</v>
      </c>
      <c r="H1746" s="18">
        <v>74253.884900000005</v>
      </c>
      <c r="I1746" s="18">
        <v>93719.046799999996</v>
      </c>
      <c r="J1746" s="18">
        <v>112173.4231</v>
      </c>
      <c r="K1746" s="18">
        <v>133817.5398</v>
      </c>
      <c r="L1746" s="18">
        <v>156612.7243</v>
      </c>
      <c r="M1746" s="18">
        <v>177889.1972</v>
      </c>
      <c r="N1746" s="18">
        <v>198691.11439999999</v>
      </c>
      <c r="O1746" s="18">
        <v>220826.1966</v>
      </c>
      <c r="P1746" s="18">
        <v>244856.51120000001</v>
      </c>
      <c r="Q1746" s="18">
        <v>267946.13299999997</v>
      </c>
      <c r="R1746" s="18">
        <v>290626.22330000001</v>
      </c>
      <c r="S1746" s="18" t="s">
        <v>164</v>
      </c>
      <c r="T1746" s="18">
        <v>347307.50670000003</v>
      </c>
      <c r="U1746" s="18" t="s">
        <v>164</v>
      </c>
      <c r="V1746" s="18">
        <v>413183.91830000002</v>
      </c>
      <c r="W1746" s="18" t="s">
        <v>164</v>
      </c>
      <c r="X1746" s="18">
        <v>478918.09610000002</v>
      </c>
      <c r="Y1746" s="18" t="s">
        <v>164</v>
      </c>
      <c r="Z1746" s="18">
        <v>556718.55339999998</v>
      </c>
    </row>
    <row r="1747" spans="1:26" hidden="1">
      <c r="A1747" s="18" t="s">
        <v>220</v>
      </c>
      <c r="B1747" s="18" t="s">
        <v>300</v>
      </c>
      <c r="C1747" s="18" t="s">
        <v>288</v>
      </c>
      <c r="D1747" s="18" t="s">
        <v>58</v>
      </c>
      <c r="E1747" s="18" t="s">
        <v>142</v>
      </c>
      <c r="F1747" s="18" t="s">
        <v>143</v>
      </c>
      <c r="G1747" s="18">
        <v>6465.5870000000004</v>
      </c>
      <c r="H1747" s="18">
        <v>6858.4391999999998</v>
      </c>
      <c r="I1747" s="18">
        <v>7248.0137000000004</v>
      </c>
      <c r="J1747" s="18">
        <v>7637.5883000000003</v>
      </c>
      <c r="K1747" s="18">
        <v>7978.3739999999998</v>
      </c>
      <c r="L1747" s="18">
        <v>8287.5740000000005</v>
      </c>
      <c r="M1747" s="18">
        <v>8565.3940000000002</v>
      </c>
      <c r="N1747" s="18">
        <v>8809.9670000000006</v>
      </c>
      <c r="O1747" s="18">
        <v>9018.4259999999995</v>
      </c>
      <c r="P1747" s="18">
        <v>9186.5609999999997</v>
      </c>
      <c r="Q1747" s="18">
        <v>9311.6740000000009</v>
      </c>
      <c r="R1747" s="18">
        <v>9395.1229999999996</v>
      </c>
      <c r="S1747" s="18" t="s">
        <v>164</v>
      </c>
      <c r="T1747" s="18">
        <v>9457.9449999999997</v>
      </c>
      <c r="U1747" s="18" t="s">
        <v>164</v>
      </c>
      <c r="V1747" s="18">
        <v>9399.8700000000008</v>
      </c>
      <c r="W1747" s="18" t="s">
        <v>164</v>
      </c>
      <c r="X1747" s="18">
        <v>9239.5290000000005</v>
      </c>
      <c r="Y1747" s="18" t="s">
        <v>164</v>
      </c>
      <c r="Z1747" s="18">
        <v>9012.2119999999995</v>
      </c>
    </row>
    <row r="1748" spans="1:26" hidden="1">
      <c r="A1748" s="18" t="s">
        <v>220</v>
      </c>
      <c r="B1748" s="18" t="s">
        <v>300</v>
      </c>
      <c r="C1748" s="18" t="s">
        <v>288</v>
      </c>
      <c r="D1748" s="18" t="s">
        <v>58</v>
      </c>
      <c r="E1748" s="18" t="s">
        <v>63</v>
      </c>
      <c r="F1748" s="18" t="s">
        <v>60</v>
      </c>
      <c r="G1748" s="18">
        <v>445.9341</v>
      </c>
      <c r="H1748" s="18">
        <v>487.0437</v>
      </c>
      <c r="I1748" s="18">
        <v>548.56190000000004</v>
      </c>
      <c r="J1748" s="18">
        <v>599.23699999999997</v>
      </c>
      <c r="K1748" s="18">
        <v>626.87350000000004</v>
      </c>
      <c r="L1748" s="18">
        <v>658.96969999999999</v>
      </c>
      <c r="M1748" s="18">
        <v>614.44349999999997</v>
      </c>
      <c r="N1748" s="18">
        <v>585.21370000000002</v>
      </c>
      <c r="O1748" s="18">
        <v>604.47429999999997</v>
      </c>
      <c r="P1748" s="18">
        <v>673.36929999999995</v>
      </c>
      <c r="Q1748" s="18">
        <v>740.70699999999999</v>
      </c>
      <c r="R1748" s="18">
        <v>791.95659999999998</v>
      </c>
      <c r="S1748" s="18" t="s">
        <v>164</v>
      </c>
      <c r="T1748" s="18">
        <v>884.98299999999995</v>
      </c>
      <c r="U1748" s="18" t="s">
        <v>164</v>
      </c>
      <c r="V1748" s="18">
        <v>991.02710000000002</v>
      </c>
      <c r="W1748" s="18" t="s">
        <v>164</v>
      </c>
      <c r="X1748" s="18">
        <v>1086.309</v>
      </c>
      <c r="Y1748" s="18" t="s">
        <v>164</v>
      </c>
      <c r="Z1748" s="18">
        <v>1156.4649999999999</v>
      </c>
    </row>
    <row r="1749" spans="1:26" hidden="1">
      <c r="A1749" s="18" t="s">
        <v>220</v>
      </c>
      <c r="B1749" s="18" t="s">
        <v>301</v>
      </c>
      <c r="C1749" s="18" t="s">
        <v>288</v>
      </c>
      <c r="D1749" s="18" t="s">
        <v>58</v>
      </c>
      <c r="E1749" s="18" t="s">
        <v>140</v>
      </c>
      <c r="F1749" s="18" t="s">
        <v>141</v>
      </c>
      <c r="G1749" s="18">
        <v>33796.640099999997</v>
      </c>
      <c r="H1749" s="18">
        <v>37217.68</v>
      </c>
      <c r="I1749" s="18">
        <v>41664.262499999997</v>
      </c>
      <c r="J1749" s="18">
        <v>42685.567999999999</v>
      </c>
      <c r="K1749" s="18">
        <v>34758.213499999998</v>
      </c>
      <c r="L1749" s="18">
        <v>26082.210999999999</v>
      </c>
      <c r="M1749" s="18">
        <v>17525.472099999999</v>
      </c>
      <c r="N1749" s="18">
        <v>10660.037200000001</v>
      </c>
      <c r="O1749" s="18">
        <v>4455.4471000000003</v>
      </c>
      <c r="P1749" s="18">
        <v>-541.20749999999998</v>
      </c>
      <c r="Q1749" s="18">
        <v>-4780.5667999999996</v>
      </c>
      <c r="R1749" s="18">
        <v>-7910.7380000000003</v>
      </c>
      <c r="S1749" s="18" t="s">
        <v>164</v>
      </c>
      <c r="T1749" s="18">
        <v>-11969.974899999999</v>
      </c>
      <c r="U1749" s="18" t="s">
        <v>164</v>
      </c>
      <c r="V1749" s="18">
        <v>-13816.027899999999</v>
      </c>
      <c r="W1749" s="18" t="s">
        <v>164</v>
      </c>
      <c r="X1749" s="18">
        <v>-14655.5736</v>
      </c>
      <c r="Y1749" s="18" t="s">
        <v>164</v>
      </c>
      <c r="Z1749" s="18">
        <v>-15694.3266</v>
      </c>
    </row>
    <row r="1750" spans="1:26" hidden="1">
      <c r="A1750" s="18" t="s">
        <v>220</v>
      </c>
      <c r="B1750" s="18" t="s">
        <v>301</v>
      </c>
      <c r="C1750" s="18" t="s">
        <v>288</v>
      </c>
      <c r="D1750" s="18" t="s">
        <v>58</v>
      </c>
      <c r="E1750" s="18" t="s">
        <v>59</v>
      </c>
      <c r="F1750" s="18" t="s">
        <v>60</v>
      </c>
      <c r="G1750" s="18">
        <v>331.26330000000002</v>
      </c>
      <c r="H1750" s="18">
        <v>362.45060000000001</v>
      </c>
      <c r="I1750" s="18">
        <v>411.94490000000002</v>
      </c>
      <c r="J1750" s="18">
        <v>446.7097</v>
      </c>
      <c r="K1750" s="18">
        <v>442.17189999999999</v>
      </c>
      <c r="L1750" s="18">
        <v>441.15519999999998</v>
      </c>
      <c r="M1750" s="18">
        <v>451.85599999999999</v>
      </c>
      <c r="N1750" s="18">
        <v>480.68889999999999</v>
      </c>
      <c r="O1750" s="18">
        <v>506.53879999999998</v>
      </c>
      <c r="P1750" s="18">
        <v>531.96960000000001</v>
      </c>
      <c r="Q1750" s="18">
        <v>553.04549999999995</v>
      </c>
      <c r="R1750" s="18">
        <v>572.69889999999998</v>
      </c>
      <c r="S1750" s="18" t="s">
        <v>164</v>
      </c>
      <c r="T1750" s="18">
        <v>620.97540000000004</v>
      </c>
      <c r="U1750" s="18" t="s">
        <v>164</v>
      </c>
      <c r="V1750" s="18">
        <v>691.13409999999999</v>
      </c>
      <c r="W1750" s="18" t="s">
        <v>164</v>
      </c>
      <c r="X1750" s="18">
        <v>747.34829999999999</v>
      </c>
      <c r="Y1750" s="18" t="s">
        <v>164</v>
      </c>
      <c r="Z1750" s="18">
        <v>800.89210000000003</v>
      </c>
    </row>
    <row r="1751" spans="1:26" hidden="1">
      <c r="A1751" s="18" t="s">
        <v>220</v>
      </c>
      <c r="B1751" s="18" t="s">
        <v>301</v>
      </c>
      <c r="C1751" s="18" t="s">
        <v>288</v>
      </c>
      <c r="D1751" s="18" t="s">
        <v>58</v>
      </c>
      <c r="E1751" s="18" t="s">
        <v>61</v>
      </c>
      <c r="F1751" s="18" t="s">
        <v>62</v>
      </c>
      <c r="G1751" s="18">
        <v>63354.998899999999</v>
      </c>
      <c r="H1751" s="18">
        <v>74253.884900000005</v>
      </c>
      <c r="I1751" s="18">
        <v>93719.046799999996</v>
      </c>
      <c r="J1751" s="18">
        <v>111908.32580000001</v>
      </c>
      <c r="K1751" s="18">
        <v>132267.70079999999</v>
      </c>
      <c r="L1751" s="18">
        <v>153601.55470000001</v>
      </c>
      <c r="M1751" s="18">
        <v>175976.4626</v>
      </c>
      <c r="N1751" s="18">
        <v>199921.03810000001</v>
      </c>
      <c r="O1751" s="18">
        <v>224760.55679999999</v>
      </c>
      <c r="P1751" s="18">
        <v>249027.59539999999</v>
      </c>
      <c r="Q1751" s="18">
        <v>271820.6752</v>
      </c>
      <c r="R1751" s="18">
        <v>294734.72019999998</v>
      </c>
      <c r="S1751" s="18" t="s">
        <v>164</v>
      </c>
      <c r="T1751" s="18">
        <v>353269.03110000002</v>
      </c>
      <c r="U1751" s="18" t="s">
        <v>164</v>
      </c>
      <c r="V1751" s="18">
        <v>421028.60070000001</v>
      </c>
      <c r="W1751" s="18" t="s">
        <v>164</v>
      </c>
      <c r="X1751" s="18">
        <v>486947.21720000001</v>
      </c>
      <c r="Y1751" s="18" t="s">
        <v>164</v>
      </c>
      <c r="Z1751" s="18">
        <v>565972.39179999998</v>
      </c>
    </row>
    <row r="1752" spans="1:26" hidden="1">
      <c r="A1752" s="18" t="s">
        <v>220</v>
      </c>
      <c r="B1752" s="18" t="s">
        <v>301</v>
      </c>
      <c r="C1752" s="18" t="s">
        <v>288</v>
      </c>
      <c r="D1752" s="18" t="s">
        <v>58</v>
      </c>
      <c r="E1752" s="18" t="s">
        <v>142</v>
      </c>
      <c r="F1752" s="18" t="s">
        <v>143</v>
      </c>
      <c r="G1752" s="18">
        <v>6465.5870000000004</v>
      </c>
      <c r="H1752" s="18">
        <v>6858.4391999999998</v>
      </c>
      <c r="I1752" s="18">
        <v>7248.0137000000004</v>
      </c>
      <c r="J1752" s="18">
        <v>7637.5879999999997</v>
      </c>
      <c r="K1752" s="18">
        <v>7978.3739999999998</v>
      </c>
      <c r="L1752" s="18">
        <v>8287.5740000000005</v>
      </c>
      <c r="M1752" s="18">
        <v>8565.3940000000002</v>
      </c>
      <c r="N1752" s="18">
        <v>8809.9670000000006</v>
      </c>
      <c r="O1752" s="18">
        <v>9018.4259999999995</v>
      </c>
      <c r="P1752" s="18">
        <v>9186.5609999999997</v>
      </c>
      <c r="Q1752" s="18">
        <v>9311.6740000000009</v>
      </c>
      <c r="R1752" s="18">
        <v>9395.1229999999996</v>
      </c>
      <c r="S1752" s="18" t="s">
        <v>164</v>
      </c>
      <c r="T1752" s="18">
        <v>9457.9449999999997</v>
      </c>
      <c r="U1752" s="18" t="s">
        <v>164</v>
      </c>
      <c r="V1752" s="18">
        <v>9399.8700000000008</v>
      </c>
      <c r="W1752" s="18" t="s">
        <v>164</v>
      </c>
      <c r="X1752" s="18">
        <v>9239.5290000000005</v>
      </c>
      <c r="Y1752" s="18" t="s">
        <v>164</v>
      </c>
      <c r="Z1752" s="18">
        <v>9012.2119999999995</v>
      </c>
    </row>
    <row r="1753" spans="1:26" hidden="1">
      <c r="A1753" s="18" t="s">
        <v>220</v>
      </c>
      <c r="B1753" s="18" t="s">
        <v>301</v>
      </c>
      <c r="C1753" s="18" t="s">
        <v>288</v>
      </c>
      <c r="D1753" s="18" t="s">
        <v>58</v>
      </c>
      <c r="E1753" s="18" t="s">
        <v>63</v>
      </c>
      <c r="F1753" s="18" t="s">
        <v>60</v>
      </c>
      <c r="G1753" s="18">
        <v>445.9341</v>
      </c>
      <c r="H1753" s="18">
        <v>487.0437</v>
      </c>
      <c r="I1753" s="18">
        <v>548.56190000000004</v>
      </c>
      <c r="J1753" s="18">
        <v>590.00130000000001</v>
      </c>
      <c r="K1753" s="18">
        <v>560.67589999999996</v>
      </c>
      <c r="L1753" s="18">
        <v>535.38400000000001</v>
      </c>
      <c r="M1753" s="18">
        <v>539.59079999999994</v>
      </c>
      <c r="N1753" s="18">
        <v>584.55560000000003</v>
      </c>
      <c r="O1753" s="18">
        <v>636.80119999999999</v>
      </c>
      <c r="P1753" s="18">
        <v>689.44659999999999</v>
      </c>
      <c r="Q1753" s="18">
        <v>736.05460000000005</v>
      </c>
      <c r="R1753" s="18">
        <v>777.93219999999997</v>
      </c>
      <c r="S1753" s="18" t="s">
        <v>164</v>
      </c>
      <c r="T1753" s="18">
        <v>865.90099999999995</v>
      </c>
      <c r="U1753" s="18" t="s">
        <v>164</v>
      </c>
      <c r="V1753" s="18">
        <v>970.30610000000001</v>
      </c>
      <c r="W1753" s="18" t="s">
        <v>164</v>
      </c>
      <c r="X1753" s="18">
        <v>1053.327</v>
      </c>
      <c r="Y1753" s="18" t="s">
        <v>164</v>
      </c>
      <c r="Z1753" s="18">
        <v>1133.9169999999999</v>
      </c>
    </row>
    <row r="1754" spans="1:26" hidden="1">
      <c r="A1754" s="18" t="s">
        <v>220</v>
      </c>
      <c r="B1754" s="18" t="s">
        <v>302</v>
      </c>
      <c r="C1754" s="18" t="s">
        <v>288</v>
      </c>
      <c r="D1754" s="18" t="s">
        <v>58</v>
      </c>
      <c r="E1754" s="18" t="s">
        <v>140</v>
      </c>
      <c r="F1754" s="18" t="s">
        <v>141</v>
      </c>
      <c r="G1754" s="18">
        <v>33794.283900000002</v>
      </c>
      <c r="H1754" s="18">
        <v>37077.811199999996</v>
      </c>
      <c r="I1754" s="18">
        <v>41165.644</v>
      </c>
      <c r="J1754" s="18">
        <v>43038.621099999997</v>
      </c>
      <c r="K1754" s="18">
        <v>41044.8024</v>
      </c>
      <c r="L1754" s="18">
        <v>37495.871500000001</v>
      </c>
      <c r="M1754" s="18">
        <v>28195.7179</v>
      </c>
      <c r="N1754" s="18">
        <v>17159.210599999999</v>
      </c>
      <c r="O1754" s="18">
        <v>6134.6305000000002</v>
      </c>
      <c r="P1754" s="18">
        <v>-2431.2328000000002</v>
      </c>
      <c r="Q1754" s="18">
        <v>-8580.7993000000006</v>
      </c>
      <c r="R1754" s="18">
        <v>-12756.5576</v>
      </c>
      <c r="S1754" s="18" t="s">
        <v>164</v>
      </c>
      <c r="T1754" s="18">
        <v>-16611.900099999999</v>
      </c>
      <c r="U1754" s="18" t="s">
        <v>164</v>
      </c>
      <c r="V1754" s="18">
        <v>-17438.7965</v>
      </c>
      <c r="W1754" s="18" t="s">
        <v>164</v>
      </c>
      <c r="X1754" s="18">
        <v>-17617.041700000002</v>
      </c>
      <c r="Y1754" s="18" t="s">
        <v>164</v>
      </c>
      <c r="Z1754" s="18">
        <v>-17905.074000000001</v>
      </c>
    </row>
    <row r="1755" spans="1:26" hidden="1">
      <c r="A1755" s="18" t="s">
        <v>220</v>
      </c>
      <c r="B1755" s="18" t="s">
        <v>302</v>
      </c>
      <c r="C1755" s="18" t="s">
        <v>288</v>
      </c>
      <c r="D1755" s="18" t="s">
        <v>58</v>
      </c>
      <c r="E1755" s="18" t="s">
        <v>59</v>
      </c>
      <c r="F1755" s="18" t="s">
        <v>60</v>
      </c>
      <c r="G1755" s="18">
        <v>331.26330000000002</v>
      </c>
      <c r="H1755" s="18">
        <v>362.45060000000001</v>
      </c>
      <c r="I1755" s="18">
        <v>411.94490000000002</v>
      </c>
      <c r="J1755" s="18">
        <v>448.4144</v>
      </c>
      <c r="K1755" s="18">
        <v>461.24160000000001</v>
      </c>
      <c r="L1755" s="18">
        <v>475.18209999999999</v>
      </c>
      <c r="M1755" s="18">
        <v>466.25319999999999</v>
      </c>
      <c r="N1755" s="18">
        <v>465.3263</v>
      </c>
      <c r="O1755" s="18">
        <v>478.81029999999998</v>
      </c>
      <c r="P1755" s="18">
        <v>510.48599999999999</v>
      </c>
      <c r="Q1755" s="18">
        <v>539.82590000000005</v>
      </c>
      <c r="R1755" s="18">
        <v>561.02869999999996</v>
      </c>
      <c r="S1755" s="18" t="s">
        <v>164</v>
      </c>
      <c r="T1755" s="18">
        <v>604.98170000000005</v>
      </c>
      <c r="U1755" s="18" t="s">
        <v>164</v>
      </c>
      <c r="V1755" s="18">
        <v>666.97540000000004</v>
      </c>
      <c r="W1755" s="18" t="s">
        <v>164</v>
      </c>
      <c r="X1755" s="18">
        <v>721.70619999999997</v>
      </c>
      <c r="Y1755" s="18" t="s">
        <v>164</v>
      </c>
      <c r="Z1755" s="18">
        <v>765.69929999999999</v>
      </c>
    </row>
    <row r="1756" spans="1:26" hidden="1">
      <c r="A1756" s="18" t="s">
        <v>220</v>
      </c>
      <c r="B1756" s="18" t="s">
        <v>302</v>
      </c>
      <c r="C1756" s="18" t="s">
        <v>288</v>
      </c>
      <c r="D1756" s="18" t="s">
        <v>58</v>
      </c>
      <c r="E1756" s="18" t="s">
        <v>61</v>
      </c>
      <c r="F1756" s="18" t="s">
        <v>62</v>
      </c>
      <c r="G1756" s="18">
        <v>63354.998899999999</v>
      </c>
      <c r="H1756" s="18">
        <v>74253.884900000005</v>
      </c>
      <c r="I1756" s="18">
        <v>93719.046799999996</v>
      </c>
      <c r="J1756" s="18">
        <v>111979.4427</v>
      </c>
      <c r="K1756" s="18">
        <v>132626.05470000001</v>
      </c>
      <c r="L1756" s="18">
        <v>154281.5962</v>
      </c>
      <c r="M1756" s="18">
        <v>175945.00279999999</v>
      </c>
      <c r="N1756" s="18">
        <v>198122.17910000001</v>
      </c>
      <c r="O1756" s="18">
        <v>221322.35339999999</v>
      </c>
      <c r="P1756" s="18">
        <v>245511.51790000001</v>
      </c>
      <c r="Q1756" s="18">
        <v>268652.20649999997</v>
      </c>
      <c r="R1756" s="18">
        <v>291514.52</v>
      </c>
      <c r="S1756" s="18" t="s">
        <v>164</v>
      </c>
      <c r="T1756" s="18">
        <v>349129.84980000003</v>
      </c>
      <c r="U1756" s="18" t="s">
        <v>164</v>
      </c>
      <c r="V1756" s="18">
        <v>415498.31949999998</v>
      </c>
      <c r="W1756" s="18" t="s">
        <v>164</v>
      </c>
      <c r="X1756" s="18">
        <v>480590.6727</v>
      </c>
      <c r="Y1756" s="18" t="s">
        <v>164</v>
      </c>
      <c r="Z1756" s="18">
        <v>558264.73690000002</v>
      </c>
    </row>
    <row r="1757" spans="1:26" hidden="1">
      <c r="A1757" s="18" t="s">
        <v>220</v>
      </c>
      <c r="B1757" s="18" t="s">
        <v>302</v>
      </c>
      <c r="C1757" s="18" t="s">
        <v>288</v>
      </c>
      <c r="D1757" s="18" t="s">
        <v>58</v>
      </c>
      <c r="E1757" s="18" t="s">
        <v>142</v>
      </c>
      <c r="F1757" s="18" t="s">
        <v>143</v>
      </c>
      <c r="G1757" s="18">
        <v>6465.5870000000004</v>
      </c>
      <c r="H1757" s="18">
        <v>6858.4391999999998</v>
      </c>
      <c r="I1757" s="18">
        <v>7248.0137000000004</v>
      </c>
      <c r="J1757" s="18">
        <v>7637.5879999999997</v>
      </c>
      <c r="K1757" s="18">
        <v>7978.3739999999998</v>
      </c>
      <c r="L1757" s="18">
        <v>8287.5740000000005</v>
      </c>
      <c r="M1757" s="18">
        <v>8565.3940000000002</v>
      </c>
      <c r="N1757" s="18">
        <v>8809.9670000000006</v>
      </c>
      <c r="O1757" s="18">
        <v>9018.4259999999995</v>
      </c>
      <c r="P1757" s="18">
        <v>9186.5609999999997</v>
      </c>
      <c r="Q1757" s="18">
        <v>9311.6740000000009</v>
      </c>
      <c r="R1757" s="18">
        <v>9395.1229999999996</v>
      </c>
      <c r="S1757" s="18" t="s">
        <v>164</v>
      </c>
      <c r="T1757" s="18">
        <v>9457.9449999999997</v>
      </c>
      <c r="U1757" s="18" t="s">
        <v>164</v>
      </c>
      <c r="V1757" s="18">
        <v>9399.8700000000008</v>
      </c>
      <c r="W1757" s="18" t="s">
        <v>164</v>
      </c>
      <c r="X1757" s="18">
        <v>9239.5290000000005</v>
      </c>
      <c r="Y1757" s="18" t="s">
        <v>164</v>
      </c>
      <c r="Z1757" s="18">
        <v>9012.2119999999995</v>
      </c>
    </row>
    <row r="1758" spans="1:26" hidden="1">
      <c r="A1758" s="18" t="s">
        <v>220</v>
      </c>
      <c r="B1758" s="18" t="s">
        <v>302</v>
      </c>
      <c r="C1758" s="18" t="s">
        <v>288</v>
      </c>
      <c r="D1758" s="18" t="s">
        <v>58</v>
      </c>
      <c r="E1758" s="18" t="s">
        <v>63</v>
      </c>
      <c r="F1758" s="18" t="s">
        <v>60</v>
      </c>
      <c r="G1758" s="18">
        <v>445.9341</v>
      </c>
      <c r="H1758" s="18">
        <v>487.0437</v>
      </c>
      <c r="I1758" s="18">
        <v>548.56190000000004</v>
      </c>
      <c r="J1758" s="18">
        <v>593.35979999999995</v>
      </c>
      <c r="K1758" s="18">
        <v>602.05309999999997</v>
      </c>
      <c r="L1758" s="18">
        <v>608.94659999999999</v>
      </c>
      <c r="M1758" s="18">
        <v>576.53510000000006</v>
      </c>
      <c r="N1758" s="18">
        <v>570.68579999999997</v>
      </c>
      <c r="O1758" s="18">
        <v>602.53189999999995</v>
      </c>
      <c r="P1758" s="18">
        <v>672.53560000000004</v>
      </c>
      <c r="Q1758" s="18">
        <v>737.85230000000001</v>
      </c>
      <c r="R1758" s="18">
        <v>788.75379999999996</v>
      </c>
      <c r="S1758" s="18" t="s">
        <v>164</v>
      </c>
      <c r="T1758" s="18">
        <v>882.92240000000004</v>
      </c>
      <c r="U1758" s="18" t="s">
        <v>164</v>
      </c>
      <c r="V1758" s="18">
        <v>984.30449999999996</v>
      </c>
      <c r="W1758" s="18" t="s">
        <v>164</v>
      </c>
      <c r="X1758" s="18">
        <v>1063.2729999999999</v>
      </c>
      <c r="Y1758" s="18" t="s">
        <v>164</v>
      </c>
      <c r="Z1758" s="18">
        <v>1117.73</v>
      </c>
    </row>
    <row r="1759" spans="1:26" hidden="1">
      <c r="A1759" s="18" t="s">
        <v>220</v>
      </c>
      <c r="B1759" s="18" t="s">
        <v>303</v>
      </c>
      <c r="C1759" s="18" t="s">
        <v>288</v>
      </c>
      <c r="D1759" s="18" t="s">
        <v>58</v>
      </c>
      <c r="E1759" s="18" t="s">
        <v>140</v>
      </c>
      <c r="F1759" s="18" t="s">
        <v>141</v>
      </c>
      <c r="G1759" s="18">
        <v>33794.283900000002</v>
      </c>
      <c r="H1759" s="18">
        <v>37077.811199999996</v>
      </c>
      <c r="I1759" s="18">
        <v>41171.303399999997</v>
      </c>
      <c r="J1759" s="18">
        <v>42766.3727</v>
      </c>
      <c r="K1759" s="18">
        <v>39203.911500000002</v>
      </c>
      <c r="L1759" s="18">
        <v>33937.3128</v>
      </c>
      <c r="M1759" s="18">
        <v>25061.4548</v>
      </c>
      <c r="N1759" s="18">
        <v>15837.9671</v>
      </c>
      <c r="O1759" s="18">
        <v>6883.6637000000001</v>
      </c>
      <c r="P1759" s="18">
        <v>-1126.3657000000001</v>
      </c>
      <c r="Q1759" s="18">
        <v>-7069.9504999999999</v>
      </c>
      <c r="R1759" s="18">
        <v>-11225.288699999999</v>
      </c>
      <c r="S1759" s="18" t="s">
        <v>164</v>
      </c>
      <c r="T1759" s="18">
        <v>-15487.4406</v>
      </c>
      <c r="U1759" s="18" t="s">
        <v>164</v>
      </c>
      <c r="V1759" s="18">
        <v>-16904.255499999999</v>
      </c>
      <c r="W1759" s="18" t="s">
        <v>164</v>
      </c>
      <c r="X1759" s="18">
        <v>-17290.825400000002</v>
      </c>
      <c r="Y1759" s="18" t="s">
        <v>164</v>
      </c>
      <c r="Z1759" s="18">
        <v>-17476.345300000001</v>
      </c>
    </row>
    <row r="1760" spans="1:26" hidden="1">
      <c r="A1760" s="18" t="s">
        <v>220</v>
      </c>
      <c r="B1760" s="18" t="s">
        <v>303</v>
      </c>
      <c r="C1760" s="18" t="s">
        <v>288</v>
      </c>
      <c r="D1760" s="18" t="s">
        <v>58</v>
      </c>
      <c r="E1760" s="18" t="s">
        <v>59</v>
      </c>
      <c r="F1760" s="18" t="s">
        <v>60</v>
      </c>
      <c r="G1760" s="18">
        <v>331.26330000000002</v>
      </c>
      <c r="H1760" s="18">
        <v>362.45060000000001</v>
      </c>
      <c r="I1760" s="18">
        <v>411.94490000000002</v>
      </c>
      <c r="J1760" s="18">
        <v>446.7097</v>
      </c>
      <c r="K1760" s="18">
        <v>452.4572</v>
      </c>
      <c r="L1760" s="18">
        <v>458.00689999999997</v>
      </c>
      <c r="M1760" s="18">
        <v>453.23430000000002</v>
      </c>
      <c r="N1760" s="18">
        <v>461.16699999999997</v>
      </c>
      <c r="O1760" s="18">
        <v>482.4932</v>
      </c>
      <c r="P1760" s="18">
        <v>510.4008</v>
      </c>
      <c r="Q1760" s="18">
        <v>536.56809999999996</v>
      </c>
      <c r="R1760" s="18">
        <v>557.19989999999996</v>
      </c>
      <c r="S1760" s="18" t="s">
        <v>164</v>
      </c>
      <c r="T1760" s="18">
        <v>601.23990000000003</v>
      </c>
      <c r="U1760" s="18" t="s">
        <v>164</v>
      </c>
      <c r="V1760" s="18">
        <v>664.02499999999998</v>
      </c>
      <c r="W1760" s="18" t="s">
        <v>164</v>
      </c>
      <c r="X1760" s="18">
        <v>714.1069</v>
      </c>
      <c r="Y1760" s="18" t="s">
        <v>164</v>
      </c>
      <c r="Z1760" s="18">
        <v>755.97820000000002</v>
      </c>
    </row>
    <row r="1761" spans="1:26" hidden="1">
      <c r="A1761" s="18" t="s">
        <v>220</v>
      </c>
      <c r="B1761" s="18" t="s">
        <v>303</v>
      </c>
      <c r="C1761" s="18" t="s">
        <v>288</v>
      </c>
      <c r="D1761" s="18" t="s">
        <v>58</v>
      </c>
      <c r="E1761" s="18" t="s">
        <v>61</v>
      </c>
      <c r="F1761" s="18" t="s">
        <v>62</v>
      </c>
      <c r="G1761" s="18">
        <v>63354.998899999999</v>
      </c>
      <c r="H1761" s="18">
        <v>74253.884900000005</v>
      </c>
      <c r="I1761" s="18">
        <v>93719.046799999996</v>
      </c>
      <c r="J1761" s="18">
        <v>111908.32580000001</v>
      </c>
      <c r="K1761" s="18">
        <v>132249.86619999999</v>
      </c>
      <c r="L1761" s="18">
        <v>153229.6863</v>
      </c>
      <c r="M1761" s="18">
        <v>175033.77590000001</v>
      </c>
      <c r="N1761" s="18">
        <v>198277.04120000001</v>
      </c>
      <c r="O1761" s="18">
        <v>222675.34700000001</v>
      </c>
      <c r="P1761" s="18">
        <v>246709.98180000001</v>
      </c>
      <c r="Q1761" s="18">
        <v>269693.81439999997</v>
      </c>
      <c r="R1761" s="18">
        <v>292541.28419999999</v>
      </c>
      <c r="S1761" s="18" t="s">
        <v>164</v>
      </c>
      <c r="T1761" s="18">
        <v>350359.4412</v>
      </c>
      <c r="U1761" s="18" t="s">
        <v>164</v>
      </c>
      <c r="V1761" s="18">
        <v>417079.61839999998</v>
      </c>
      <c r="W1761" s="18" t="s">
        <v>164</v>
      </c>
      <c r="X1761" s="18">
        <v>481844.52370000002</v>
      </c>
      <c r="Y1761" s="18" t="s">
        <v>164</v>
      </c>
      <c r="Z1761" s="18">
        <v>559638.3345</v>
      </c>
    </row>
    <row r="1762" spans="1:26" hidden="1">
      <c r="A1762" s="18" t="s">
        <v>220</v>
      </c>
      <c r="B1762" s="18" t="s">
        <v>303</v>
      </c>
      <c r="C1762" s="18" t="s">
        <v>288</v>
      </c>
      <c r="D1762" s="18" t="s">
        <v>58</v>
      </c>
      <c r="E1762" s="18" t="s">
        <v>142</v>
      </c>
      <c r="F1762" s="18" t="s">
        <v>143</v>
      </c>
      <c r="G1762" s="18">
        <v>6465.5870000000004</v>
      </c>
      <c r="H1762" s="18">
        <v>6858.4391999999998</v>
      </c>
      <c r="I1762" s="18">
        <v>7248.0137000000004</v>
      </c>
      <c r="J1762" s="18">
        <v>7637.5879999999997</v>
      </c>
      <c r="K1762" s="18">
        <v>7978.3739999999998</v>
      </c>
      <c r="L1762" s="18">
        <v>8287.5740000000005</v>
      </c>
      <c r="M1762" s="18">
        <v>8565.3940000000002</v>
      </c>
      <c r="N1762" s="18">
        <v>8809.9670000000006</v>
      </c>
      <c r="O1762" s="18">
        <v>9018.4259999999995</v>
      </c>
      <c r="P1762" s="18">
        <v>9186.5609999999997</v>
      </c>
      <c r="Q1762" s="18">
        <v>9311.6740000000009</v>
      </c>
      <c r="R1762" s="18">
        <v>9395.1229999999996</v>
      </c>
      <c r="S1762" s="18" t="s">
        <v>164</v>
      </c>
      <c r="T1762" s="18">
        <v>9457.9449999999997</v>
      </c>
      <c r="U1762" s="18" t="s">
        <v>164</v>
      </c>
      <c r="V1762" s="18">
        <v>9399.8700000000008</v>
      </c>
      <c r="W1762" s="18" t="s">
        <v>164</v>
      </c>
      <c r="X1762" s="18">
        <v>9239.5290000000005</v>
      </c>
      <c r="Y1762" s="18" t="s">
        <v>164</v>
      </c>
      <c r="Z1762" s="18">
        <v>9012.2119999999995</v>
      </c>
    </row>
    <row r="1763" spans="1:26" hidden="1">
      <c r="A1763" s="18" t="s">
        <v>220</v>
      </c>
      <c r="B1763" s="18" t="s">
        <v>303</v>
      </c>
      <c r="C1763" s="18" t="s">
        <v>288</v>
      </c>
      <c r="D1763" s="18" t="s">
        <v>58</v>
      </c>
      <c r="E1763" s="18" t="s">
        <v>63</v>
      </c>
      <c r="F1763" s="18" t="s">
        <v>60</v>
      </c>
      <c r="G1763" s="18">
        <v>445.9341</v>
      </c>
      <c r="H1763" s="18">
        <v>487.0437</v>
      </c>
      <c r="I1763" s="18">
        <v>548.56190000000004</v>
      </c>
      <c r="J1763" s="18">
        <v>590.00130000000001</v>
      </c>
      <c r="K1763" s="18">
        <v>585.48779999999999</v>
      </c>
      <c r="L1763" s="18">
        <v>578.80349999999999</v>
      </c>
      <c r="M1763" s="18">
        <v>553.38189999999997</v>
      </c>
      <c r="N1763" s="18">
        <v>561.90160000000003</v>
      </c>
      <c r="O1763" s="18">
        <v>605.53390000000002</v>
      </c>
      <c r="P1763" s="18">
        <v>667.71860000000004</v>
      </c>
      <c r="Q1763" s="18">
        <v>727.94190000000003</v>
      </c>
      <c r="R1763" s="18">
        <v>777.81039999999996</v>
      </c>
      <c r="S1763" s="18" t="s">
        <v>164</v>
      </c>
      <c r="T1763" s="18">
        <v>871.86559999999997</v>
      </c>
      <c r="U1763" s="18" t="s">
        <v>164</v>
      </c>
      <c r="V1763" s="18">
        <v>972.64380000000006</v>
      </c>
      <c r="W1763" s="18" t="s">
        <v>164</v>
      </c>
      <c r="X1763" s="18">
        <v>1045.0540000000001</v>
      </c>
      <c r="Y1763" s="18" t="s">
        <v>164</v>
      </c>
      <c r="Z1763" s="18">
        <v>1097.5530000000001</v>
      </c>
    </row>
    <row r="1764" spans="1:26" hidden="1">
      <c r="A1764" s="18" t="s">
        <v>220</v>
      </c>
      <c r="B1764" s="18" t="s">
        <v>304</v>
      </c>
      <c r="C1764" s="18" t="s">
        <v>288</v>
      </c>
      <c r="D1764" s="18" t="s">
        <v>58</v>
      </c>
      <c r="E1764" s="18" t="s">
        <v>140</v>
      </c>
      <c r="F1764" s="18" t="s">
        <v>141</v>
      </c>
      <c r="G1764" s="18">
        <v>33780.277600000001</v>
      </c>
      <c r="H1764" s="18">
        <v>38655.609900000003</v>
      </c>
      <c r="I1764" s="18">
        <v>43224.7189</v>
      </c>
      <c r="J1764" s="18">
        <v>39878.556700000001</v>
      </c>
      <c r="K1764" s="18">
        <v>33910.577100000002</v>
      </c>
      <c r="L1764" s="18">
        <v>29519.789100000002</v>
      </c>
      <c r="M1764" s="18">
        <v>24561.703099999999</v>
      </c>
      <c r="N1764" s="18">
        <v>19392.255000000001</v>
      </c>
      <c r="O1764" s="18">
        <v>13590.2263</v>
      </c>
      <c r="P1764" s="18">
        <v>9046.6967000000004</v>
      </c>
      <c r="Q1764" s="18">
        <v>5577.2645000000002</v>
      </c>
      <c r="R1764" s="18">
        <v>2719.8589999999999</v>
      </c>
      <c r="S1764" s="18" t="s">
        <v>164</v>
      </c>
      <c r="T1764" s="18">
        <v>-2235.3598999999999</v>
      </c>
      <c r="U1764" s="18" t="s">
        <v>164</v>
      </c>
      <c r="V1764" s="18">
        <v>-5482.0337</v>
      </c>
      <c r="W1764" s="18" t="s">
        <v>164</v>
      </c>
      <c r="X1764" s="18">
        <v>-8024.8509999999997</v>
      </c>
      <c r="Y1764" s="18" t="s">
        <v>164</v>
      </c>
      <c r="Z1764" s="18">
        <v>-9562.0102000000006</v>
      </c>
    </row>
    <row r="1765" spans="1:26" hidden="1">
      <c r="A1765" s="18" t="s">
        <v>220</v>
      </c>
      <c r="B1765" s="18" t="s">
        <v>304</v>
      </c>
      <c r="C1765" s="18" t="s">
        <v>288</v>
      </c>
      <c r="D1765" s="18" t="s">
        <v>58</v>
      </c>
      <c r="E1765" s="18" t="s">
        <v>59</v>
      </c>
      <c r="F1765" s="18" t="s">
        <v>60</v>
      </c>
      <c r="G1765" s="18">
        <v>331.26330000000002</v>
      </c>
      <c r="H1765" s="18">
        <v>372.88049999999998</v>
      </c>
      <c r="I1765" s="18">
        <v>431.26209999999998</v>
      </c>
      <c r="J1765" s="18">
        <v>445.82589999999999</v>
      </c>
      <c r="K1765" s="18">
        <v>446.9633</v>
      </c>
      <c r="L1765" s="18">
        <v>464.55239999999998</v>
      </c>
      <c r="M1765" s="18">
        <v>489.24200000000002</v>
      </c>
      <c r="N1765" s="18">
        <v>514.53489999999999</v>
      </c>
      <c r="O1765" s="18">
        <v>533.19759999999997</v>
      </c>
      <c r="P1765" s="18">
        <v>547.90030000000002</v>
      </c>
      <c r="Q1765" s="18">
        <v>559.39049999999997</v>
      </c>
      <c r="R1765" s="18">
        <v>567.16759999999999</v>
      </c>
      <c r="S1765" s="18" t="s">
        <v>164</v>
      </c>
      <c r="T1765" s="18">
        <v>576.67560000000003</v>
      </c>
      <c r="U1765" s="18" t="s">
        <v>164</v>
      </c>
      <c r="V1765" s="18">
        <v>587.68560000000002</v>
      </c>
      <c r="W1765" s="18" t="s">
        <v>164</v>
      </c>
      <c r="X1765" s="18">
        <v>585.32180000000005</v>
      </c>
      <c r="Y1765" s="18" t="s">
        <v>164</v>
      </c>
      <c r="Z1765" s="18">
        <v>592.24720000000002</v>
      </c>
    </row>
    <row r="1766" spans="1:26" hidden="1">
      <c r="A1766" s="18" t="s">
        <v>220</v>
      </c>
      <c r="B1766" s="18" t="s">
        <v>304</v>
      </c>
      <c r="C1766" s="18" t="s">
        <v>288</v>
      </c>
      <c r="D1766" s="18" t="s">
        <v>58</v>
      </c>
      <c r="E1766" s="18" t="s">
        <v>61</v>
      </c>
      <c r="F1766" s="18" t="s">
        <v>62</v>
      </c>
      <c r="G1766" s="18">
        <v>63354.998899999999</v>
      </c>
      <c r="H1766" s="18">
        <v>74525.024099999995</v>
      </c>
      <c r="I1766" s="18">
        <v>94222.791400000002</v>
      </c>
      <c r="J1766" s="18">
        <v>112573.6798</v>
      </c>
      <c r="K1766" s="18">
        <v>133789.514</v>
      </c>
      <c r="L1766" s="18">
        <v>156288.26730000001</v>
      </c>
      <c r="M1766" s="18">
        <v>179369.80249999999</v>
      </c>
      <c r="N1766" s="18">
        <v>203380.8425</v>
      </c>
      <c r="O1766" s="18">
        <v>228372.12150000001</v>
      </c>
      <c r="P1766" s="18">
        <v>253612.75279999999</v>
      </c>
      <c r="Q1766" s="18">
        <v>278088.93280000001</v>
      </c>
      <c r="R1766" s="18">
        <v>303023.05239999999</v>
      </c>
      <c r="S1766" s="18" t="s">
        <v>164</v>
      </c>
      <c r="T1766" s="18">
        <v>365115.0919</v>
      </c>
      <c r="U1766" s="18" t="s">
        <v>164</v>
      </c>
      <c r="V1766" s="18">
        <v>435307.59080000001</v>
      </c>
      <c r="W1766" s="18" t="s">
        <v>164</v>
      </c>
      <c r="X1766" s="18">
        <v>505647.4192</v>
      </c>
      <c r="Y1766" s="18" t="s">
        <v>164</v>
      </c>
      <c r="Z1766" s="18">
        <v>590988.04110000003</v>
      </c>
    </row>
    <row r="1767" spans="1:26" hidden="1">
      <c r="A1767" s="18" t="s">
        <v>220</v>
      </c>
      <c r="B1767" s="18" t="s">
        <v>304</v>
      </c>
      <c r="C1767" s="18" t="s">
        <v>288</v>
      </c>
      <c r="D1767" s="18" t="s">
        <v>58</v>
      </c>
      <c r="E1767" s="18" t="s">
        <v>142</v>
      </c>
      <c r="F1767" s="18" t="s">
        <v>143</v>
      </c>
      <c r="G1767" s="18">
        <v>6465.5870000000004</v>
      </c>
      <c r="H1767" s="18">
        <v>6858.4391999999998</v>
      </c>
      <c r="I1767" s="18">
        <v>7248.0137000000004</v>
      </c>
      <c r="J1767" s="18">
        <v>7637.5883000000003</v>
      </c>
      <c r="K1767" s="18">
        <v>7978.3739999999998</v>
      </c>
      <c r="L1767" s="18">
        <v>8287.5740000000005</v>
      </c>
      <c r="M1767" s="18">
        <v>8565.3940000000002</v>
      </c>
      <c r="N1767" s="18">
        <v>8809.9670000000006</v>
      </c>
      <c r="O1767" s="18">
        <v>9018.4259999999995</v>
      </c>
      <c r="P1767" s="18">
        <v>9186.5609999999997</v>
      </c>
      <c r="Q1767" s="18">
        <v>9311.6740000000009</v>
      </c>
      <c r="R1767" s="18">
        <v>9395.1229999999996</v>
      </c>
      <c r="S1767" s="18" t="s">
        <v>164</v>
      </c>
      <c r="T1767" s="18">
        <v>9457.9449999999997</v>
      </c>
      <c r="U1767" s="18" t="s">
        <v>164</v>
      </c>
      <c r="V1767" s="18">
        <v>9399.8700000000008</v>
      </c>
      <c r="W1767" s="18" t="s">
        <v>164</v>
      </c>
      <c r="X1767" s="18">
        <v>9239.5290000000005</v>
      </c>
      <c r="Y1767" s="18" t="s">
        <v>164</v>
      </c>
      <c r="Z1767" s="18">
        <v>9012.2119999999995</v>
      </c>
    </row>
    <row r="1768" spans="1:26" hidden="1">
      <c r="A1768" s="18" t="s">
        <v>220</v>
      </c>
      <c r="B1768" s="18" t="s">
        <v>304</v>
      </c>
      <c r="C1768" s="18" t="s">
        <v>288</v>
      </c>
      <c r="D1768" s="18" t="s">
        <v>58</v>
      </c>
      <c r="E1768" s="18" t="s">
        <v>63</v>
      </c>
      <c r="F1768" s="18" t="s">
        <v>60</v>
      </c>
      <c r="G1768" s="18">
        <v>445.9341</v>
      </c>
      <c r="H1768" s="18">
        <v>500.20330000000001</v>
      </c>
      <c r="I1768" s="18">
        <v>571.89679999999998</v>
      </c>
      <c r="J1768" s="18">
        <v>583.37300000000005</v>
      </c>
      <c r="K1768" s="18">
        <v>568.64469999999994</v>
      </c>
      <c r="L1768" s="18">
        <v>571.2681</v>
      </c>
      <c r="M1768" s="18">
        <v>584.63800000000003</v>
      </c>
      <c r="N1768" s="18">
        <v>611.26329999999996</v>
      </c>
      <c r="O1768" s="18">
        <v>638.81949999999995</v>
      </c>
      <c r="P1768" s="18">
        <v>668.7636</v>
      </c>
      <c r="Q1768" s="18">
        <v>697.85559999999998</v>
      </c>
      <c r="R1768" s="18">
        <v>723.5702</v>
      </c>
      <c r="S1768" s="18" t="s">
        <v>164</v>
      </c>
      <c r="T1768" s="18">
        <v>762.78340000000003</v>
      </c>
      <c r="U1768" s="18" t="s">
        <v>164</v>
      </c>
      <c r="V1768" s="18">
        <v>796.1463</v>
      </c>
      <c r="W1768" s="18" t="s">
        <v>164</v>
      </c>
      <c r="X1768" s="18">
        <v>810.64350000000002</v>
      </c>
      <c r="Y1768" s="18" t="s">
        <v>164</v>
      </c>
      <c r="Z1768" s="18">
        <v>833.4905</v>
      </c>
    </row>
    <row r="1769" spans="1:26" hidden="1">
      <c r="A1769" s="18" t="s">
        <v>220</v>
      </c>
      <c r="B1769" s="18" t="s">
        <v>305</v>
      </c>
      <c r="C1769" s="18" t="s">
        <v>288</v>
      </c>
      <c r="D1769" s="18" t="s">
        <v>58</v>
      </c>
      <c r="E1769" s="18" t="s">
        <v>140</v>
      </c>
      <c r="F1769" s="18" t="s">
        <v>141</v>
      </c>
      <c r="G1769" s="18">
        <v>33780.277600000001</v>
      </c>
      <c r="H1769" s="18">
        <v>38689.481399999997</v>
      </c>
      <c r="I1769" s="18">
        <v>44184.551099999997</v>
      </c>
      <c r="J1769" s="18">
        <v>40510.592299999997</v>
      </c>
      <c r="K1769" s="18">
        <v>33250.857100000001</v>
      </c>
      <c r="L1769" s="18">
        <v>27505.388299999999</v>
      </c>
      <c r="M1769" s="18">
        <v>21789.856</v>
      </c>
      <c r="N1769" s="18">
        <v>16315.893599999999</v>
      </c>
      <c r="O1769" s="18">
        <v>11477.321099999999</v>
      </c>
      <c r="P1769" s="18">
        <v>7171.3953000000001</v>
      </c>
      <c r="Q1769" s="18">
        <v>3593.6053000000002</v>
      </c>
      <c r="R1769" s="18">
        <v>974.39859999999999</v>
      </c>
      <c r="S1769" s="18" t="s">
        <v>164</v>
      </c>
      <c r="T1769" s="18">
        <v>-2275.5954000000002</v>
      </c>
      <c r="U1769" s="18" t="s">
        <v>164</v>
      </c>
      <c r="V1769" s="18">
        <v>-3633.2658000000001</v>
      </c>
      <c r="W1769" s="18" t="s">
        <v>164</v>
      </c>
      <c r="X1769" s="18">
        <v>-4306.9124000000002</v>
      </c>
      <c r="Y1769" s="18" t="s">
        <v>164</v>
      </c>
      <c r="Z1769" s="18">
        <v>-4547.7259999999997</v>
      </c>
    </row>
    <row r="1770" spans="1:26" hidden="1">
      <c r="A1770" s="18" t="s">
        <v>220</v>
      </c>
      <c r="B1770" s="18" t="s">
        <v>305</v>
      </c>
      <c r="C1770" s="18" t="s">
        <v>288</v>
      </c>
      <c r="D1770" s="18" t="s">
        <v>58</v>
      </c>
      <c r="E1770" s="18" t="s">
        <v>59</v>
      </c>
      <c r="F1770" s="18" t="s">
        <v>60</v>
      </c>
      <c r="G1770" s="18">
        <v>331.26330000000002</v>
      </c>
      <c r="H1770" s="18">
        <v>372.88049999999998</v>
      </c>
      <c r="I1770" s="18">
        <v>431.26209999999998</v>
      </c>
      <c r="J1770" s="18">
        <v>444.63780000000003</v>
      </c>
      <c r="K1770" s="18">
        <v>452.65839999999997</v>
      </c>
      <c r="L1770" s="18">
        <v>471.77390000000003</v>
      </c>
      <c r="M1770" s="18">
        <v>497.11579999999998</v>
      </c>
      <c r="N1770" s="18">
        <v>524.21159999999998</v>
      </c>
      <c r="O1770" s="18">
        <v>547.97109999999998</v>
      </c>
      <c r="P1770" s="18">
        <v>570.75260000000003</v>
      </c>
      <c r="Q1770" s="18">
        <v>592.625</v>
      </c>
      <c r="R1770" s="18">
        <v>607.66399999999999</v>
      </c>
      <c r="S1770" s="18" t="s">
        <v>164</v>
      </c>
      <c r="T1770" s="18">
        <v>637.7722</v>
      </c>
      <c r="U1770" s="18" t="s">
        <v>164</v>
      </c>
      <c r="V1770" s="18">
        <v>694.28049999999996</v>
      </c>
      <c r="W1770" s="18" t="s">
        <v>164</v>
      </c>
      <c r="X1770" s="18">
        <v>739.88610000000006</v>
      </c>
      <c r="Y1770" s="18" t="s">
        <v>164</v>
      </c>
      <c r="Z1770" s="18">
        <v>786.9991</v>
      </c>
    </row>
    <row r="1771" spans="1:26" hidden="1">
      <c r="A1771" s="18" t="s">
        <v>220</v>
      </c>
      <c r="B1771" s="18" t="s">
        <v>305</v>
      </c>
      <c r="C1771" s="18" t="s">
        <v>288</v>
      </c>
      <c r="D1771" s="18" t="s">
        <v>58</v>
      </c>
      <c r="E1771" s="18" t="s">
        <v>61</v>
      </c>
      <c r="F1771" s="18" t="s">
        <v>62</v>
      </c>
      <c r="G1771" s="18">
        <v>63354.998899999999</v>
      </c>
      <c r="H1771" s="18">
        <v>74525.024099999995</v>
      </c>
      <c r="I1771" s="18">
        <v>94222.791400000002</v>
      </c>
      <c r="J1771" s="18">
        <v>112030.6915</v>
      </c>
      <c r="K1771" s="18">
        <v>132861.33859999999</v>
      </c>
      <c r="L1771" s="18">
        <v>155114.06280000001</v>
      </c>
      <c r="M1771" s="18">
        <v>178244.671</v>
      </c>
      <c r="N1771" s="18">
        <v>202194.0098</v>
      </c>
      <c r="O1771" s="18">
        <v>227073.85019999999</v>
      </c>
      <c r="P1771" s="18">
        <v>251883.7922</v>
      </c>
      <c r="Q1771" s="18">
        <v>275544.01089999999</v>
      </c>
      <c r="R1771" s="18">
        <v>299005.50099999999</v>
      </c>
      <c r="S1771" s="18" t="s">
        <v>164</v>
      </c>
      <c r="T1771" s="18">
        <v>358397.75650000002</v>
      </c>
      <c r="U1771" s="18" t="s">
        <v>164</v>
      </c>
      <c r="V1771" s="18">
        <v>426676.30229999998</v>
      </c>
      <c r="W1771" s="18" t="s">
        <v>164</v>
      </c>
      <c r="X1771" s="18">
        <v>492658.6139</v>
      </c>
      <c r="Y1771" s="18" t="s">
        <v>164</v>
      </c>
      <c r="Z1771" s="18">
        <v>572657.38119999995</v>
      </c>
    </row>
    <row r="1772" spans="1:26" hidden="1">
      <c r="A1772" s="18" t="s">
        <v>220</v>
      </c>
      <c r="B1772" s="18" t="s">
        <v>305</v>
      </c>
      <c r="C1772" s="18" t="s">
        <v>288</v>
      </c>
      <c r="D1772" s="18" t="s">
        <v>58</v>
      </c>
      <c r="E1772" s="18" t="s">
        <v>142</v>
      </c>
      <c r="F1772" s="18" t="s">
        <v>143</v>
      </c>
      <c r="G1772" s="18">
        <v>6465.5870000000004</v>
      </c>
      <c r="H1772" s="18">
        <v>6858.4391999999998</v>
      </c>
      <c r="I1772" s="18">
        <v>7248.0137000000004</v>
      </c>
      <c r="J1772" s="18">
        <v>7637.5883000000003</v>
      </c>
      <c r="K1772" s="18">
        <v>7978.3739999999998</v>
      </c>
      <c r="L1772" s="18">
        <v>8287.5740000000005</v>
      </c>
      <c r="M1772" s="18">
        <v>8565.3940000000002</v>
      </c>
      <c r="N1772" s="18">
        <v>8809.9670000000006</v>
      </c>
      <c r="O1772" s="18">
        <v>9018.4259999999995</v>
      </c>
      <c r="P1772" s="18">
        <v>9186.5609999999997</v>
      </c>
      <c r="Q1772" s="18">
        <v>9311.6740000000009</v>
      </c>
      <c r="R1772" s="18">
        <v>9395.1229999999996</v>
      </c>
      <c r="S1772" s="18" t="s">
        <v>164</v>
      </c>
      <c r="T1772" s="18">
        <v>9457.9449999999997</v>
      </c>
      <c r="U1772" s="18" t="s">
        <v>164</v>
      </c>
      <c r="V1772" s="18">
        <v>9399.8700000000008</v>
      </c>
      <c r="W1772" s="18" t="s">
        <v>164</v>
      </c>
      <c r="X1772" s="18">
        <v>9239.5290000000005</v>
      </c>
      <c r="Y1772" s="18" t="s">
        <v>164</v>
      </c>
      <c r="Z1772" s="18">
        <v>9012.2119999999995</v>
      </c>
    </row>
    <row r="1773" spans="1:26" hidden="1">
      <c r="A1773" s="18" t="s">
        <v>220</v>
      </c>
      <c r="B1773" s="18" t="s">
        <v>305</v>
      </c>
      <c r="C1773" s="18" t="s">
        <v>288</v>
      </c>
      <c r="D1773" s="18" t="s">
        <v>58</v>
      </c>
      <c r="E1773" s="18" t="s">
        <v>63</v>
      </c>
      <c r="F1773" s="18" t="s">
        <v>60</v>
      </c>
      <c r="G1773" s="18">
        <v>445.9341</v>
      </c>
      <c r="H1773" s="18">
        <v>500.20330000000001</v>
      </c>
      <c r="I1773" s="18">
        <v>571.89679999999998</v>
      </c>
      <c r="J1773" s="18">
        <v>575.44600000000003</v>
      </c>
      <c r="K1773" s="18">
        <v>561.88879999999995</v>
      </c>
      <c r="L1773" s="18">
        <v>564.39890000000003</v>
      </c>
      <c r="M1773" s="18">
        <v>586.91489999999999</v>
      </c>
      <c r="N1773" s="18">
        <v>625.02020000000005</v>
      </c>
      <c r="O1773" s="18">
        <v>667.42150000000004</v>
      </c>
      <c r="P1773" s="18">
        <v>712.22609999999997</v>
      </c>
      <c r="Q1773" s="18">
        <v>757.24670000000003</v>
      </c>
      <c r="R1773" s="18">
        <v>793.97699999999998</v>
      </c>
      <c r="S1773" s="18" t="s">
        <v>164</v>
      </c>
      <c r="T1773" s="18">
        <v>866.5575</v>
      </c>
      <c r="U1773" s="18" t="s">
        <v>164</v>
      </c>
      <c r="V1773" s="18">
        <v>966.00789999999995</v>
      </c>
      <c r="W1773" s="18" t="s">
        <v>164</v>
      </c>
      <c r="X1773" s="18">
        <v>1040.664</v>
      </c>
      <c r="Y1773" s="18" t="s">
        <v>164</v>
      </c>
      <c r="Z1773" s="18">
        <v>1103.788</v>
      </c>
    </row>
    <row r="1774" spans="1:26" hidden="1">
      <c r="A1774" s="18" t="s">
        <v>56</v>
      </c>
      <c r="B1774" s="18" t="s">
        <v>291</v>
      </c>
      <c r="C1774" s="18" t="s">
        <v>306</v>
      </c>
      <c r="D1774" s="18" t="s">
        <v>58</v>
      </c>
      <c r="E1774" s="18" t="s">
        <v>140</v>
      </c>
      <c r="F1774" s="18" t="s">
        <v>141</v>
      </c>
      <c r="G1774" s="18">
        <v>34018.884700000002</v>
      </c>
      <c r="H1774" s="18">
        <v>38148.946499999998</v>
      </c>
      <c r="I1774" s="18">
        <v>41270.106299999999</v>
      </c>
      <c r="J1774" s="18">
        <v>43907.550300000003</v>
      </c>
      <c r="K1774" s="18">
        <v>30788.225600000002</v>
      </c>
      <c r="L1774" s="18">
        <v>21076.126799999998</v>
      </c>
      <c r="M1774" s="18">
        <v>12666.2737</v>
      </c>
      <c r="N1774" s="18">
        <v>5447.7891</v>
      </c>
      <c r="O1774" s="18">
        <v>-543.68709999999999</v>
      </c>
      <c r="P1774" s="18">
        <v>-413.24380000000002</v>
      </c>
      <c r="Q1774" s="18">
        <v>-3728.9052999999999</v>
      </c>
      <c r="R1774" s="18">
        <v>-5258.9562999999998</v>
      </c>
      <c r="S1774" s="18">
        <v>-6501.4727999999996</v>
      </c>
      <c r="T1774" s="18">
        <v>-7657.0573999999997</v>
      </c>
      <c r="U1774" s="18">
        <v>-8285.7705999999998</v>
      </c>
      <c r="V1774" s="18">
        <v>-8418.9858000000004</v>
      </c>
      <c r="W1774" s="18">
        <v>-9072.2250999999997</v>
      </c>
      <c r="X1774" s="18">
        <v>-9964.3564000000006</v>
      </c>
      <c r="Y1774" s="18">
        <v>-8276.8093000000008</v>
      </c>
      <c r="Z1774" s="18">
        <v>-8611.3822999999993</v>
      </c>
    </row>
    <row r="1775" spans="1:26" hidden="1">
      <c r="A1775" s="18" t="s">
        <v>56</v>
      </c>
      <c r="B1775" s="18" t="s">
        <v>291</v>
      </c>
      <c r="C1775" s="18" t="s">
        <v>306</v>
      </c>
      <c r="D1775" s="18" t="s">
        <v>58</v>
      </c>
      <c r="E1775" s="18" t="s">
        <v>59</v>
      </c>
      <c r="F1775" s="18" t="s">
        <v>60</v>
      </c>
      <c r="G1775" s="18">
        <v>334.16079999999999</v>
      </c>
      <c r="H1775" s="18">
        <v>363.26659999999998</v>
      </c>
      <c r="I1775" s="18">
        <v>395.16910000000001</v>
      </c>
      <c r="J1775" s="18">
        <v>429.22500000000002</v>
      </c>
      <c r="K1775" s="18">
        <v>385.77260000000001</v>
      </c>
      <c r="L1775" s="18">
        <v>357.24470000000002</v>
      </c>
      <c r="M1775" s="18">
        <v>359.49250000000001</v>
      </c>
      <c r="N1775" s="18">
        <v>367.68220000000002</v>
      </c>
      <c r="O1775" s="18">
        <v>377.37810000000002</v>
      </c>
      <c r="P1775" s="18">
        <v>397.99990000000003</v>
      </c>
      <c r="Q1775" s="18">
        <v>412.7697</v>
      </c>
      <c r="R1775" s="18">
        <v>429.94720000000001</v>
      </c>
      <c r="S1775" s="18">
        <v>446.18959999999998</v>
      </c>
      <c r="T1775" s="18">
        <v>459.85160000000002</v>
      </c>
      <c r="U1775" s="18">
        <v>468.06849999999997</v>
      </c>
      <c r="V1775" s="18">
        <v>479.59210000000002</v>
      </c>
      <c r="W1775" s="18">
        <v>489.50810000000001</v>
      </c>
      <c r="X1775" s="18">
        <v>498.43299999999999</v>
      </c>
      <c r="Y1775" s="18">
        <v>517.64769999999999</v>
      </c>
      <c r="Z1775" s="18">
        <v>524.00210000000004</v>
      </c>
    </row>
    <row r="1776" spans="1:26" hidden="1">
      <c r="A1776" s="18" t="s">
        <v>56</v>
      </c>
      <c r="B1776" s="18" t="s">
        <v>291</v>
      </c>
      <c r="C1776" s="18" t="s">
        <v>306</v>
      </c>
      <c r="D1776" s="18" t="s">
        <v>58</v>
      </c>
      <c r="E1776" s="18" t="s">
        <v>61</v>
      </c>
      <c r="F1776" s="18" t="s">
        <v>62</v>
      </c>
      <c r="G1776" s="18">
        <v>60200.956859999998</v>
      </c>
      <c r="H1776" s="18">
        <v>71262.535520000005</v>
      </c>
      <c r="I1776" s="18">
        <v>87133.387109999996</v>
      </c>
      <c r="J1776" s="18">
        <v>107923.79459999999</v>
      </c>
      <c r="K1776" s="18">
        <v>127726.5</v>
      </c>
      <c r="L1776" s="18">
        <v>147220.70000000001</v>
      </c>
      <c r="M1776" s="18">
        <v>167517.9</v>
      </c>
      <c r="N1776" s="18">
        <v>188796.3</v>
      </c>
      <c r="O1776" s="18">
        <v>210956.9</v>
      </c>
      <c r="P1776" s="18">
        <v>234502.39999999999</v>
      </c>
      <c r="Q1776" s="18">
        <v>261552.5</v>
      </c>
      <c r="R1776" s="18">
        <v>288981</v>
      </c>
      <c r="S1776" s="18">
        <v>318617.2</v>
      </c>
      <c r="T1776" s="18">
        <v>348637.3</v>
      </c>
      <c r="U1776" s="18">
        <v>374651.2</v>
      </c>
      <c r="V1776" s="18">
        <v>409156</v>
      </c>
      <c r="W1776" s="18">
        <v>444774</v>
      </c>
      <c r="X1776" s="18">
        <v>480866.1</v>
      </c>
      <c r="Y1776" s="18">
        <v>518469.6</v>
      </c>
      <c r="Z1776" s="18">
        <v>560000.1</v>
      </c>
    </row>
    <row r="1777" spans="1:26" hidden="1">
      <c r="A1777" s="18" t="s">
        <v>56</v>
      </c>
      <c r="B1777" s="18" t="s">
        <v>291</v>
      </c>
      <c r="C1777" s="18" t="s">
        <v>306</v>
      </c>
      <c r="D1777" s="18" t="s">
        <v>58</v>
      </c>
      <c r="E1777" s="18" t="s">
        <v>142</v>
      </c>
      <c r="F1777" s="18" t="s">
        <v>143</v>
      </c>
      <c r="G1777" s="18">
        <v>6490.9879000000001</v>
      </c>
      <c r="H1777" s="18">
        <v>6879.5896000000002</v>
      </c>
      <c r="I1777" s="18">
        <v>7257.2329</v>
      </c>
      <c r="J1777" s="18">
        <v>7623.6571999999996</v>
      </c>
      <c r="K1777" s="18">
        <v>7964.4282000000003</v>
      </c>
      <c r="L1777" s="18">
        <v>8273.4010999999991</v>
      </c>
      <c r="M1777" s="18">
        <v>8551.0051000000003</v>
      </c>
      <c r="N1777" s="18">
        <v>8795.5200999999997</v>
      </c>
      <c r="O1777" s="18">
        <v>9004.0542000000005</v>
      </c>
      <c r="P1777" s="18">
        <v>9172.3104000000003</v>
      </c>
      <c r="Q1777" s="18">
        <v>9297.5</v>
      </c>
      <c r="R1777" s="18">
        <v>9380.9207999999999</v>
      </c>
      <c r="S1777" s="18">
        <v>9427.6491999999998</v>
      </c>
      <c r="T1777" s="18">
        <v>9442.8467000000001</v>
      </c>
      <c r="U1777" s="18">
        <v>9427.5655999999999</v>
      </c>
      <c r="V1777" s="18">
        <v>9383.0054999999993</v>
      </c>
      <c r="W1777" s="18">
        <v>9312.1394</v>
      </c>
      <c r="X1777" s="18">
        <v>9220.2795000000006</v>
      </c>
      <c r="Y1777" s="18">
        <v>9112.0365000000002</v>
      </c>
      <c r="Z1777" s="18">
        <v>8990.6330999999991</v>
      </c>
    </row>
    <row r="1778" spans="1:26" hidden="1">
      <c r="A1778" s="18" t="s">
        <v>56</v>
      </c>
      <c r="B1778" s="18" t="s">
        <v>291</v>
      </c>
      <c r="C1778" s="18" t="s">
        <v>306</v>
      </c>
      <c r="D1778" s="18" t="s">
        <v>58</v>
      </c>
      <c r="E1778" s="18" t="s">
        <v>63</v>
      </c>
      <c r="F1778" s="18" t="s">
        <v>60</v>
      </c>
      <c r="G1778" s="18">
        <v>451.1345</v>
      </c>
      <c r="H1778" s="18">
        <v>495.4092</v>
      </c>
      <c r="I1778" s="18">
        <v>541.78380000000004</v>
      </c>
      <c r="J1778" s="18">
        <v>590.97760000000005</v>
      </c>
      <c r="K1778" s="18">
        <v>520.99530000000004</v>
      </c>
      <c r="L1778" s="18">
        <v>476.66390000000001</v>
      </c>
      <c r="M1778" s="18">
        <v>494.3057</v>
      </c>
      <c r="N1778" s="18">
        <v>547.81619999999998</v>
      </c>
      <c r="O1778" s="18">
        <v>593.29349999999999</v>
      </c>
      <c r="P1778" s="18">
        <v>661.89409999999998</v>
      </c>
      <c r="Q1778" s="18">
        <v>735.13610000000006</v>
      </c>
      <c r="R1778" s="18">
        <v>794.60469999999998</v>
      </c>
      <c r="S1778" s="18">
        <v>859.28620000000001</v>
      </c>
      <c r="T1778" s="18">
        <v>894.91560000000004</v>
      </c>
      <c r="U1778" s="18">
        <v>905.49450000000002</v>
      </c>
      <c r="V1778" s="18">
        <v>927.02390000000003</v>
      </c>
      <c r="W1778" s="18">
        <v>939.077</v>
      </c>
      <c r="X1778" s="18">
        <v>935.43979999999999</v>
      </c>
      <c r="Y1778" s="18">
        <v>1035.2668000000001</v>
      </c>
      <c r="Z1778" s="18">
        <v>1041.7381</v>
      </c>
    </row>
    <row r="1779" spans="1:26" hidden="1">
      <c r="A1779" s="18" t="s">
        <v>56</v>
      </c>
      <c r="B1779" s="18" t="s">
        <v>57</v>
      </c>
      <c r="C1779" s="18" t="s">
        <v>306</v>
      </c>
      <c r="D1779" s="18" t="s">
        <v>58</v>
      </c>
      <c r="E1779" s="18" t="s">
        <v>140</v>
      </c>
      <c r="F1779" s="18" t="s">
        <v>141</v>
      </c>
      <c r="G1779" s="18">
        <v>34373.934500000003</v>
      </c>
      <c r="H1779" s="18">
        <v>35782.648500000003</v>
      </c>
      <c r="I1779" s="18" t="s">
        <v>164</v>
      </c>
      <c r="J1779" s="18">
        <v>37233.889799999997</v>
      </c>
      <c r="K1779" s="18" t="s">
        <v>164</v>
      </c>
      <c r="L1779" s="18">
        <v>19057.493299999998</v>
      </c>
      <c r="M1779" s="18" t="s">
        <v>164</v>
      </c>
      <c r="N1779" s="18">
        <v>8229.32</v>
      </c>
      <c r="O1779" s="18" t="s">
        <v>164</v>
      </c>
      <c r="P1779" s="18">
        <v>1794.6177</v>
      </c>
      <c r="Q1779" s="18" t="s">
        <v>164</v>
      </c>
      <c r="R1779" s="18">
        <v>-2181.1691999999998</v>
      </c>
      <c r="S1779" s="18" t="s">
        <v>164</v>
      </c>
      <c r="T1779" s="18">
        <v>-3757.0794000000001</v>
      </c>
      <c r="U1779" s="18" t="s">
        <v>164</v>
      </c>
      <c r="V1779" s="18">
        <v>-4338.2187999999996</v>
      </c>
      <c r="W1779" s="18" t="s">
        <v>164</v>
      </c>
      <c r="X1779" s="18">
        <v>-4390.4928</v>
      </c>
      <c r="Y1779" s="18" t="s">
        <v>164</v>
      </c>
      <c r="Z1779" s="18">
        <v>-4474.8741</v>
      </c>
    </row>
    <row r="1780" spans="1:26" hidden="1">
      <c r="A1780" s="18" t="s">
        <v>56</v>
      </c>
      <c r="B1780" s="18" t="s">
        <v>57</v>
      </c>
      <c r="C1780" s="18" t="s">
        <v>306</v>
      </c>
      <c r="D1780" s="18" t="s">
        <v>58</v>
      </c>
      <c r="E1780" s="18" t="s">
        <v>59</v>
      </c>
      <c r="F1780" s="18" t="s">
        <v>60</v>
      </c>
      <c r="G1780" s="18">
        <v>334.16079999999999</v>
      </c>
      <c r="H1780" s="18">
        <v>342.29939999999999</v>
      </c>
      <c r="I1780" s="18" t="s">
        <v>164</v>
      </c>
      <c r="J1780" s="18">
        <v>365.95569999999998</v>
      </c>
      <c r="K1780" s="18" t="s">
        <v>164</v>
      </c>
      <c r="L1780" s="18">
        <v>324.54539999999997</v>
      </c>
      <c r="M1780" s="18" t="s">
        <v>164</v>
      </c>
      <c r="N1780" s="18">
        <v>337.43270000000001</v>
      </c>
      <c r="O1780" s="18" t="s">
        <v>164</v>
      </c>
      <c r="P1780" s="18">
        <v>348.52199999999999</v>
      </c>
      <c r="Q1780" s="18" t="s">
        <v>164</v>
      </c>
      <c r="R1780" s="18">
        <v>344.67989999999998</v>
      </c>
      <c r="S1780" s="18" t="s">
        <v>164</v>
      </c>
      <c r="T1780" s="18">
        <v>341.78769999999997</v>
      </c>
      <c r="U1780" s="18" t="s">
        <v>164</v>
      </c>
      <c r="V1780" s="18">
        <v>333.58080000000001</v>
      </c>
      <c r="W1780" s="18" t="s">
        <v>164</v>
      </c>
      <c r="X1780" s="18">
        <v>324.15159999999997</v>
      </c>
      <c r="Y1780" s="18" t="s">
        <v>164</v>
      </c>
      <c r="Z1780" s="18">
        <v>311.63409999999999</v>
      </c>
    </row>
    <row r="1781" spans="1:26" hidden="1">
      <c r="A1781" s="18" t="s">
        <v>56</v>
      </c>
      <c r="B1781" s="18" t="s">
        <v>57</v>
      </c>
      <c r="C1781" s="18" t="s">
        <v>306</v>
      </c>
      <c r="D1781" s="18" t="s">
        <v>58</v>
      </c>
      <c r="E1781" s="18" t="s">
        <v>61</v>
      </c>
      <c r="F1781" s="18" t="s">
        <v>62</v>
      </c>
      <c r="G1781" s="18">
        <v>60200.92727</v>
      </c>
      <c r="H1781" s="18">
        <v>71310.552169999995</v>
      </c>
      <c r="I1781" s="18" t="s">
        <v>164</v>
      </c>
      <c r="J1781" s="18">
        <v>108362.79059999999</v>
      </c>
      <c r="K1781" s="18" t="s">
        <v>164</v>
      </c>
      <c r="L1781" s="18">
        <v>161541.6</v>
      </c>
      <c r="M1781" s="18" t="s">
        <v>164</v>
      </c>
      <c r="N1781" s="18">
        <v>230681</v>
      </c>
      <c r="O1781" s="18" t="s">
        <v>164</v>
      </c>
      <c r="P1781" s="18">
        <v>302804.7</v>
      </c>
      <c r="Q1781" s="18" t="s">
        <v>164</v>
      </c>
      <c r="R1781" s="18">
        <v>372777.9</v>
      </c>
      <c r="S1781" s="18" t="s">
        <v>164</v>
      </c>
      <c r="T1781" s="18">
        <v>442465.1</v>
      </c>
      <c r="U1781" s="18" t="s">
        <v>164</v>
      </c>
      <c r="V1781" s="18">
        <v>505039.7</v>
      </c>
      <c r="W1781" s="18" t="s">
        <v>164</v>
      </c>
      <c r="X1781" s="18">
        <v>560556.69999999995</v>
      </c>
      <c r="Y1781" s="18" t="s">
        <v>164</v>
      </c>
      <c r="Z1781" s="18">
        <v>606277.1</v>
      </c>
    </row>
    <row r="1782" spans="1:26" hidden="1">
      <c r="A1782" s="18" t="s">
        <v>56</v>
      </c>
      <c r="B1782" s="18" t="s">
        <v>57</v>
      </c>
      <c r="C1782" s="18" t="s">
        <v>306</v>
      </c>
      <c r="D1782" s="18" t="s">
        <v>58</v>
      </c>
      <c r="E1782" s="18" t="s">
        <v>142</v>
      </c>
      <c r="F1782" s="18" t="s">
        <v>143</v>
      </c>
      <c r="G1782" s="18">
        <v>6490.9879000000001</v>
      </c>
      <c r="H1782" s="18">
        <v>6879.5896000000002</v>
      </c>
      <c r="I1782" s="18" t="s">
        <v>164</v>
      </c>
      <c r="J1782" s="18">
        <v>7529.2272999999996</v>
      </c>
      <c r="K1782" s="18" t="s">
        <v>164</v>
      </c>
      <c r="L1782" s="18">
        <v>8010.6224000000002</v>
      </c>
      <c r="M1782" s="18" t="s">
        <v>164</v>
      </c>
      <c r="N1782" s="18">
        <v>8332.3654999999999</v>
      </c>
      <c r="O1782" s="18" t="s">
        <v>164</v>
      </c>
      <c r="P1782" s="18">
        <v>8469.1882999999998</v>
      </c>
      <c r="Q1782" s="18" t="s">
        <v>164</v>
      </c>
      <c r="R1782" s="18">
        <v>8426.4663</v>
      </c>
      <c r="S1782" s="18" t="s">
        <v>164</v>
      </c>
      <c r="T1782" s="18">
        <v>8229.2512999999999</v>
      </c>
      <c r="U1782" s="18" t="s">
        <v>164</v>
      </c>
      <c r="V1782" s="18">
        <v>7894.6378000000004</v>
      </c>
      <c r="W1782" s="18" t="s">
        <v>164</v>
      </c>
      <c r="X1782" s="18">
        <v>7435.4935999999998</v>
      </c>
      <c r="Y1782" s="18" t="s">
        <v>164</v>
      </c>
      <c r="Z1782" s="18">
        <v>6881.5846000000001</v>
      </c>
    </row>
    <row r="1783" spans="1:26" hidden="1">
      <c r="A1783" s="18" t="s">
        <v>56</v>
      </c>
      <c r="B1783" s="18" t="s">
        <v>57</v>
      </c>
      <c r="C1783" s="18" t="s">
        <v>306</v>
      </c>
      <c r="D1783" s="18" t="s">
        <v>58</v>
      </c>
      <c r="E1783" s="18" t="s">
        <v>63</v>
      </c>
      <c r="F1783" s="18" t="s">
        <v>60</v>
      </c>
      <c r="G1783" s="18">
        <v>448.28609999999998</v>
      </c>
      <c r="H1783" s="18">
        <v>470.10309999999998</v>
      </c>
      <c r="I1783" s="18" t="s">
        <v>164</v>
      </c>
      <c r="J1783" s="18">
        <v>512.62189999999998</v>
      </c>
      <c r="K1783" s="18" t="s">
        <v>164</v>
      </c>
      <c r="L1783" s="18">
        <v>420.58530000000002</v>
      </c>
      <c r="M1783" s="18" t="s">
        <v>164</v>
      </c>
      <c r="N1783" s="18">
        <v>423.93700000000001</v>
      </c>
      <c r="O1783" s="18" t="s">
        <v>164</v>
      </c>
      <c r="P1783" s="18">
        <v>442.18689999999998</v>
      </c>
      <c r="Q1783" s="18" t="s">
        <v>164</v>
      </c>
      <c r="R1783" s="18">
        <v>429.14879999999999</v>
      </c>
      <c r="S1783" s="18" t="s">
        <v>164</v>
      </c>
      <c r="T1783" s="18">
        <v>424.69670000000002</v>
      </c>
      <c r="U1783" s="18" t="s">
        <v>164</v>
      </c>
      <c r="V1783" s="18">
        <v>413.09210000000002</v>
      </c>
      <c r="W1783" s="18" t="s">
        <v>164</v>
      </c>
      <c r="X1783" s="18">
        <v>404.5736</v>
      </c>
      <c r="Y1783" s="18" t="s">
        <v>164</v>
      </c>
      <c r="Z1783" s="18">
        <v>390.24759999999998</v>
      </c>
    </row>
    <row r="1784" spans="1:26" hidden="1">
      <c r="A1784" s="18" t="s">
        <v>56</v>
      </c>
      <c r="B1784" s="18" t="s">
        <v>65</v>
      </c>
      <c r="C1784" s="18" t="s">
        <v>306</v>
      </c>
      <c r="D1784" s="18" t="s">
        <v>58</v>
      </c>
      <c r="E1784" s="18" t="s">
        <v>140</v>
      </c>
      <c r="F1784" s="18" t="s">
        <v>141</v>
      </c>
      <c r="G1784" s="18">
        <v>34373.934500000003</v>
      </c>
      <c r="H1784" s="18">
        <v>38205.410199999998</v>
      </c>
      <c r="I1784" s="18" t="s">
        <v>164</v>
      </c>
      <c r="J1784" s="18">
        <v>43338.075700000001</v>
      </c>
      <c r="K1784" s="18" t="s">
        <v>164</v>
      </c>
      <c r="L1784" s="18">
        <v>20138.552299999999</v>
      </c>
      <c r="M1784" s="18" t="s">
        <v>164</v>
      </c>
      <c r="N1784" s="18">
        <v>8223.1919999999991</v>
      </c>
      <c r="O1784" s="18" t="s">
        <v>164</v>
      </c>
      <c r="P1784" s="18">
        <v>399.23750000000001</v>
      </c>
      <c r="Q1784" s="18" t="s">
        <v>164</v>
      </c>
      <c r="R1784" s="18">
        <v>-4896.1063999999997</v>
      </c>
      <c r="S1784" s="18" t="s">
        <v>164</v>
      </c>
      <c r="T1784" s="18">
        <v>-7038.6183000000001</v>
      </c>
      <c r="U1784" s="18" t="s">
        <v>164</v>
      </c>
      <c r="V1784" s="18">
        <v>-7989.1827000000003</v>
      </c>
      <c r="W1784" s="18" t="s">
        <v>164</v>
      </c>
      <c r="X1784" s="18">
        <v>-8407.2674999999999</v>
      </c>
      <c r="Y1784" s="18" t="s">
        <v>164</v>
      </c>
      <c r="Z1784" s="18">
        <v>-8986.8595999999998</v>
      </c>
    </row>
    <row r="1785" spans="1:26" hidden="1">
      <c r="A1785" s="18" t="s">
        <v>56</v>
      </c>
      <c r="B1785" s="18" t="s">
        <v>65</v>
      </c>
      <c r="C1785" s="18" t="s">
        <v>306</v>
      </c>
      <c r="D1785" s="18" t="s">
        <v>58</v>
      </c>
      <c r="E1785" s="18" t="s">
        <v>59</v>
      </c>
      <c r="F1785" s="18" t="s">
        <v>60</v>
      </c>
      <c r="G1785" s="18">
        <v>334.16079999999999</v>
      </c>
      <c r="H1785" s="18">
        <v>356.7901</v>
      </c>
      <c r="I1785" s="18" t="s">
        <v>164</v>
      </c>
      <c r="J1785" s="18">
        <v>416.11880000000002</v>
      </c>
      <c r="K1785" s="18" t="s">
        <v>164</v>
      </c>
      <c r="L1785" s="18">
        <v>346.14449999999999</v>
      </c>
      <c r="M1785" s="18" t="s">
        <v>164</v>
      </c>
      <c r="N1785" s="18">
        <v>371.58359999999999</v>
      </c>
      <c r="O1785" s="18" t="s">
        <v>164</v>
      </c>
      <c r="P1785" s="18">
        <v>398.91750000000002</v>
      </c>
      <c r="Q1785" s="18" t="s">
        <v>164</v>
      </c>
      <c r="R1785" s="18">
        <v>414.24790000000002</v>
      </c>
      <c r="S1785" s="18" t="s">
        <v>164</v>
      </c>
      <c r="T1785" s="18">
        <v>435.13799999999998</v>
      </c>
      <c r="U1785" s="18" t="s">
        <v>164</v>
      </c>
      <c r="V1785" s="18">
        <v>453.49419999999998</v>
      </c>
      <c r="W1785" s="18" t="s">
        <v>164</v>
      </c>
      <c r="X1785" s="18">
        <v>471.7328</v>
      </c>
      <c r="Y1785" s="18" t="s">
        <v>164</v>
      </c>
      <c r="Z1785" s="18">
        <v>488.46850000000001</v>
      </c>
    </row>
    <row r="1786" spans="1:26" hidden="1">
      <c r="A1786" s="18" t="s">
        <v>56</v>
      </c>
      <c r="B1786" s="18" t="s">
        <v>65</v>
      </c>
      <c r="C1786" s="18" t="s">
        <v>306</v>
      </c>
      <c r="D1786" s="18" t="s">
        <v>58</v>
      </c>
      <c r="E1786" s="18" t="s">
        <v>61</v>
      </c>
      <c r="F1786" s="18" t="s">
        <v>62</v>
      </c>
      <c r="G1786" s="18">
        <v>60200.92727</v>
      </c>
      <c r="H1786" s="18">
        <v>71294.915009999997</v>
      </c>
      <c r="I1786" s="18" t="s">
        <v>164</v>
      </c>
      <c r="J1786" s="18">
        <v>108003.5879</v>
      </c>
      <c r="K1786" s="18" t="s">
        <v>164</v>
      </c>
      <c r="L1786" s="18">
        <v>147687.1</v>
      </c>
      <c r="M1786" s="18" t="s">
        <v>164</v>
      </c>
      <c r="N1786" s="18">
        <v>190994.1</v>
      </c>
      <c r="O1786" s="18" t="s">
        <v>164</v>
      </c>
      <c r="P1786" s="18">
        <v>238108.2</v>
      </c>
      <c r="Q1786" s="18" t="s">
        <v>164</v>
      </c>
      <c r="R1786" s="18">
        <v>288975.5</v>
      </c>
      <c r="S1786" s="18" t="s">
        <v>164</v>
      </c>
      <c r="T1786" s="18">
        <v>347902.5</v>
      </c>
      <c r="U1786" s="18" t="s">
        <v>164</v>
      </c>
      <c r="V1786" s="18">
        <v>412809.1</v>
      </c>
      <c r="W1786" s="18" t="s">
        <v>164</v>
      </c>
      <c r="X1786" s="18">
        <v>484376.2</v>
      </c>
      <c r="Y1786" s="18" t="s">
        <v>164</v>
      </c>
      <c r="Z1786" s="18">
        <v>562591.69999999995</v>
      </c>
    </row>
    <row r="1787" spans="1:26" hidden="1">
      <c r="A1787" s="18" t="s">
        <v>56</v>
      </c>
      <c r="B1787" s="18" t="s">
        <v>65</v>
      </c>
      <c r="C1787" s="18" t="s">
        <v>306</v>
      </c>
      <c r="D1787" s="18" t="s">
        <v>58</v>
      </c>
      <c r="E1787" s="18" t="s">
        <v>142</v>
      </c>
      <c r="F1787" s="18" t="s">
        <v>143</v>
      </c>
      <c r="G1787" s="18">
        <v>6490.9879000000001</v>
      </c>
      <c r="H1787" s="18">
        <v>6879.5896000000002</v>
      </c>
      <c r="I1787" s="18" t="s">
        <v>164</v>
      </c>
      <c r="J1787" s="18">
        <v>7623.6571999999996</v>
      </c>
      <c r="K1787" s="18" t="s">
        <v>164</v>
      </c>
      <c r="L1787" s="18">
        <v>8273.4010999999991</v>
      </c>
      <c r="M1787" s="18" t="s">
        <v>164</v>
      </c>
      <c r="N1787" s="18">
        <v>8795.5200999999997</v>
      </c>
      <c r="O1787" s="18" t="s">
        <v>164</v>
      </c>
      <c r="P1787" s="18">
        <v>9172.3104000000003</v>
      </c>
      <c r="Q1787" s="18" t="s">
        <v>164</v>
      </c>
      <c r="R1787" s="18">
        <v>9380.9207999999999</v>
      </c>
      <c r="S1787" s="18" t="s">
        <v>164</v>
      </c>
      <c r="T1787" s="18">
        <v>9442.8467000000001</v>
      </c>
      <c r="U1787" s="18" t="s">
        <v>164</v>
      </c>
      <c r="V1787" s="18">
        <v>9383.0054999999993</v>
      </c>
      <c r="W1787" s="18" t="s">
        <v>164</v>
      </c>
      <c r="X1787" s="18">
        <v>9220.2795000000006</v>
      </c>
      <c r="Y1787" s="18" t="s">
        <v>164</v>
      </c>
      <c r="Z1787" s="18">
        <v>8990.6330999999991</v>
      </c>
    </row>
    <row r="1788" spans="1:26" hidden="1">
      <c r="A1788" s="18" t="s">
        <v>56</v>
      </c>
      <c r="B1788" s="18" t="s">
        <v>65</v>
      </c>
      <c r="C1788" s="18" t="s">
        <v>306</v>
      </c>
      <c r="D1788" s="18" t="s">
        <v>58</v>
      </c>
      <c r="E1788" s="18" t="s">
        <v>63</v>
      </c>
      <c r="F1788" s="18" t="s">
        <v>60</v>
      </c>
      <c r="G1788" s="18">
        <v>448.28609999999998</v>
      </c>
      <c r="H1788" s="18">
        <v>487.19439999999997</v>
      </c>
      <c r="I1788" s="18" t="s">
        <v>164</v>
      </c>
      <c r="J1788" s="18">
        <v>575.01530000000002</v>
      </c>
      <c r="K1788" s="18" t="s">
        <v>164</v>
      </c>
      <c r="L1788" s="18">
        <v>452.34089999999998</v>
      </c>
      <c r="M1788" s="18" t="s">
        <v>164</v>
      </c>
      <c r="N1788" s="18">
        <v>484.00880000000001</v>
      </c>
      <c r="O1788" s="18" t="s">
        <v>164</v>
      </c>
      <c r="P1788" s="18">
        <v>564.56610000000001</v>
      </c>
      <c r="Q1788" s="18" t="s">
        <v>164</v>
      </c>
      <c r="R1788" s="18">
        <v>574.75189999999998</v>
      </c>
      <c r="S1788" s="18" t="s">
        <v>164</v>
      </c>
      <c r="T1788" s="18">
        <v>606.24879999999996</v>
      </c>
      <c r="U1788" s="18" t="s">
        <v>164</v>
      </c>
      <c r="V1788" s="18">
        <v>630.89869999999996</v>
      </c>
      <c r="W1788" s="18" t="s">
        <v>164</v>
      </c>
      <c r="X1788" s="18">
        <v>656.17309999999998</v>
      </c>
      <c r="Y1788" s="18" t="s">
        <v>164</v>
      </c>
      <c r="Z1788" s="18">
        <v>681.92830000000004</v>
      </c>
    </row>
    <row r="1789" spans="1:26" hidden="1">
      <c r="A1789" s="18" t="s">
        <v>182</v>
      </c>
      <c r="B1789" s="18" t="s">
        <v>292</v>
      </c>
      <c r="C1789" s="18" t="s">
        <v>306</v>
      </c>
      <c r="D1789" s="18" t="s">
        <v>58</v>
      </c>
      <c r="E1789" s="18" t="s">
        <v>140</v>
      </c>
      <c r="F1789" s="18" t="s">
        <v>141</v>
      </c>
      <c r="G1789" s="18">
        <v>32974.898500000003</v>
      </c>
      <c r="H1789" s="18">
        <v>33910.33</v>
      </c>
      <c r="I1789" s="18">
        <v>36077.260699999999</v>
      </c>
      <c r="J1789" s="18">
        <v>38682.763599999998</v>
      </c>
      <c r="K1789" s="18">
        <v>29352.4509</v>
      </c>
      <c r="L1789" s="18">
        <v>21604.8704</v>
      </c>
      <c r="M1789" s="18">
        <v>13371.3932</v>
      </c>
      <c r="N1789" s="18">
        <v>6795.0826999999999</v>
      </c>
      <c r="O1789" s="18">
        <v>-279.43150000000003</v>
      </c>
      <c r="P1789" s="18">
        <v>-4957.6403</v>
      </c>
      <c r="Q1789" s="18">
        <v>-6502.5316000000003</v>
      </c>
      <c r="R1789" s="18">
        <v>-7023.2802000000001</v>
      </c>
      <c r="S1789" s="18">
        <v>-7010.6706000000004</v>
      </c>
      <c r="T1789" s="18">
        <v>-7004.2178000000004</v>
      </c>
      <c r="U1789" s="18">
        <v>-6977.6580000000004</v>
      </c>
      <c r="V1789" s="18">
        <v>-6913.2912999999999</v>
      </c>
      <c r="W1789" s="18">
        <v>-6879.2389999999996</v>
      </c>
      <c r="X1789" s="18">
        <v>-6773.2305999999999</v>
      </c>
      <c r="Y1789" s="18">
        <v>-6846.3809000000001</v>
      </c>
      <c r="Z1789" s="18">
        <v>-6818.7646000000004</v>
      </c>
    </row>
    <row r="1790" spans="1:26" hidden="1">
      <c r="A1790" s="18" t="s">
        <v>182</v>
      </c>
      <c r="B1790" s="18" t="s">
        <v>292</v>
      </c>
      <c r="C1790" s="18" t="s">
        <v>306</v>
      </c>
      <c r="D1790" s="18" t="s">
        <v>58</v>
      </c>
      <c r="E1790" s="18" t="s">
        <v>59</v>
      </c>
      <c r="F1790" s="18" t="s">
        <v>60</v>
      </c>
      <c r="G1790" s="18">
        <v>334.16079999999999</v>
      </c>
      <c r="H1790" s="18">
        <v>361.9787</v>
      </c>
      <c r="I1790" s="18">
        <v>389.59289999999999</v>
      </c>
      <c r="J1790" s="18">
        <v>421.6782</v>
      </c>
      <c r="K1790" s="18">
        <v>406.00029999999998</v>
      </c>
      <c r="L1790" s="18">
        <v>394.9169</v>
      </c>
      <c r="M1790" s="18">
        <v>389.56290000000001</v>
      </c>
      <c r="N1790" s="18">
        <v>401.90010000000001</v>
      </c>
      <c r="O1790" s="18">
        <v>406.77969999999999</v>
      </c>
      <c r="P1790" s="18">
        <v>412.4787</v>
      </c>
      <c r="Q1790" s="18">
        <v>425.0394</v>
      </c>
      <c r="R1790" s="18">
        <v>437.87180000000001</v>
      </c>
      <c r="S1790" s="18">
        <v>450.50920000000002</v>
      </c>
      <c r="T1790" s="18">
        <v>463.96589999999998</v>
      </c>
      <c r="U1790" s="18">
        <v>475.2</v>
      </c>
      <c r="V1790" s="18">
        <v>481.90600000000001</v>
      </c>
      <c r="W1790" s="18">
        <v>489.99149999999997</v>
      </c>
      <c r="X1790" s="18">
        <v>499.70280000000002</v>
      </c>
      <c r="Y1790" s="18">
        <v>508.37389999999999</v>
      </c>
      <c r="Z1790" s="18">
        <v>512.49549999999999</v>
      </c>
    </row>
    <row r="1791" spans="1:26" hidden="1">
      <c r="A1791" s="18" t="s">
        <v>182</v>
      </c>
      <c r="B1791" s="18" t="s">
        <v>292</v>
      </c>
      <c r="C1791" s="18" t="s">
        <v>306</v>
      </c>
      <c r="D1791" s="18" t="s">
        <v>58</v>
      </c>
      <c r="E1791" s="18" t="s">
        <v>61</v>
      </c>
      <c r="F1791" s="18" t="s">
        <v>62</v>
      </c>
      <c r="G1791" s="18">
        <v>54728.198600000003</v>
      </c>
      <c r="H1791" s="18">
        <v>64507.480499999998</v>
      </c>
      <c r="I1791" s="18">
        <v>78774.899799999999</v>
      </c>
      <c r="J1791" s="18">
        <v>97248.303100000005</v>
      </c>
      <c r="K1791" s="18">
        <v>115763</v>
      </c>
      <c r="L1791" s="18">
        <v>134062</v>
      </c>
      <c r="M1791" s="18">
        <v>151442</v>
      </c>
      <c r="N1791" s="18">
        <v>170236</v>
      </c>
      <c r="O1791" s="18">
        <v>189308</v>
      </c>
      <c r="P1791" s="18">
        <v>208705</v>
      </c>
      <c r="Q1791" s="18">
        <v>229597</v>
      </c>
      <c r="R1791" s="18">
        <v>252370</v>
      </c>
      <c r="S1791" s="18">
        <v>276934</v>
      </c>
      <c r="T1791" s="18">
        <v>302901</v>
      </c>
      <c r="U1791" s="18">
        <v>329696</v>
      </c>
      <c r="V1791" s="18">
        <v>357024</v>
      </c>
      <c r="W1791" s="18">
        <v>385564</v>
      </c>
      <c r="X1791" s="18">
        <v>415725</v>
      </c>
      <c r="Y1791" s="18">
        <v>447386</v>
      </c>
      <c r="Z1791" s="18">
        <v>479064</v>
      </c>
    </row>
    <row r="1792" spans="1:26" hidden="1">
      <c r="A1792" s="18" t="s">
        <v>182</v>
      </c>
      <c r="B1792" s="18" t="s">
        <v>292</v>
      </c>
      <c r="C1792" s="18" t="s">
        <v>306</v>
      </c>
      <c r="D1792" s="18" t="s">
        <v>58</v>
      </c>
      <c r="E1792" s="18" t="s">
        <v>142</v>
      </c>
      <c r="F1792" s="18" t="s">
        <v>143</v>
      </c>
      <c r="G1792" s="18">
        <v>6490.9879000000001</v>
      </c>
      <c r="H1792" s="18">
        <v>6879.5896000000002</v>
      </c>
      <c r="I1792" s="18">
        <v>7257.2329</v>
      </c>
      <c r="J1792" s="18">
        <v>7623.6571999999996</v>
      </c>
      <c r="K1792" s="18">
        <v>7964.4282000000003</v>
      </c>
      <c r="L1792" s="18">
        <v>8273.4010999999991</v>
      </c>
      <c r="M1792" s="18">
        <v>8551.0051000000003</v>
      </c>
      <c r="N1792" s="18">
        <v>8795.5200999999997</v>
      </c>
      <c r="O1792" s="18">
        <v>9004.0542000000005</v>
      </c>
      <c r="P1792" s="18">
        <v>9172.3104000000003</v>
      </c>
      <c r="Q1792" s="18">
        <v>9297.5</v>
      </c>
      <c r="R1792" s="18">
        <v>9380.9207999999999</v>
      </c>
      <c r="S1792" s="18">
        <v>9427.6491999999998</v>
      </c>
      <c r="T1792" s="18">
        <v>9442.8467000000001</v>
      </c>
      <c r="U1792" s="18">
        <v>9427.5655999999999</v>
      </c>
      <c r="V1792" s="18">
        <v>9383.0054999999993</v>
      </c>
      <c r="W1792" s="18">
        <v>9312.1394</v>
      </c>
      <c r="X1792" s="18">
        <v>9220.2795000000006</v>
      </c>
      <c r="Y1792" s="18">
        <v>9112.0365000000002</v>
      </c>
      <c r="Z1792" s="18">
        <v>8990.6330999999991</v>
      </c>
    </row>
    <row r="1793" spans="1:26" hidden="1">
      <c r="A1793" s="18" t="s">
        <v>182</v>
      </c>
      <c r="B1793" s="18" t="s">
        <v>292</v>
      </c>
      <c r="C1793" s="18" t="s">
        <v>306</v>
      </c>
      <c r="D1793" s="18" t="s">
        <v>58</v>
      </c>
      <c r="E1793" s="18" t="s">
        <v>63</v>
      </c>
      <c r="F1793" s="18" t="s">
        <v>60</v>
      </c>
      <c r="G1793" s="18">
        <v>451.14389999999997</v>
      </c>
      <c r="H1793" s="18">
        <v>492.23099999999999</v>
      </c>
      <c r="I1793" s="18">
        <v>534.16200000000003</v>
      </c>
      <c r="J1793" s="18">
        <v>582.11969999999997</v>
      </c>
      <c r="K1793" s="18">
        <v>547.09699999999998</v>
      </c>
      <c r="L1793" s="18">
        <v>518.37620000000004</v>
      </c>
      <c r="M1793" s="18">
        <v>513.34029999999996</v>
      </c>
      <c r="N1793" s="18">
        <v>546.70749999999998</v>
      </c>
      <c r="O1793" s="18">
        <v>575.66480000000001</v>
      </c>
      <c r="P1793" s="18">
        <v>580.78129999999999</v>
      </c>
      <c r="Q1793" s="18">
        <v>591.79150000000004</v>
      </c>
      <c r="R1793" s="18">
        <v>609.03689999999995</v>
      </c>
      <c r="S1793" s="18">
        <v>630.66510000000005</v>
      </c>
      <c r="T1793" s="18">
        <v>653.02660000000003</v>
      </c>
      <c r="U1793" s="18">
        <v>668.55079999999998</v>
      </c>
      <c r="V1793" s="18">
        <v>668.59370000000001</v>
      </c>
      <c r="W1793" s="18">
        <v>674.84029999999996</v>
      </c>
      <c r="X1793" s="18">
        <v>689.58230000000003</v>
      </c>
      <c r="Y1793" s="18">
        <v>702.52909999999997</v>
      </c>
      <c r="Z1793" s="18">
        <v>690.62189999999998</v>
      </c>
    </row>
    <row r="1794" spans="1:26" hidden="1">
      <c r="A1794" s="18" t="s">
        <v>182</v>
      </c>
      <c r="B1794" s="18" t="s">
        <v>307</v>
      </c>
      <c r="C1794" s="18" t="s">
        <v>306</v>
      </c>
      <c r="D1794" s="18" t="s">
        <v>58</v>
      </c>
      <c r="E1794" s="18" t="s">
        <v>140</v>
      </c>
      <c r="F1794" s="18" t="s">
        <v>141</v>
      </c>
      <c r="G1794" s="18">
        <v>32974.898500000003</v>
      </c>
      <c r="H1794" s="18">
        <v>33899.282700000003</v>
      </c>
      <c r="I1794" s="18">
        <v>36228.664100000002</v>
      </c>
      <c r="J1794" s="18">
        <v>38995.428200000002</v>
      </c>
      <c r="K1794" s="18">
        <v>30261.010200000001</v>
      </c>
      <c r="L1794" s="18">
        <v>19725.436300000001</v>
      </c>
      <c r="M1794" s="18">
        <v>8663.6334000000006</v>
      </c>
      <c r="N1794" s="18">
        <v>6200.6457</v>
      </c>
      <c r="O1794" s="18">
        <v>3907.3670999999999</v>
      </c>
      <c r="P1794" s="18">
        <v>1749.3975</v>
      </c>
      <c r="Q1794" s="18">
        <v>-916.71659999999997</v>
      </c>
      <c r="R1794" s="18">
        <v>-2602.2159999999999</v>
      </c>
      <c r="S1794" s="18">
        <v>-3774.3033</v>
      </c>
      <c r="T1794" s="18">
        <v>-4687.8980000000001</v>
      </c>
      <c r="U1794" s="18">
        <v>-5346.2951000000003</v>
      </c>
      <c r="V1794" s="18">
        <v>-6078.7119000000002</v>
      </c>
      <c r="W1794" s="18">
        <v>-6939.1161000000002</v>
      </c>
      <c r="X1794" s="18">
        <v>-7828.8792000000003</v>
      </c>
      <c r="Y1794" s="18">
        <v>-8814.3516</v>
      </c>
      <c r="Z1794" s="18">
        <v>-9040.7774000000009</v>
      </c>
    </row>
    <row r="1795" spans="1:26" hidden="1">
      <c r="A1795" s="18" t="s">
        <v>182</v>
      </c>
      <c r="B1795" s="18" t="s">
        <v>307</v>
      </c>
      <c r="C1795" s="18" t="s">
        <v>306</v>
      </c>
      <c r="D1795" s="18" t="s">
        <v>58</v>
      </c>
      <c r="E1795" s="18" t="s">
        <v>59</v>
      </c>
      <c r="F1795" s="18" t="s">
        <v>60</v>
      </c>
      <c r="G1795" s="18">
        <v>334.16079999999999</v>
      </c>
      <c r="H1795" s="18">
        <v>356.00920000000002</v>
      </c>
      <c r="I1795" s="18">
        <v>383.39460000000003</v>
      </c>
      <c r="J1795" s="18">
        <v>412.39400000000001</v>
      </c>
      <c r="K1795" s="18">
        <v>393.70769999999999</v>
      </c>
      <c r="L1795" s="18">
        <v>359.62549999999999</v>
      </c>
      <c r="M1795" s="18">
        <v>353.82459999999998</v>
      </c>
      <c r="N1795" s="18">
        <v>375.31760000000003</v>
      </c>
      <c r="O1795" s="18">
        <v>397.40910000000002</v>
      </c>
      <c r="P1795" s="18">
        <v>419.18389999999999</v>
      </c>
      <c r="Q1795" s="18">
        <v>441.73399999999998</v>
      </c>
      <c r="R1795" s="18">
        <v>454.28440000000001</v>
      </c>
      <c r="S1795" s="18">
        <v>464.85890000000001</v>
      </c>
      <c r="T1795" s="18">
        <v>473.30020000000002</v>
      </c>
      <c r="U1795" s="18">
        <v>477.05869999999999</v>
      </c>
      <c r="V1795" s="18">
        <v>481.55040000000002</v>
      </c>
      <c r="W1795" s="18">
        <v>480.72770000000003</v>
      </c>
      <c r="X1795" s="18">
        <v>478.02809999999999</v>
      </c>
      <c r="Y1795" s="18">
        <v>470.28219999999999</v>
      </c>
      <c r="Z1795" s="18">
        <v>473.60849999999999</v>
      </c>
    </row>
    <row r="1796" spans="1:26" hidden="1">
      <c r="A1796" s="18" t="s">
        <v>182</v>
      </c>
      <c r="B1796" s="18" t="s">
        <v>307</v>
      </c>
      <c r="C1796" s="18" t="s">
        <v>306</v>
      </c>
      <c r="D1796" s="18" t="s">
        <v>58</v>
      </c>
      <c r="E1796" s="18" t="s">
        <v>61</v>
      </c>
      <c r="F1796" s="18" t="s">
        <v>62</v>
      </c>
      <c r="G1796" s="18">
        <v>54728.198600000003</v>
      </c>
      <c r="H1796" s="18">
        <v>64523.7045</v>
      </c>
      <c r="I1796" s="18">
        <v>78808.392500000002</v>
      </c>
      <c r="J1796" s="18">
        <v>97263.289000000004</v>
      </c>
      <c r="K1796" s="18">
        <v>116000</v>
      </c>
      <c r="L1796" s="18">
        <v>132000</v>
      </c>
      <c r="M1796" s="18">
        <v>148000</v>
      </c>
      <c r="N1796" s="18">
        <v>168000</v>
      </c>
      <c r="O1796" s="18">
        <v>189000</v>
      </c>
      <c r="P1796" s="18">
        <v>211000</v>
      </c>
      <c r="Q1796" s="18">
        <v>234000</v>
      </c>
      <c r="R1796" s="18">
        <v>257000</v>
      </c>
      <c r="S1796" s="18">
        <v>282000</v>
      </c>
      <c r="T1796" s="18">
        <v>307000</v>
      </c>
      <c r="U1796" s="18">
        <v>333000</v>
      </c>
      <c r="V1796" s="18">
        <v>361000</v>
      </c>
      <c r="W1796" s="18">
        <v>389000</v>
      </c>
      <c r="X1796" s="18">
        <v>418000</v>
      </c>
      <c r="Y1796" s="18">
        <v>448000</v>
      </c>
      <c r="Z1796" s="18">
        <v>480000</v>
      </c>
    </row>
    <row r="1797" spans="1:26" hidden="1">
      <c r="A1797" s="18" t="s">
        <v>182</v>
      </c>
      <c r="B1797" s="18" t="s">
        <v>307</v>
      </c>
      <c r="C1797" s="18" t="s">
        <v>306</v>
      </c>
      <c r="D1797" s="18" t="s">
        <v>58</v>
      </c>
      <c r="E1797" s="18" t="s">
        <v>142</v>
      </c>
      <c r="F1797" s="18" t="s">
        <v>143</v>
      </c>
      <c r="G1797" s="18">
        <v>6490.9879000000001</v>
      </c>
      <c r="H1797" s="18">
        <v>6879.5896000000002</v>
      </c>
      <c r="I1797" s="18">
        <v>7257.2329</v>
      </c>
      <c r="J1797" s="18">
        <v>7623.6571999999996</v>
      </c>
      <c r="K1797" s="18">
        <v>7964.4282000000003</v>
      </c>
      <c r="L1797" s="18">
        <v>8273.4010999999991</v>
      </c>
      <c r="M1797" s="18">
        <v>8551.0051000000003</v>
      </c>
      <c r="N1797" s="18">
        <v>8795.5200999999997</v>
      </c>
      <c r="O1797" s="18">
        <v>9004.0542000000005</v>
      </c>
      <c r="P1797" s="18">
        <v>9172.3104000000003</v>
      </c>
      <c r="Q1797" s="18">
        <v>9297.5</v>
      </c>
      <c r="R1797" s="18">
        <v>9380.9207999999999</v>
      </c>
      <c r="S1797" s="18">
        <v>9427.6491999999998</v>
      </c>
      <c r="T1797" s="18">
        <v>9442.8467000000001</v>
      </c>
      <c r="U1797" s="18">
        <v>9427.5655999999999</v>
      </c>
      <c r="V1797" s="18">
        <v>9383.0054999999993</v>
      </c>
      <c r="W1797" s="18">
        <v>9312.1394</v>
      </c>
      <c r="X1797" s="18">
        <v>9220.2795000000006</v>
      </c>
      <c r="Y1797" s="18">
        <v>9112.0365000000002</v>
      </c>
      <c r="Z1797" s="18">
        <v>8990.6330999999991</v>
      </c>
    </row>
    <row r="1798" spans="1:26" hidden="1">
      <c r="A1798" s="18" t="s">
        <v>182</v>
      </c>
      <c r="B1798" s="18" t="s">
        <v>307</v>
      </c>
      <c r="C1798" s="18" t="s">
        <v>306</v>
      </c>
      <c r="D1798" s="18" t="s">
        <v>58</v>
      </c>
      <c r="E1798" s="18" t="s">
        <v>63</v>
      </c>
      <c r="F1798" s="18" t="s">
        <v>60</v>
      </c>
      <c r="G1798" s="18">
        <v>451.14389999999997</v>
      </c>
      <c r="H1798" s="18">
        <v>490.0043</v>
      </c>
      <c r="I1798" s="18">
        <v>534.20540000000005</v>
      </c>
      <c r="J1798" s="18">
        <v>582.05029999999999</v>
      </c>
      <c r="K1798" s="18">
        <v>544.96130000000005</v>
      </c>
      <c r="L1798" s="18">
        <v>480.95760000000001</v>
      </c>
      <c r="M1798" s="18">
        <v>456.99799999999999</v>
      </c>
      <c r="N1798" s="18">
        <v>501.06130000000002</v>
      </c>
      <c r="O1798" s="18">
        <v>555.80039999999997</v>
      </c>
      <c r="P1798" s="18">
        <v>621.2731</v>
      </c>
      <c r="Q1798" s="18">
        <v>685.25829999999996</v>
      </c>
      <c r="R1798" s="18">
        <v>706.50440000000003</v>
      </c>
      <c r="S1798" s="18">
        <v>730.42070000000001</v>
      </c>
      <c r="T1798" s="18">
        <v>749.06269999999995</v>
      </c>
      <c r="U1798" s="18">
        <v>756.24339999999995</v>
      </c>
      <c r="V1798" s="18">
        <v>762.3963</v>
      </c>
      <c r="W1798" s="18">
        <v>750.56820000000005</v>
      </c>
      <c r="X1798" s="18">
        <v>727.01089999999999</v>
      </c>
      <c r="Y1798" s="18">
        <v>677.71889999999996</v>
      </c>
      <c r="Z1798" s="18">
        <v>671.62950000000001</v>
      </c>
    </row>
    <row r="1799" spans="1:26" hidden="1">
      <c r="A1799" s="18" t="s">
        <v>182</v>
      </c>
      <c r="B1799" s="18" t="s">
        <v>308</v>
      </c>
      <c r="C1799" s="18" t="s">
        <v>306</v>
      </c>
      <c r="D1799" s="18" t="s">
        <v>58</v>
      </c>
      <c r="E1799" s="18" t="s">
        <v>140</v>
      </c>
      <c r="F1799" s="18" t="s">
        <v>141</v>
      </c>
      <c r="G1799" s="18">
        <v>32974.898500000003</v>
      </c>
      <c r="H1799" s="18">
        <v>34477.484400000001</v>
      </c>
      <c r="I1799" s="18">
        <v>37205.995600000002</v>
      </c>
      <c r="J1799" s="18">
        <v>40326.822500000002</v>
      </c>
      <c r="K1799" s="18">
        <v>31407.625100000001</v>
      </c>
      <c r="L1799" s="18">
        <v>20727.246800000001</v>
      </c>
      <c r="M1799" s="18">
        <v>9349.7229000000007</v>
      </c>
      <c r="N1799" s="18">
        <v>6751.9642000000003</v>
      </c>
      <c r="O1799" s="18">
        <v>4416.3612000000003</v>
      </c>
      <c r="P1799" s="18">
        <v>2357.0416</v>
      </c>
      <c r="Q1799" s="18">
        <v>-11.2104</v>
      </c>
      <c r="R1799" s="18">
        <v>-1600.5369000000001</v>
      </c>
      <c r="S1799" s="18">
        <v>-2707.7592</v>
      </c>
      <c r="T1799" s="18">
        <v>-3528.2669999999998</v>
      </c>
      <c r="U1799" s="18">
        <v>-4290.7939999999999</v>
      </c>
      <c r="V1799" s="18">
        <v>-5058.9594999999999</v>
      </c>
      <c r="W1799" s="18">
        <v>-5987.2329</v>
      </c>
      <c r="X1799" s="18">
        <v>-6944.3885</v>
      </c>
      <c r="Y1799" s="18">
        <v>-7971.3917000000001</v>
      </c>
      <c r="Z1799" s="18">
        <v>-8122.0547999999999</v>
      </c>
    </row>
    <row r="1800" spans="1:26" hidden="1">
      <c r="A1800" s="18" t="s">
        <v>182</v>
      </c>
      <c r="B1800" s="18" t="s">
        <v>308</v>
      </c>
      <c r="C1800" s="18" t="s">
        <v>306</v>
      </c>
      <c r="D1800" s="18" t="s">
        <v>58</v>
      </c>
      <c r="E1800" s="18" t="s">
        <v>59</v>
      </c>
      <c r="F1800" s="18" t="s">
        <v>60</v>
      </c>
      <c r="G1800" s="18">
        <v>334.16079999999999</v>
      </c>
      <c r="H1800" s="18">
        <v>360.2724</v>
      </c>
      <c r="I1800" s="18">
        <v>390.85289999999998</v>
      </c>
      <c r="J1800" s="18">
        <v>422.75569999999999</v>
      </c>
      <c r="K1800" s="18">
        <v>405.92930000000001</v>
      </c>
      <c r="L1800" s="18">
        <v>373.96480000000003</v>
      </c>
      <c r="M1800" s="18">
        <v>369.65499999999997</v>
      </c>
      <c r="N1800" s="18">
        <v>393.21140000000003</v>
      </c>
      <c r="O1800" s="18">
        <v>417.10950000000003</v>
      </c>
      <c r="P1800" s="18">
        <v>441.46170000000001</v>
      </c>
      <c r="Q1800" s="18">
        <v>466.24079999999998</v>
      </c>
      <c r="R1800" s="18">
        <v>478.83080000000001</v>
      </c>
      <c r="S1800" s="18">
        <v>487.78370000000001</v>
      </c>
      <c r="T1800" s="18">
        <v>492.20710000000003</v>
      </c>
      <c r="U1800" s="18">
        <v>494.61720000000003</v>
      </c>
      <c r="V1800" s="18">
        <v>497.01569999999998</v>
      </c>
      <c r="W1800" s="18">
        <v>494.54629999999997</v>
      </c>
      <c r="X1800" s="18">
        <v>489.35419999999999</v>
      </c>
      <c r="Y1800" s="18">
        <v>479.411</v>
      </c>
      <c r="Z1800" s="18">
        <v>482.00670000000002</v>
      </c>
    </row>
    <row r="1801" spans="1:26" hidden="1">
      <c r="A1801" s="18" t="s">
        <v>182</v>
      </c>
      <c r="B1801" s="18" t="s">
        <v>308</v>
      </c>
      <c r="C1801" s="18" t="s">
        <v>306</v>
      </c>
      <c r="D1801" s="18" t="s">
        <v>58</v>
      </c>
      <c r="E1801" s="18" t="s">
        <v>61</v>
      </c>
      <c r="F1801" s="18" t="s">
        <v>62</v>
      </c>
      <c r="G1801" s="18">
        <v>54728.198600000003</v>
      </c>
      <c r="H1801" s="18">
        <v>64514.61</v>
      </c>
      <c r="I1801" s="18">
        <v>78788.575800000006</v>
      </c>
      <c r="J1801" s="18">
        <v>97229.059200000003</v>
      </c>
      <c r="K1801" s="18">
        <v>115000</v>
      </c>
      <c r="L1801" s="18">
        <v>131000</v>
      </c>
      <c r="M1801" s="18">
        <v>147000</v>
      </c>
      <c r="N1801" s="18">
        <v>167000</v>
      </c>
      <c r="O1801" s="18">
        <v>189000</v>
      </c>
      <c r="P1801" s="18">
        <v>210000</v>
      </c>
      <c r="Q1801" s="18">
        <v>233000</v>
      </c>
      <c r="R1801" s="18">
        <v>256000</v>
      </c>
      <c r="S1801" s="18">
        <v>280000</v>
      </c>
      <c r="T1801" s="18">
        <v>306000</v>
      </c>
      <c r="U1801" s="18">
        <v>331000</v>
      </c>
      <c r="V1801" s="18">
        <v>358000</v>
      </c>
      <c r="W1801" s="18">
        <v>386000</v>
      </c>
      <c r="X1801" s="18">
        <v>414000</v>
      </c>
      <c r="Y1801" s="18">
        <v>443000</v>
      </c>
      <c r="Z1801" s="18">
        <v>473000</v>
      </c>
    </row>
    <row r="1802" spans="1:26" hidden="1">
      <c r="A1802" s="18" t="s">
        <v>182</v>
      </c>
      <c r="B1802" s="18" t="s">
        <v>308</v>
      </c>
      <c r="C1802" s="18" t="s">
        <v>306</v>
      </c>
      <c r="D1802" s="18" t="s">
        <v>58</v>
      </c>
      <c r="E1802" s="18" t="s">
        <v>142</v>
      </c>
      <c r="F1802" s="18" t="s">
        <v>143</v>
      </c>
      <c r="G1802" s="18">
        <v>6490.9879000000001</v>
      </c>
      <c r="H1802" s="18">
        <v>6879.5896000000002</v>
      </c>
      <c r="I1802" s="18">
        <v>7257.2329</v>
      </c>
      <c r="J1802" s="18">
        <v>7623.6571999999996</v>
      </c>
      <c r="K1802" s="18">
        <v>7964.4282000000003</v>
      </c>
      <c r="L1802" s="18">
        <v>8273.4010999999991</v>
      </c>
      <c r="M1802" s="18">
        <v>8551.0051000000003</v>
      </c>
      <c r="N1802" s="18">
        <v>8795.5200999999997</v>
      </c>
      <c r="O1802" s="18">
        <v>9004.0542000000005</v>
      </c>
      <c r="P1802" s="18">
        <v>9172.3104000000003</v>
      </c>
      <c r="Q1802" s="18">
        <v>9297.5</v>
      </c>
      <c r="R1802" s="18">
        <v>9380.9207999999999</v>
      </c>
      <c r="S1802" s="18">
        <v>9427.6491999999998</v>
      </c>
      <c r="T1802" s="18">
        <v>9442.8467000000001</v>
      </c>
      <c r="U1802" s="18">
        <v>9427.5655999999999</v>
      </c>
      <c r="V1802" s="18">
        <v>9383.0054999999993</v>
      </c>
      <c r="W1802" s="18">
        <v>9312.1394</v>
      </c>
      <c r="X1802" s="18">
        <v>9220.2795000000006</v>
      </c>
      <c r="Y1802" s="18">
        <v>9112.0365000000002</v>
      </c>
      <c r="Z1802" s="18">
        <v>8990.6330999999991</v>
      </c>
    </row>
    <row r="1803" spans="1:26" hidden="1">
      <c r="A1803" s="18" t="s">
        <v>182</v>
      </c>
      <c r="B1803" s="18" t="s">
        <v>308</v>
      </c>
      <c r="C1803" s="18" t="s">
        <v>306</v>
      </c>
      <c r="D1803" s="18" t="s">
        <v>58</v>
      </c>
      <c r="E1803" s="18" t="s">
        <v>63</v>
      </c>
      <c r="F1803" s="18" t="s">
        <v>60</v>
      </c>
      <c r="G1803" s="18">
        <v>451.14389999999997</v>
      </c>
      <c r="H1803" s="18">
        <v>495.28280000000001</v>
      </c>
      <c r="I1803" s="18">
        <v>543.6155</v>
      </c>
      <c r="J1803" s="18">
        <v>594.17269999999996</v>
      </c>
      <c r="K1803" s="18">
        <v>556.15039999999999</v>
      </c>
      <c r="L1803" s="18">
        <v>495.78870000000001</v>
      </c>
      <c r="M1803" s="18">
        <v>475.4033</v>
      </c>
      <c r="N1803" s="18">
        <v>521.19949999999994</v>
      </c>
      <c r="O1803" s="18">
        <v>576.55780000000004</v>
      </c>
      <c r="P1803" s="18">
        <v>648.34690000000001</v>
      </c>
      <c r="Q1803" s="18">
        <v>715.00030000000004</v>
      </c>
      <c r="R1803" s="18">
        <v>734.67520000000002</v>
      </c>
      <c r="S1803" s="18">
        <v>752.99300000000005</v>
      </c>
      <c r="T1803" s="18">
        <v>759.20069999999998</v>
      </c>
      <c r="U1803" s="18">
        <v>756.67939999999999</v>
      </c>
      <c r="V1803" s="18">
        <v>749.80859999999996</v>
      </c>
      <c r="W1803" s="18">
        <v>725.42629999999997</v>
      </c>
      <c r="X1803" s="18">
        <v>690.66210000000001</v>
      </c>
      <c r="Y1803" s="18">
        <v>630.0421</v>
      </c>
      <c r="Z1803" s="18">
        <v>616.57410000000004</v>
      </c>
    </row>
    <row r="1804" spans="1:26" hidden="1">
      <c r="A1804" s="18" t="s">
        <v>194</v>
      </c>
      <c r="B1804" s="18" t="s">
        <v>309</v>
      </c>
      <c r="C1804" s="18" t="s">
        <v>306</v>
      </c>
      <c r="D1804" s="18" t="s">
        <v>58</v>
      </c>
      <c r="E1804" s="18" t="s">
        <v>140</v>
      </c>
      <c r="F1804" s="18" t="s">
        <v>141</v>
      </c>
      <c r="G1804" s="18">
        <v>33397.199999999997</v>
      </c>
      <c r="H1804" s="18">
        <v>36978.6</v>
      </c>
      <c r="I1804" s="18">
        <v>39863.9</v>
      </c>
      <c r="J1804" s="18">
        <v>39194.800000000003</v>
      </c>
      <c r="K1804" s="18">
        <v>38613.199999999997</v>
      </c>
      <c r="L1804" s="18">
        <v>22216.6</v>
      </c>
      <c r="M1804" s="18">
        <v>10364.5</v>
      </c>
      <c r="N1804" s="18">
        <v>3219.1</v>
      </c>
      <c r="O1804" s="18">
        <v>-828.78099999999995</v>
      </c>
      <c r="P1804" s="18">
        <v>-3010.2</v>
      </c>
      <c r="Q1804" s="18">
        <v>-3936.59</v>
      </c>
      <c r="R1804" s="18">
        <v>-3960.21</v>
      </c>
      <c r="S1804" s="18">
        <v>-3839.24</v>
      </c>
      <c r="T1804" s="18">
        <v>-3683.52</v>
      </c>
      <c r="U1804" s="18">
        <v>-3509.14</v>
      </c>
      <c r="V1804" s="18">
        <v>-3328.08</v>
      </c>
      <c r="W1804" s="18">
        <v>-3147.93</v>
      </c>
      <c r="X1804" s="18">
        <v>-2971.81</v>
      </c>
      <c r="Y1804" s="18">
        <v>-2801.65</v>
      </c>
      <c r="Z1804" s="18">
        <v>-2638.63</v>
      </c>
    </row>
    <row r="1805" spans="1:26" hidden="1">
      <c r="A1805" s="18" t="s">
        <v>194</v>
      </c>
      <c r="B1805" s="18" t="s">
        <v>309</v>
      </c>
      <c r="C1805" s="18" t="s">
        <v>306</v>
      </c>
      <c r="D1805" s="18" t="s">
        <v>58</v>
      </c>
      <c r="E1805" s="18" t="s">
        <v>61</v>
      </c>
      <c r="F1805" s="18" t="s">
        <v>62</v>
      </c>
      <c r="G1805" s="18">
        <v>82751.5</v>
      </c>
      <c r="H1805" s="18">
        <v>98387.199999999997</v>
      </c>
      <c r="I1805" s="18">
        <v>115096</v>
      </c>
      <c r="J1805" s="18">
        <v>137989</v>
      </c>
      <c r="K1805" s="18">
        <v>165228</v>
      </c>
      <c r="L1805" s="18">
        <v>194248</v>
      </c>
      <c r="M1805" s="18">
        <v>224484</v>
      </c>
      <c r="N1805" s="18">
        <v>255511</v>
      </c>
      <c r="O1805" s="18">
        <v>287038</v>
      </c>
      <c r="P1805" s="18">
        <v>318797</v>
      </c>
      <c r="Q1805" s="18">
        <v>350570</v>
      </c>
      <c r="R1805" s="18">
        <v>382327</v>
      </c>
      <c r="S1805" s="18">
        <v>414246</v>
      </c>
      <c r="T1805" s="18">
        <v>446550</v>
      </c>
      <c r="U1805" s="18">
        <v>479374</v>
      </c>
      <c r="V1805" s="18">
        <v>512828</v>
      </c>
      <c r="W1805" s="18">
        <v>547087</v>
      </c>
      <c r="X1805" s="18">
        <v>582357</v>
      </c>
      <c r="Y1805" s="18">
        <v>618716</v>
      </c>
      <c r="Z1805" s="18">
        <v>656071</v>
      </c>
    </row>
    <row r="1806" spans="1:26" hidden="1">
      <c r="A1806" s="18" t="s">
        <v>194</v>
      </c>
      <c r="B1806" s="18" t="s">
        <v>309</v>
      </c>
      <c r="C1806" s="18" t="s">
        <v>306</v>
      </c>
      <c r="D1806" s="18" t="s">
        <v>58</v>
      </c>
      <c r="E1806" s="18" t="s">
        <v>142</v>
      </c>
      <c r="F1806" s="18" t="s">
        <v>143</v>
      </c>
      <c r="G1806" s="18">
        <v>6541.35</v>
      </c>
      <c r="H1806" s="18">
        <v>6957.32</v>
      </c>
      <c r="I1806" s="18">
        <v>7382.13</v>
      </c>
      <c r="J1806" s="18">
        <v>7794.57</v>
      </c>
      <c r="K1806" s="18">
        <v>8184.67</v>
      </c>
      <c r="L1806" s="18">
        <v>8550.23</v>
      </c>
      <c r="M1806" s="18">
        <v>8891.7099999999991</v>
      </c>
      <c r="N1806" s="18">
        <v>9209.32</v>
      </c>
      <c r="O1806" s="18">
        <v>9503.18</v>
      </c>
      <c r="P1806" s="18">
        <v>9770.7900000000009</v>
      </c>
      <c r="Q1806" s="18">
        <v>10010.1</v>
      </c>
      <c r="R1806" s="18">
        <v>10221.6</v>
      </c>
      <c r="S1806" s="18">
        <v>10408.799999999999</v>
      </c>
      <c r="T1806" s="18">
        <v>10574.8</v>
      </c>
      <c r="U1806" s="18">
        <v>10721</v>
      </c>
      <c r="V1806" s="18">
        <v>10847.7</v>
      </c>
      <c r="W1806" s="18">
        <v>10956.6</v>
      </c>
      <c r="X1806" s="18">
        <v>11049.1</v>
      </c>
      <c r="Y1806" s="18">
        <v>11125.1</v>
      </c>
      <c r="Z1806" s="18">
        <v>11183.4</v>
      </c>
    </row>
    <row r="1807" spans="1:26" hidden="1">
      <c r="A1807" s="18" t="s">
        <v>196</v>
      </c>
      <c r="B1807" s="18" t="s">
        <v>57</v>
      </c>
      <c r="C1807" s="18" t="s">
        <v>306</v>
      </c>
      <c r="D1807" s="18" t="s">
        <v>58</v>
      </c>
      <c r="E1807" s="18" t="s">
        <v>140</v>
      </c>
      <c r="F1807" s="18" t="s">
        <v>141</v>
      </c>
      <c r="G1807" s="18">
        <v>31887.31467</v>
      </c>
      <c r="H1807" s="18">
        <v>35775.488109999998</v>
      </c>
      <c r="I1807" s="18" t="s">
        <v>164</v>
      </c>
      <c r="J1807" s="18">
        <v>37684.328679999999</v>
      </c>
      <c r="K1807" s="18" t="s">
        <v>164</v>
      </c>
      <c r="L1807" s="18">
        <v>19308.123510000001</v>
      </c>
      <c r="M1807" s="18" t="s">
        <v>164</v>
      </c>
      <c r="N1807" s="18">
        <v>10579.882</v>
      </c>
      <c r="O1807" s="18" t="s">
        <v>164</v>
      </c>
      <c r="P1807" s="18">
        <v>3262.708705</v>
      </c>
      <c r="Q1807" s="18" t="s">
        <v>164</v>
      </c>
      <c r="R1807" s="18">
        <v>-633.59883230000003</v>
      </c>
      <c r="S1807" s="18" t="s">
        <v>164</v>
      </c>
      <c r="T1807" s="18">
        <v>-4335.4468429999997</v>
      </c>
      <c r="U1807" s="18" t="s">
        <v>164</v>
      </c>
      <c r="V1807" s="18">
        <v>-8420.9895919999999</v>
      </c>
      <c r="W1807" s="18" t="s">
        <v>164</v>
      </c>
      <c r="X1807" s="18">
        <v>-12963.82416</v>
      </c>
      <c r="Y1807" s="18" t="s">
        <v>164</v>
      </c>
      <c r="Z1807" s="18">
        <v>-17674.16662</v>
      </c>
    </row>
    <row r="1808" spans="1:26" hidden="1">
      <c r="A1808" s="18" t="s">
        <v>196</v>
      </c>
      <c r="B1808" s="18" t="s">
        <v>57</v>
      </c>
      <c r="C1808" s="18" t="s">
        <v>306</v>
      </c>
      <c r="D1808" s="18" t="s">
        <v>58</v>
      </c>
      <c r="E1808" s="18" t="s">
        <v>59</v>
      </c>
      <c r="F1808" s="18" t="s">
        <v>60</v>
      </c>
      <c r="G1808" s="18">
        <v>359.05330579999998</v>
      </c>
      <c r="H1808" s="18">
        <v>393.851451</v>
      </c>
      <c r="I1808" s="18" t="s">
        <v>164</v>
      </c>
      <c r="J1808" s="18">
        <v>444.3439783</v>
      </c>
      <c r="K1808" s="18" t="s">
        <v>164</v>
      </c>
      <c r="L1808" s="18">
        <v>466.12989859999999</v>
      </c>
      <c r="M1808" s="18" t="s">
        <v>164</v>
      </c>
      <c r="N1808" s="18">
        <v>498.11084440000002</v>
      </c>
      <c r="O1808" s="18" t="s">
        <v>164</v>
      </c>
      <c r="P1808" s="18">
        <v>509.70345830000002</v>
      </c>
      <c r="Q1808" s="18" t="s">
        <v>164</v>
      </c>
      <c r="R1808" s="18">
        <v>512.9324666</v>
      </c>
      <c r="S1808" s="18" t="s">
        <v>164</v>
      </c>
      <c r="T1808" s="18">
        <v>514.11854080000001</v>
      </c>
      <c r="U1808" s="18" t="s">
        <v>164</v>
      </c>
      <c r="V1808" s="18">
        <v>509.10862170000001</v>
      </c>
      <c r="W1808" s="18" t="s">
        <v>164</v>
      </c>
      <c r="X1808" s="18">
        <v>500.33676309999998</v>
      </c>
      <c r="Y1808" s="18" t="s">
        <v>164</v>
      </c>
      <c r="Z1808" s="18">
        <v>482.48646980000001</v>
      </c>
    </row>
    <row r="1809" spans="1:26" hidden="1">
      <c r="A1809" s="18" t="s">
        <v>196</v>
      </c>
      <c r="B1809" s="18" t="s">
        <v>57</v>
      </c>
      <c r="C1809" s="18" t="s">
        <v>306</v>
      </c>
      <c r="D1809" s="18" t="s">
        <v>58</v>
      </c>
      <c r="E1809" s="18" t="s">
        <v>61</v>
      </c>
      <c r="F1809" s="18" t="s">
        <v>62</v>
      </c>
      <c r="G1809" s="18">
        <v>62385.245329999998</v>
      </c>
      <c r="H1809" s="18">
        <v>73630.725770000005</v>
      </c>
      <c r="I1809" s="18" t="s">
        <v>164</v>
      </c>
      <c r="J1809" s="18">
        <v>110609.43520000001</v>
      </c>
      <c r="K1809" s="18" t="s">
        <v>164</v>
      </c>
      <c r="L1809" s="18">
        <v>167430.7303</v>
      </c>
      <c r="M1809" s="18" t="s">
        <v>164</v>
      </c>
      <c r="N1809" s="18">
        <v>239065.1349</v>
      </c>
      <c r="O1809" s="18" t="s">
        <v>164</v>
      </c>
      <c r="P1809" s="18">
        <v>312725.60259999998</v>
      </c>
      <c r="Q1809" s="18" t="s">
        <v>164</v>
      </c>
      <c r="R1809" s="18">
        <v>384443.06770000001</v>
      </c>
      <c r="S1809" s="18" t="s">
        <v>164</v>
      </c>
      <c r="T1809" s="18">
        <v>454942.17469999997</v>
      </c>
      <c r="U1809" s="18" t="s">
        <v>164</v>
      </c>
      <c r="V1809" s="18">
        <v>518361.83720000001</v>
      </c>
      <c r="W1809" s="18" t="s">
        <v>164</v>
      </c>
      <c r="X1809" s="18">
        <v>574579.86620000005</v>
      </c>
      <c r="Y1809" s="18" t="s">
        <v>164</v>
      </c>
      <c r="Z1809" s="18">
        <v>620959.75970000005</v>
      </c>
    </row>
    <row r="1810" spans="1:26" hidden="1">
      <c r="A1810" s="18" t="s">
        <v>196</v>
      </c>
      <c r="B1810" s="18" t="s">
        <v>57</v>
      </c>
      <c r="C1810" s="18" t="s">
        <v>306</v>
      </c>
      <c r="D1810" s="18" t="s">
        <v>58</v>
      </c>
      <c r="E1810" s="18" t="s">
        <v>142</v>
      </c>
      <c r="F1810" s="18" t="s">
        <v>143</v>
      </c>
      <c r="G1810" s="18">
        <v>6506.6419999999998</v>
      </c>
      <c r="H1810" s="18">
        <v>6895.8819999999996</v>
      </c>
      <c r="I1810" s="18" t="s">
        <v>164</v>
      </c>
      <c r="J1810" s="18">
        <v>7545.107</v>
      </c>
      <c r="K1810" s="18" t="s">
        <v>164</v>
      </c>
      <c r="L1810" s="18">
        <v>8026.5389999999998</v>
      </c>
      <c r="M1810" s="18" t="s">
        <v>164</v>
      </c>
      <c r="N1810" s="18">
        <v>8348.6919999999991</v>
      </c>
      <c r="O1810" s="18" t="s">
        <v>164</v>
      </c>
      <c r="P1810" s="18">
        <v>8486.018</v>
      </c>
      <c r="Q1810" s="18" t="s">
        <v>164</v>
      </c>
      <c r="R1810" s="18">
        <v>8443.9809999999998</v>
      </c>
      <c r="S1810" s="18" t="s">
        <v>164</v>
      </c>
      <c r="T1810" s="18">
        <v>8247.9380000000001</v>
      </c>
      <c r="U1810" s="18" t="s">
        <v>164</v>
      </c>
      <c r="V1810" s="18">
        <v>7914.9520000000002</v>
      </c>
      <c r="W1810" s="18" t="s">
        <v>164</v>
      </c>
      <c r="X1810" s="18">
        <v>7457.8459999999995</v>
      </c>
      <c r="Y1810" s="18" t="s">
        <v>164</v>
      </c>
      <c r="Z1810" s="18">
        <v>6906.14</v>
      </c>
    </row>
    <row r="1811" spans="1:26" hidden="1">
      <c r="A1811" s="18" t="s">
        <v>196</v>
      </c>
      <c r="B1811" s="18" t="s">
        <v>57</v>
      </c>
      <c r="C1811" s="18" t="s">
        <v>306</v>
      </c>
      <c r="D1811" s="18" t="s">
        <v>58</v>
      </c>
      <c r="E1811" s="18" t="s">
        <v>63</v>
      </c>
      <c r="F1811" s="18" t="s">
        <v>60</v>
      </c>
      <c r="G1811" s="18">
        <v>461.06162890000002</v>
      </c>
      <c r="H1811" s="18">
        <v>508.62286349999999</v>
      </c>
      <c r="I1811" s="18" t="s">
        <v>164</v>
      </c>
      <c r="J1811" s="18">
        <v>588.13542729999995</v>
      </c>
      <c r="K1811" s="18" t="s">
        <v>164</v>
      </c>
      <c r="L1811" s="18">
        <v>619.86838769999997</v>
      </c>
      <c r="M1811" s="18" t="s">
        <v>164</v>
      </c>
      <c r="N1811" s="18">
        <v>646.20297330000005</v>
      </c>
      <c r="O1811" s="18" t="s">
        <v>164</v>
      </c>
      <c r="P1811" s="18">
        <v>648.7175982</v>
      </c>
      <c r="Q1811" s="18" t="s">
        <v>164</v>
      </c>
      <c r="R1811" s="18">
        <v>655.09430129999998</v>
      </c>
      <c r="S1811" s="18" t="s">
        <v>164</v>
      </c>
      <c r="T1811" s="18">
        <v>658.18569590000004</v>
      </c>
      <c r="U1811" s="18" t="s">
        <v>164</v>
      </c>
      <c r="V1811" s="18">
        <v>656.72076259999994</v>
      </c>
      <c r="W1811" s="18" t="s">
        <v>164</v>
      </c>
      <c r="X1811" s="18">
        <v>654.53348979999998</v>
      </c>
      <c r="Y1811" s="18" t="s">
        <v>164</v>
      </c>
      <c r="Z1811" s="18">
        <v>650.75955580000004</v>
      </c>
    </row>
    <row r="1812" spans="1:26" hidden="1">
      <c r="A1812" s="18" t="s">
        <v>198</v>
      </c>
      <c r="B1812" s="18" t="s">
        <v>310</v>
      </c>
      <c r="C1812" s="18" t="s">
        <v>306</v>
      </c>
      <c r="D1812" s="18" t="s">
        <v>58</v>
      </c>
      <c r="E1812" s="18" t="s">
        <v>140</v>
      </c>
      <c r="F1812" s="18" t="s">
        <v>141</v>
      </c>
      <c r="G1812" s="18">
        <v>33224.436529999999</v>
      </c>
      <c r="H1812" s="18">
        <v>35767.090819999998</v>
      </c>
      <c r="I1812" s="18">
        <v>38443.642910000002</v>
      </c>
      <c r="J1812" s="18">
        <v>35626.504240000002</v>
      </c>
      <c r="K1812" s="18">
        <v>28449.281739999999</v>
      </c>
      <c r="L1812" s="18">
        <v>22603.42627</v>
      </c>
      <c r="M1812" s="18">
        <v>15003.204180000001</v>
      </c>
      <c r="N1812" s="18">
        <v>10047.28613</v>
      </c>
      <c r="O1812" s="18">
        <v>4009.9180500000002</v>
      </c>
      <c r="P1812" s="18">
        <v>-1112.730611</v>
      </c>
      <c r="Q1812" s="18" t="s">
        <v>164</v>
      </c>
      <c r="R1812" s="18">
        <v>-5275.6221109999997</v>
      </c>
      <c r="S1812" s="18" t="s">
        <v>164</v>
      </c>
      <c r="T1812" s="18">
        <v>-9482.8361010000008</v>
      </c>
      <c r="U1812" s="18" t="s">
        <v>164</v>
      </c>
      <c r="V1812" s="18">
        <v>-9359.5587570000007</v>
      </c>
      <c r="W1812" s="18" t="s">
        <v>164</v>
      </c>
      <c r="X1812" s="18">
        <v>-7605.0775560000002</v>
      </c>
      <c r="Y1812" s="18" t="s">
        <v>164</v>
      </c>
      <c r="Z1812" s="18">
        <v>-9759.5414230000006</v>
      </c>
    </row>
    <row r="1813" spans="1:26" hidden="1">
      <c r="A1813" s="18" t="s">
        <v>198</v>
      </c>
      <c r="B1813" s="18" t="s">
        <v>310</v>
      </c>
      <c r="C1813" s="18" t="s">
        <v>306</v>
      </c>
      <c r="D1813" s="18" t="s">
        <v>58</v>
      </c>
      <c r="E1813" s="18" t="s">
        <v>59</v>
      </c>
      <c r="F1813" s="18" t="s">
        <v>60</v>
      </c>
      <c r="G1813" s="18">
        <v>341.09818749999999</v>
      </c>
      <c r="H1813" s="18">
        <v>367.15600000000001</v>
      </c>
      <c r="I1813" s="18">
        <v>393.10681249999999</v>
      </c>
      <c r="J1813" s="18">
        <v>368.05940629999998</v>
      </c>
      <c r="K1813" s="18">
        <v>340.81018749999998</v>
      </c>
      <c r="L1813" s="18">
        <v>322.43599999999998</v>
      </c>
      <c r="M1813" s="18">
        <v>311.28818749999999</v>
      </c>
      <c r="N1813" s="18">
        <v>313.1180938</v>
      </c>
      <c r="O1813" s="18">
        <v>323.2913125</v>
      </c>
      <c r="P1813" s="18">
        <v>333.14781249999999</v>
      </c>
      <c r="Q1813" s="18" t="s">
        <v>164</v>
      </c>
      <c r="R1813" s="18">
        <v>355.05681249999998</v>
      </c>
      <c r="S1813" s="18" t="s">
        <v>164</v>
      </c>
      <c r="T1813" s="18">
        <v>380.00881249999998</v>
      </c>
      <c r="U1813" s="18" t="s">
        <v>164</v>
      </c>
      <c r="V1813" s="18">
        <v>408.27531249999998</v>
      </c>
      <c r="W1813" s="18" t="s">
        <v>164</v>
      </c>
      <c r="X1813" s="18">
        <v>441.0075938</v>
      </c>
      <c r="Y1813" s="18" t="s">
        <v>164</v>
      </c>
      <c r="Z1813" s="18">
        <v>463.59781249999997</v>
      </c>
    </row>
    <row r="1814" spans="1:26" hidden="1">
      <c r="A1814" s="18" t="s">
        <v>198</v>
      </c>
      <c r="B1814" s="18" t="s">
        <v>310</v>
      </c>
      <c r="C1814" s="18" t="s">
        <v>306</v>
      </c>
      <c r="D1814" s="18" t="s">
        <v>58</v>
      </c>
      <c r="E1814" s="18" t="s">
        <v>61</v>
      </c>
      <c r="F1814" s="18" t="s">
        <v>62</v>
      </c>
      <c r="G1814" s="18">
        <v>63593.003779999999</v>
      </c>
      <c r="H1814" s="18">
        <v>75837.966069999995</v>
      </c>
      <c r="I1814" s="18">
        <v>90506.408169999995</v>
      </c>
      <c r="J1814" s="18">
        <v>112548.8245</v>
      </c>
      <c r="K1814" s="18">
        <v>136289.35430000001</v>
      </c>
      <c r="L1814" s="18">
        <v>160415.04879999999</v>
      </c>
      <c r="M1814" s="18">
        <v>184239.64569999999</v>
      </c>
      <c r="N1814" s="18">
        <v>208805.21679999999</v>
      </c>
      <c r="O1814" s="18">
        <v>234044.7438</v>
      </c>
      <c r="P1814" s="18">
        <v>259447.55859999999</v>
      </c>
      <c r="Q1814" s="18" t="s">
        <v>164</v>
      </c>
      <c r="R1814" s="18">
        <v>313768.01270000002</v>
      </c>
      <c r="S1814" s="18" t="s">
        <v>164</v>
      </c>
      <c r="T1814" s="18">
        <v>375415.8554</v>
      </c>
      <c r="U1814" s="18" t="s">
        <v>164</v>
      </c>
      <c r="V1814" s="18">
        <v>442751.0428</v>
      </c>
      <c r="W1814" s="18" t="s">
        <v>164</v>
      </c>
      <c r="X1814" s="18">
        <v>516224.35609999998</v>
      </c>
      <c r="Y1814" s="18" t="s">
        <v>164</v>
      </c>
      <c r="Z1814" s="18">
        <v>596236.48560000001</v>
      </c>
    </row>
    <row r="1815" spans="1:26" hidden="1">
      <c r="A1815" s="18" t="s">
        <v>198</v>
      </c>
      <c r="B1815" s="18" t="s">
        <v>310</v>
      </c>
      <c r="C1815" s="18" t="s">
        <v>306</v>
      </c>
      <c r="D1815" s="18" t="s">
        <v>58</v>
      </c>
      <c r="E1815" s="18" t="s">
        <v>142</v>
      </c>
      <c r="F1815" s="18" t="s">
        <v>143</v>
      </c>
      <c r="G1815" s="18">
        <v>6530.5478519999997</v>
      </c>
      <c r="H1815" s="18">
        <v>6921.7978519999997</v>
      </c>
      <c r="I1815" s="18">
        <v>7302.0942379999997</v>
      </c>
      <c r="J1815" s="18">
        <v>7671.501953</v>
      </c>
      <c r="K1815" s="18">
        <v>8015.3989259999998</v>
      </c>
      <c r="L1815" s="18">
        <v>8327.6826170000004</v>
      </c>
      <c r="M1815" s="18">
        <v>8608.7929690000001</v>
      </c>
      <c r="N1815" s="18">
        <v>8857.1757809999999</v>
      </c>
      <c r="O1815" s="18">
        <v>9069.8994139999995</v>
      </c>
      <c r="P1815" s="18">
        <v>9242.5429690000001</v>
      </c>
      <c r="Q1815" s="18" t="s">
        <v>164</v>
      </c>
      <c r="R1815" s="18">
        <v>9459.9677730000003</v>
      </c>
      <c r="S1815" s="18" t="s">
        <v>164</v>
      </c>
      <c r="T1815" s="18">
        <v>9531.0947269999997</v>
      </c>
      <c r="U1815" s="18" t="s">
        <v>164</v>
      </c>
      <c r="V1815" s="18">
        <v>9480.2275389999995</v>
      </c>
      <c r="W1815" s="18" t="s">
        <v>164</v>
      </c>
      <c r="X1815" s="18">
        <v>9325.7070309999999</v>
      </c>
      <c r="Y1815" s="18" t="s">
        <v>164</v>
      </c>
      <c r="Z1815" s="18">
        <v>9103.234375</v>
      </c>
    </row>
    <row r="1816" spans="1:26" hidden="1">
      <c r="A1816" s="18" t="s">
        <v>198</v>
      </c>
      <c r="B1816" s="18" t="s">
        <v>310</v>
      </c>
      <c r="C1816" s="18" t="s">
        <v>306</v>
      </c>
      <c r="D1816" s="18" t="s">
        <v>58</v>
      </c>
      <c r="E1816" s="18" t="s">
        <v>63</v>
      </c>
      <c r="F1816" s="18" t="s">
        <v>60</v>
      </c>
      <c r="G1816" s="18">
        <v>459.51100000000002</v>
      </c>
      <c r="H1816" s="18">
        <v>505.55809379999999</v>
      </c>
      <c r="I1816" s="18">
        <v>550.94281249999995</v>
      </c>
      <c r="J1816" s="18">
        <v>510.54831250000001</v>
      </c>
      <c r="K1816" s="18">
        <v>469.6850938</v>
      </c>
      <c r="L1816" s="18">
        <v>444.71181250000001</v>
      </c>
      <c r="M1816" s="18">
        <v>405.63081249999999</v>
      </c>
      <c r="N1816" s="18">
        <v>400.43718749999999</v>
      </c>
      <c r="O1816" s="18">
        <v>424.57081249999999</v>
      </c>
      <c r="P1816" s="18">
        <v>451.79599999999999</v>
      </c>
      <c r="Q1816" s="18" t="s">
        <v>164</v>
      </c>
      <c r="R1816" s="18">
        <v>494.1524063</v>
      </c>
      <c r="S1816" s="18" t="s">
        <v>164</v>
      </c>
      <c r="T1816" s="18">
        <v>542.02631250000002</v>
      </c>
      <c r="U1816" s="18" t="s">
        <v>164</v>
      </c>
      <c r="V1816" s="18">
        <v>584.08150000000001</v>
      </c>
      <c r="W1816" s="18" t="s">
        <v>164</v>
      </c>
      <c r="X1816" s="18">
        <v>607.96631249999996</v>
      </c>
      <c r="Y1816" s="18" t="s">
        <v>164</v>
      </c>
      <c r="Z1816" s="18">
        <v>647.708125</v>
      </c>
    </row>
    <row r="1817" spans="1:26" hidden="1">
      <c r="A1817" s="18" t="s">
        <v>198</v>
      </c>
      <c r="B1817" s="18" t="s">
        <v>311</v>
      </c>
      <c r="C1817" s="18" t="s">
        <v>306</v>
      </c>
      <c r="D1817" s="18" t="s">
        <v>58</v>
      </c>
      <c r="E1817" s="18" t="s">
        <v>140</v>
      </c>
      <c r="F1817" s="18" t="s">
        <v>141</v>
      </c>
      <c r="G1817" s="18">
        <v>33242.762699999999</v>
      </c>
      <c r="H1817" s="18">
        <v>35766.073900000003</v>
      </c>
      <c r="I1817" s="18">
        <v>38465.424480000001</v>
      </c>
      <c r="J1817" s="18">
        <v>35469.188479999997</v>
      </c>
      <c r="K1817" s="18">
        <v>29815.390790000001</v>
      </c>
      <c r="L1817" s="18">
        <v>22059.964680000001</v>
      </c>
      <c r="M1817" s="18">
        <v>10742.66642</v>
      </c>
      <c r="N1817" s="18">
        <v>4571.0500899999997</v>
      </c>
      <c r="O1817" s="18">
        <v>2832.6201780000001</v>
      </c>
      <c r="P1817" s="18">
        <v>-1988.1058760000001</v>
      </c>
      <c r="Q1817" s="18" t="s">
        <v>164</v>
      </c>
      <c r="R1817" s="18">
        <v>-8144.6710620000003</v>
      </c>
      <c r="S1817" s="18" t="s">
        <v>164</v>
      </c>
      <c r="T1817" s="18">
        <v>-10885.68075</v>
      </c>
      <c r="U1817" s="18" t="s">
        <v>164</v>
      </c>
      <c r="V1817" s="18">
        <v>-10413.714679999999</v>
      </c>
      <c r="W1817" s="18" t="s">
        <v>164</v>
      </c>
      <c r="X1817" s="18">
        <v>-10129.36808</v>
      </c>
      <c r="Y1817" s="18" t="s">
        <v>164</v>
      </c>
      <c r="Z1817" s="18">
        <v>-11206.807699999999</v>
      </c>
    </row>
    <row r="1818" spans="1:26" hidden="1">
      <c r="A1818" s="18" t="s">
        <v>198</v>
      </c>
      <c r="B1818" s="18" t="s">
        <v>311</v>
      </c>
      <c r="C1818" s="18" t="s">
        <v>306</v>
      </c>
      <c r="D1818" s="18" t="s">
        <v>58</v>
      </c>
      <c r="E1818" s="18" t="s">
        <v>59</v>
      </c>
      <c r="F1818" s="18" t="s">
        <v>60</v>
      </c>
      <c r="G1818" s="18">
        <v>341.09818749999999</v>
      </c>
      <c r="H1818" s="18">
        <v>367.15600000000001</v>
      </c>
      <c r="I1818" s="18">
        <v>393.10681249999999</v>
      </c>
      <c r="J1818" s="18">
        <v>368.05799999999999</v>
      </c>
      <c r="K1818" s="18">
        <v>340.81650000000002</v>
      </c>
      <c r="L1818" s="18">
        <v>322.483</v>
      </c>
      <c r="M1818" s="18">
        <v>311.13818750000002</v>
      </c>
      <c r="N1818" s="18">
        <v>311.4024063</v>
      </c>
      <c r="O1818" s="18">
        <v>318.4205</v>
      </c>
      <c r="P1818" s="18">
        <v>326.97550000000001</v>
      </c>
      <c r="Q1818" s="18" t="s">
        <v>164</v>
      </c>
      <c r="R1818" s="18">
        <v>350.09509379999997</v>
      </c>
      <c r="S1818" s="18" t="s">
        <v>164</v>
      </c>
      <c r="T1818" s="18">
        <v>378.23899999999998</v>
      </c>
      <c r="U1818" s="18" t="s">
        <v>164</v>
      </c>
      <c r="V1818" s="18">
        <v>410.49131249999999</v>
      </c>
      <c r="W1818" s="18" t="s">
        <v>164</v>
      </c>
      <c r="X1818" s="18">
        <v>438.35290629999997</v>
      </c>
      <c r="Y1818" s="18" t="s">
        <v>164</v>
      </c>
      <c r="Z1818" s="18">
        <v>461.12959380000001</v>
      </c>
    </row>
    <row r="1819" spans="1:26" hidden="1">
      <c r="A1819" s="18" t="s">
        <v>198</v>
      </c>
      <c r="B1819" s="18" t="s">
        <v>311</v>
      </c>
      <c r="C1819" s="18" t="s">
        <v>306</v>
      </c>
      <c r="D1819" s="18" t="s">
        <v>58</v>
      </c>
      <c r="E1819" s="18" t="s">
        <v>61</v>
      </c>
      <c r="F1819" s="18" t="s">
        <v>62</v>
      </c>
      <c r="G1819" s="18">
        <v>63593.003779999999</v>
      </c>
      <c r="H1819" s="18">
        <v>75837.966069999995</v>
      </c>
      <c r="I1819" s="18">
        <v>90506.408169999995</v>
      </c>
      <c r="J1819" s="18">
        <v>112548.8245</v>
      </c>
      <c r="K1819" s="18">
        <v>136289.35430000001</v>
      </c>
      <c r="L1819" s="18">
        <v>160415.04879999999</v>
      </c>
      <c r="M1819" s="18">
        <v>184239.64569999999</v>
      </c>
      <c r="N1819" s="18">
        <v>208805.21679999999</v>
      </c>
      <c r="O1819" s="18">
        <v>234044.7438</v>
      </c>
      <c r="P1819" s="18">
        <v>259447.55859999999</v>
      </c>
      <c r="Q1819" s="18" t="s">
        <v>164</v>
      </c>
      <c r="R1819" s="18">
        <v>313768.01270000002</v>
      </c>
      <c r="S1819" s="18" t="s">
        <v>164</v>
      </c>
      <c r="T1819" s="18">
        <v>375415.8554</v>
      </c>
      <c r="U1819" s="18" t="s">
        <v>164</v>
      </c>
      <c r="V1819" s="18">
        <v>442751.0428</v>
      </c>
      <c r="W1819" s="18" t="s">
        <v>164</v>
      </c>
      <c r="X1819" s="18">
        <v>516224.35609999998</v>
      </c>
      <c r="Y1819" s="18" t="s">
        <v>164</v>
      </c>
      <c r="Z1819" s="18">
        <v>596236.48560000001</v>
      </c>
    </row>
    <row r="1820" spans="1:26" hidden="1">
      <c r="A1820" s="18" t="s">
        <v>198</v>
      </c>
      <c r="B1820" s="18" t="s">
        <v>311</v>
      </c>
      <c r="C1820" s="18" t="s">
        <v>306</v>
      </c>
      <c r="D1820" s="18" t="s">
        <v>58</v>
      </c>
      <c r="E1820" s="18" t="s">
        <v>142</v>
      </c>
      <c r="F1820" s="18" t="s">
        <v>143</v>
      </c>
      <c r="G1820" s="18">
        <v>6530.5478519999997</v>
      </c>
      <c r="H1820" s="18">
        <v>6921.7978519999997</v>
      </c>
      <c r="I1820" s="18">
        <v>7302.0942379999997</v>
      </c>
      <c r="J1820" s="18">
        <v>7671.501953</v>
      </c>
      <c r="K1820" s="18">
        <v>8015.3989259999998</v>
      </c>
      <c r="L1820" s="18">
        <v>8327.6826170000004</v>
      </c>
      <c r="M1820" s="18">
        <v>8608.7929690000001</v>
      </c>
      <c r="N1820" s="18">
        <v>8857.1757809999999</v>
      </c>
      <c r="O1820" s="18">
        <v>9069.8994139999995</v>
      </c>
      <c r="P1820" s="18">
        <v>9242.5429690000001</v>
      </c>
      <c r="Q1820" s="18" t="s">
        <v>164</v>
      </c>
      <c r="R1820" s="18">
        <v>9459.9677730000003</v>
      </c>
      <c r="S1820" s="18" t="s">
        <v>164</v>
      </c>
      <c r="T1820" s="18">
        <v>9531.0947269999997</v>
      </c>
      <c r="U1820" s="18" t="s">
        <v>164</v>
      </c>
      <c r="V1820" s="18">
        <v>9480.2275389999995</v>
      </c>
      <c r="W1820" s="18" t="s">
        <v>164</v>
      </c>
      <c r="X1820" s="18">
        <v>9325.7070309999999</v>
      </c>
      <c r="Y1820" s="18" t="s">
        <v>164</v>
      </c>
      <c r="Z1820" s="18">
        <v>9103.234375</v>
      </c>
    </row>
    <row r="1821" spans="1:26" hidden="1">
      <c r="A1821" s="18" t="s">
        <v>198</v>
      </c>
      <c r="B1821" s="18" t="s">
        <v>311</v>
      </c>
      <c r="C1821" s="18" t="s">
        <v>306</v>
      </c>
      <c r="D1821" s="18" t="s">
        <v>58</v>
      </c>
      <c r="E1821" s="18" t="s">
        <v>63</v>
      </c>
      <c r="F1821" s="18" t="s">
        <v>60</v>
      </c>
      <c r="G1821" s="18">
        <v>459.51100000000002</v>
      </c>
      <c r="H1821" s="18">
        <v>505.55809379999999</v>
      </c>
      <c r="I1821" s="18">
        <v>550.94281249999995</v>
      </c>
      <c r="J1821" s="18">
        <v>510.54709380000003</v>
      </c>
      <c r="K1821" s="18">
        <v>470.23368749999997</v>
      </c>
      <c r="L1821" s="18">
        <v>456.38109379999997</v>
      </c>
      <c r="M1821" s="18">
        <v>444.35950000000003</v>
      </c>
      <c r="N1821" s="18">
        <v>461.8684063</v>
      </c>
      <c r="O1821" s="18">
        <v>479.38690630000002</v>
      </c>
      <c r="P1821" s="18">
        <v>485.24700000000001</v>
      </c>
      <c r="Q1821" s="18" t="s">
        <v>164</v>
      </c>
      <c r="R1821" s="18">
        <v>510.13018749999998</v>
      </c>
      <c r="S1821" s="18" t="s">
        <v>164</v>
      </c>
      <c r="T1821" s="18">
        <v>555.05881250000004</v>
      </c>
      <c r="U1821" s="18" t="s">
        <v>164</v>
      </c>
      <c r="V1821" s="18">
        <v>601.91537500000004</v>
      </c>
      <c r="W1821" s="18" t="s">
        <v>164</v>
      </c>
      <c r="X1821" s="18">
        <v>631.721</v>
      </c>
      <c r="Y1821" s="18" t="s">
        <v>164</v>
      </c>
      <c r="Z1821" s="18">
        <v>659.4681875</v>
      </c>
    </row>
    <row r="1822" spans="1:26" hidden="1">
      <c r="A1822" s="18" t="s">
        <v>198</v>
      </c>
      <c r="B1822" s="18" t="s">
        <v>312</v>
      </c>
      <c r="C1822" s="18" t="s">
        <v>306</v>
      </c>
      <c r="D1822" s="18" t="s">
        <v>58</v>
      </c>
      <c r="E1822" s="18" t="s">
        <v>140</v>
      </c>
      <c r="F1822" s="18" t="s">
        <v>141</v>
      </c>
      <c r="G1822" s="18">
        <v>33243.811849999998</v>
      </c>
      <c r="H1822" s="18">
        <v>35766.704100000003</v>
      </c>
      <c r="I1822" s="18">
        <v>38049.18262</v>
      </c>
      <c r="J1822" s="18">
        <v>34553.030279999999</v>
      </c>
      <c r="K1822" s="18">
        <v>28810.5612</v>
      </c>
      <c r="L1822" s="18">
        <v>21505.51742</v>
      </c>
      <c r="M1822" s="18">
        <v>10886.70752</v>
      </c>
      <c r="N1822" s="18">
        <v>3618.111308</v>
      </c>
      <c r="O1822" s="18">
        <v>2697.4420580000001</v>
      </c>
      <c r="P1822" s="18">
        <v>-719.07145700000001</v>
      </c>
      <c r="Q1822" s="18" t="s">
        <v>164</v>
      </c>
      <c r="R1822" s="18">
        <v>-7530.4462080000003</v>
      </c>
      <c r="S1822" s="18" t="s">
        <v>164</v>
      </c>
      <c r="T1822" s="18">
        <v>-10274.07699</v>
      </c>
      <c r="U1822" s="18" t="s">
        <v>164</v>
      </c>
      <c r="V1822" s="18">
        <v>-9494.5065930000001</v>
      </c>
      <c r="W1822" s="18" t="s">
        <v>164</v>
      </c>
      <c r="X1822" s="18">
        <v>-9411.7872729999999</v>
      </c>
      <c r="Y1822" s="18" t="s">
        <v>164</v>
      </c>
      <c r="Z1822" s="18">
        <v>-10601.719080000001</v>
      </c>
    </row>
    <row r="1823" spans="1:26" hidden="1">
      <c r="A1823" s="18" t="s">
        <v>198</v>
      </c>
      <c r="B1823" s="18" t="s">
        <v>312</v>
      </c>
      <c r="C1823" s="18" t="s">
        <v>306</v>
      </c>
      <c r="D1823" s="18" t="s">
        <v>58</v>
      </c>
      <c r="E1823" s="18" t="s">
        <v>59</v>
      </c>
      <c r="F1823" s="18" t="s">
        <v>60</v>
      </c>
      <c r="G1823" s="18">
        <v>341.07418749999999</v>
      </c>
      <c r="H1823" s="18">
        <v>367.03868749999998</v>
      </c>
      <c r="I1823" s="18">
        <v>390.0095938</v>
      </c>
      <c r="J1823" s="18">
        <v>360.2698125</v>
      </c>
      <c r="K1823" s="18">
        <v>329.34668749999997</v>
      </c>
      <c r="L1823" s="18">
        <v>305.15600000000001</v>
      </c>
      <c r="M1823" s="18">
        <v>290.49659380000003</v>
      </c>
      <c r="N1823" s="18">
        <v>286.67209380000003</v>
      </c>
      <c r="O1823" s="18">
        <v>291.7885938</v>
      </c>
      <c r="P1823" s="18">
        <v>296.95390630000003</v>
      </c>
      <c r="Q1823" s="18" t="s">
        <v>164</v>
      </c>
      <c r="R1823" s="18">
        <v>315.21709379999999</v>
      </c>
      <c r="S1823" s="18" t="s">
        <v>164</v>
      </c>
      <c r="T1823" s="18">
        <v>340.34199999999998</v>
      </c>
      <c r="U1823" s="18" t="s">
        <v>164</v>
      </c>
      <c r="V1823" s="18">
        <v>368.90909379999999</v>
      </c>
      <c r="W1823" s="18" t="s">
        <v>164</v>
      </c>
      <c r="X1823" s="18">
        <v>393.92581250000001</v>
      </c>
      <c r="Y1823" s="18" t="s">
        <v>164</v>
      </c>
      <c r="Z1823" s="18">
        <v>415.95840629999998</v>
      </c>
    </row>
    <row r="1824" spans="1:26" hidden="1">
      <c r="A1824" s="18" t="s">
        <v>198</v>
      </c>
      <c r="B1824" s="18" t="s">
        <v>312</v>
      </c>
      <c r="C1824" s="18" t="s">
        <v>306</v>
      </c>
      <c r="D1824" s="18" t="s">
        <v>58</v>
      </c>
      <c r="E1824" s="18" t="s">
        <v>61</v>
      </c>
      <c r="F1824" s="18" t="s">
        <v>62</v>
      </c>
      <c r="G1824" s="18">
        <v>63593.003779999999</v>
      </c>
      <c r="H1824" s="18">
        <v>75837.966069999995</v>
      </c>
      <c r="I1824" s="18">
        <v>90506.408169999995</v>
      </c>
      <c r="J1824" s="18">
        <v>112548.8245</v>
      </c>
      <c r="K1824" s="18">
        <v>136289.35430000001</v>
      </c>
      <c r="L1824" s="18">
        <v>160415.04879999999</v>
      </c>
      <c r="M1824" s="18">
        <v>184239.64569999999</v>
      </c>
      <c r="N1824" s="18">
        <v>208805.21679999999</v>
      </c>
      <c r="O1824" s="18">
        <v>234044.7438</v>
      </c>
      <c r="P1824" s="18">
        <v>259447.55859999999</v>
      </c>
      <c r="Q1824" s="18" t="s">
        <v>164</v>
      </c>
      <c r="R1824" s="18">
        <v>313768.01270000002</v>
      </c>
      <c r="S1824" s="18" t="s">
        <v>164</v>
      </c>
      <c r="T1824" s="18">
        <v>375415.8554</v>
      </c>
      <c r="U1824" s="18" t="s">
        <v>164</v>
      </c>
      <c r="V1824" s="18">
        <v>442751.0428</v>
      </c>
      <c r="W1824" s="18" t="s">
        <v>164</v>
      </c>
      <c r="X1824" s="18">
        <v>516224.35609999998</v>
      </c>
      <c r="Y1824" s="18" t="s">
        <v>164</v>
      </c>
      <c r="Z1824" s="18">
        <v>596236.48560000001</v>
      </c>
    </row>
    <row r="1825" spans="1:26" hidden="1">
      <c r="A1825" s="18" t="s">
        <v>198</v>
      </c>
      <c r="B1825" s="18" t="s">
        <v>312</v>
      </c>
      <c r="C1825" s="18" t="s">
        <v>306</v>
      </c>
      <c r="D1825" s="18" t="s">
        <v>58</v>
      </c>
      <c r="E1825" s="18" t="s">
        <v>142</v>
      </c>
      <c r="F1825" s="18" t="s">
        <v>143</v>
      </c>
      <c r="G1825" s="18">
        <v>6530.5478519999997</v>
      </c>
      <c r="H1825" s="18">
        <v>6921.7978519999997</v>
      </c>
      <c r="I1825" s="18">
        <v>7302.0942379999997</v>
      </c>
      <c r="J1825" s="18">
        <v>7671.501953</v>
      </c>
      <c r="K1825" s="18">
        <v>8015.3989259999998</v>
      </c>
      <c r="L1825" s="18">
        <v>8327.6826170000004</v>
      </c>
      <c r="M1825" s="18">
        <v>8608.7929690000001</v>
      </c>
      <c r="N1825" s="18">
        <v>8857.1757809999999</v>
      </c>
      <c r="O1825" s="18">
        <v>9069.8994139999995</v>
      </c>
      <c r="P1825" s="18">
        <v>9242.5429690000001</v>
      </c>
      <c r="Q1825" s="18" t="s">
        <v>164</v>
      </c>
      <c r="R1825" s="18">
        <v>9459.9677730000003</v>
      </c>
      <c r="S1825" s="18" t="s">
        <v>164</v>
      </c>
      <c r="T1825" s="18">
        <v>9531.0947269999997</v>
      </c>
      <c r="U1825" s="18" t="s">
        <v>164</v>
      </c>
      <c r="V1825" s="18">
        <v>9480.2275389999995</v>
      </c>
      <c r="W1825" s="18" t="s">
        <v>164</v>
      </c>
      <c r="X1825" s="18">
        <v>9325.7070309999999</v>
      </c>
      <c r="Y1825" s="18" t="s">
        <v>164</v>
      </c>
      <c r="Z1825" s="18">
        <v>9103.234375</v>
      </c>
    </row>
    <row r="1826" spans="1:26" hidden="1">
      <c r="A1826" s="18" t="s">
        <v>198</v>
      </c>
      <c r="B1826" s="18" t="s">
        <v>312</v>
      </c>
      <c r="C1826" s="18" t="s">
        <v>306</v>
      </c>
      <c r="D1826" s="18" t="s">
        <v>58</v>
      </c>
      <c r="E1826" s="18" t="s">
        <v>63</v>
      </c>
      <c r="F1826" s="18" t="s">
        <v>60</v>
      </c>
      <c r="G1826" s="18">
        <v>459.48581250000001</v>
      </c>
      <c r="H1826" s="18">
        <v>505.51</v>
      </c>
      <c r="I1826" s="18">
        <v>545.98787500000003</v>
      </c>
      <c r="J1826" s="18">
        <v>499.12349999999998</v>
      </c>
      <c r="K1826" s="18">
        <v>453.8125938</v>
      </c>
      <c r="L1826" s="18">
        <v>428.23368749999997</v>
      </c>
      <c r="M1826" s="18">
        <v>410.91009380000003</v>
      </c>
      <c r="N1826" s="18">
        <v>422.44331249999999</v>
      </c>
      <c r="O1826" s="18">
        <v>440.88659380000001</v>
      </c>
      <c r="P1826" s="18">
        <v>446.60131250000001</v>
      </c>
      <c r="Q1826" s="18" t="s">
        <v>164</v>
      </c>
      <c r="R1826" s="18">
        <v>466.58218749999997</v>
      </c>
      <c r="S1826" s="18" t="s">
        <v>164</v>
      </c>
      <c r="T1826" s="18">
        <v>506.02059379999997</v>
      </c>
      <c r="U1826" s="18" t="s">
        <v>164</v>
      </c>
      <c r="V1826" s="18">
        <v>545.186375</v>
      </c>
      <c r="W1826" s="18" t="s">
        <v>164</v>
      </c>
      <c r="X1826" s="18">
        <v>574.81762500000002</v>
      </c>
      <c r="Y1826" s="18" t="s">
        <v>164</v>
      </c>
      <c r="Z1826" s="18">
        <v>605.65362500000003</v>
      </c>
    </row>
    <row r="1827" spans="1:26" hidden="1">
      <c r="A1827" s="18" t="s">
        <v>198</v>
      </c>
      <c r="B1827" s="18" t="s">
        <v>313</v>
      </c>
      <c r="C1827" s="18" t="s">
        <v>306</v>
      </c>
      <c r="D1827" s="18" t="s">
        <v>58</v>
      </c>
      <c r="E1827" s="18" t="s">
        <v>140</v>
      </c>
      <c r="F1827" s="18" t="s">
        <v>141</v>
      </c>
      <c r="G1827" s="18">
        <v>33257.859049999999</v>
      </c>
      <c r="H1827" s="18">
        <v>35810.091800000002</v>
      </c>
      <c r="I1827" s="18">
        <v>38342.77377</v>
      </c>
      <c r="J1827" s="18">
        <v>34110.36621</v>
      </c>
      <c r="K1827" s="18">
        <v>28112.424640000001</v>
      </c>
      <c r="L1827" s="18">
        <v>20992.198410000001</v>
      </c>
      <c r="M1827" s="18">
        <v>12744.012940000001</v>
      </c>
      <c r="N1827" s="18">
        <v>7809.3214529999996</v>
      </c>
      <c r="O1827" s="18">
        <v>3439.3196819999998</v>
      </c>
      <c r="P1827" s="18">
        <v>-1278.5589910000001</v>
      </c>
      <c r="Q1827" s="18" t="s">
        <v>164</v>
      </c>
      <c r="R1827" s="18">
        <v>-5434.157553</v>
      </c>
      <c r="S1827" s="18" t="s">
        <v>164</v>
      </c>
      <c r="T1827" s="18">
        <v>-8083.6357429999998</v>
      </c>
      <c r="U1827" s="18" t="s">
        <v>164</v>
      </c>
      <c r="V1827" s="18">
        <v>-8088.1752120000001</v>
      </c>
      <c r="W1827" s="18" t="s">
        <v>164</v>
      </c>
      <c r="X1827" s="18">
        <v>-7243.8115239999997</v>
      </c>
      <c r="Y1827" s="18" t="s">
        <v>164</v>
      </c>
      <c r="Z1827" s="18">
        <v>-7426.9286709999997</v>
      </c>
    </row>
    <row r="1828" spans="1:26" hidden="1">
      <c r="A1828" s="18" t="s">
        <v>198</v>
      </c>
      <c r="B1828" s="18" t="s">
        <v>313</v>
      </c>
      <c r="C1828" s="18" t="s">
        <v>306</v>
      </c>
      <c r="D1828" s="18" t="s">
        <v>58</v>
      </c>
      <c r="E1828" s="18" t="s">
        <v>59</v>
      </c>
      <c r="F1828" s="18" t="s">
        <v>60</v>
      </c>
      <c r="G1828" s="18">
        <v>341.38309379999998</v>
      </c>
      <c r="H1828" s="18">
        <v>367.82590629999999</v>
      </c>
      <c r="I1828" s="18">
        <v>391.74681249999998</v>
      </c>
      <c r="J1828" s="18">
        <v>361.55418750000001</v>
      </c>
      <c r="K1828" s="18">
        <v>330.4735</v>
      </c>
      <c r="L1828" s="18">
        <v>310.21368749999999</v>
      </c>
      <c r="M1828" s="18">
        <v>299.01890630000003</v>
      </c>
      <c r="N1828" s="18">
        <v>301.23509380000002</v>
      </c>
      <c r="O1828" s="18">
        <v>311.8803125</v>
      </c>
      <c r="P1828" s="18">
        <v>321.88900000000001</v>
      </c>
      <c r="Q1828" s="18" t="s">
        <v>164</v>
      </c>
      <c r="R1828" s="18">
        <v>343.15618749999999</v>
      </c>
      <c r="S1828" s="18" t="s">
        <v>164</v>
      </c>
      <c r="T1828" s="18">
        <v>366.77381250000002</v>
      </c>
      <c r="U1828" s="18" t="s">
        <v>164</v>
      </c>
      <c r="V1828" s="18">
        <v>391.26790629999999</v>
      </c>
      <c r="W1828" s="18" t="s">
        <v>164</v>
      </c>
      <c r="X1828" s="18">
        <v>422.46850000000001</v>
      </c>
      <c r="Y1828" s="18" t="s">
        <v>164</v>
      </c>
      <c r="Z1828" s="18">
        <v>444.10918750000002</v>
      </c>
    </row>
    <row r="1829" spans="1:26" hidden="1">
      <c r="A1829" s="18" t="s">
        <v>198</v>
      </c>
      <c r="B1829" s="18" t="s">
        <v>313</v>
      </c>
      <c r="C1829" s="18" t="s">
        <v>306</v>
      </c>
      <c r="D1829" s="18" t="s">
        <v>58</v>
      </c>
      <c r="E1829" s="18" t="s">
        <v>61</v>
      </c>
      <c r="F1829" s="18" t="s">
        <v>62</v>
      </c>
      <c r="G1829" s="18">
        <v>63593.003779999999</v>
      </c>
      <c r="H1829" s="18">
        <v>75837.966069999995</v>
      </c>
      <c r="I1829" s="18">
        <v>90506.408169999995</v>
      </c>
      <c r="J1829" s="18">
        <v>112548.8245</v>
      </c>
      <c r="K1829" s="18">
        <v>136289.35430000001</v>
      </c>
      <c r="L1829" s="18">
        <v>160415.04879999999</v>
      </c>
      <c r="M1829" s="18">
        <v>184239.64569999999</v>
      </c>
      <c r="N1829" s="18">
        <v>208805.21679999999</v>
      </c>
      <c r="O1829" s="18">
        <v>234044.7438</v>
      </c>
      <c r="P1829" s="18">
        <v>259447.55859999999</v>
      </c>
      <c r="Q1829" s="18" t="s">
        <v>164</v>
      </c>
      <c r="R1829" s="18">
        <v>313768.01270000002</v>
      </c>
      <c r="S1829" s="18" t="s">
        <v>164</v>
      </c>
      <c r="T1829" s="18">
        <v>375415.8554</v>
      </c>
      <c r="U1829" s="18" t="s">
        <v>164</v>
      </c>
      <c r="V1829" s="18">
        <v>442751.0428</v>
      </c>
      <c r="W1829" s="18" t="s">
        <v>164</v>
      </c>
      <c r="X1829" s="18">
        <v>516224.35609999998</v>
      </c>
      <c r="Y1829" s="18" t="s">
        <v>164</v>
      </c>
      <c r="Z1829" s="18">
        <v>596236.48560000001</v>
      </c>
    </row>
    <row r="1830" spans="1:26" hidden="1">
      <c r="A1830" s="18" t="s">
        <v>198</v>
      </c>
      <c r="B1830" s="18" t="s">
        <v>313</v>
      </c>
      <c r="C1830" s="18" t="s">
        <v>306</v>
      </c>
      <c r="D1830" s="18" t="s">
        <v>58</v>
      </c>
      <c r="E1830" s="18" t="s">
        <v>142</v>
      </c>
      <c r="F1830" s="18" t="s">
        <v>143</v>
      </c>
      <c r="G1830" s="18">
        <v>6530.5478519999997</v>
      </c>
      <c r="H1830" s="18">
        <v>6921.7978519999997</v>
      </c>
      <c r="I1830" s="18">
        <v>7302.0942379999997</v>
      </c>
      <c r="J1830" s="18">
        <v>7671.501953</v>
      </c>
      <c r="K1830" s="18">
        <v>8015.3989259999998</v>
      </c>
      <c r="L1830" s="18">
        <v>8327.6826170000004</v>
      </c>
      <c r="M1830" s="18">
        <v>8608.7929690000001</v>
      </c>
      <c r="N1830" s="18">
        <v>8857.1757809999999</v>
      </c>
      <c r="O1830" s="18">
        <v>9069.8994139999995</v>
      </c>
      <c r="P1830" s="18">
        <v>9242.5429690000001</v>
      </c>
      <c r="Q1830" s="18" t="s">
        <v>164</v>
      </c>
      <c r="R1830" s="18">
        <v>9459.9677730000003</v>
      </c>
      <c r="S1830" s="18" t="s">
        <v>164</v>
      </c>
      <c r="T1830" s="18">
        <v>9531.0947269999997</v>
      </c>
      <c r="U1830" s="18" t="s">
        <v>164</v>
      </c>
      <c r="V1830" s="18">
        <v>9480.2275389999995</v>
      </c>
      <c r="W1830" s="18" t="s">
        <v>164</v>
      </c>
      <c r="X1830" s="18">
        <v>9325.7070309999999</v>
      </c>
      <c r="Y1830" s="18" t="s">
        <v>164</v>
      </c>
      <c r="Z1830" s="18">
        <v>9103.234375</v>
      </c>
    </row>
    <row r="1831" spans="1:26" hidden="1">
      <c r="A1831" s="18" t="s">
        <v>198</v>
      </c>
      <c r="B1831" s="18" t="s">
        <v>313</v>
      </c>
      <c r="C1831" s="18" t="s">
        <v>306</v>
      </c>
      <c r="D1831" s="18" t="s">
        <v>58</v>
      </c>
      <c r="E1831" s="18" t="s">
        <v>63</v>
      </c>
      <c r="F1831" s="18" t="s">
        <v>60</v>
      </c>
      <c r="G1831" s="18">
        <v>459.8191875</v>
      </c>
      <c r="H1831" s="18">
        <v>506.2955</v>
      </c>
      <c r="I1831" s="18">
        <v>548.77012500000001</v>
      </c>
      <c r="J1831" s="18">
        <v>501.2458125</v>
      </c>
      <c r="K1831" s="18">
        <v>455.49690629999998</v>
      </c>
      <c r="L1831" s="18">
        <v>428.72750000000002</v>
      </c>
      <c r="M1831" s="18">
        <v>391.09359380000001</v>
      </c>
      <c r="N1831" s="18">
        <v>382.58249999999998</v>
      </c>
      <c r="O1831" s="18">
        <v>396.33590629999998</v>
      </c>
      <c r="P1831" s="18">
        <v>415.88799999999998</v>
      </c>
      <c r="Q1831" s="18" t="s">
        <v>164</v>
      </c>
      <c r="R1831" s="18">
        <v>455.44581249999999</v>
      </c>
      <c r="S1831" s="18" t="s">
        <v>164</v>
      </c>
      <c r="T1831" s="18">
        <v>506.1966875</v>
      </c>
      <c r="U1831" s="18" t="s">
        <v>164</v>
      </c>
      <c r="V1831" s="18">
        <v>552.12381249999999</v>
      </c>
      <c r="W1831" s="18" t="s">
        <v>164</v>
      </c>
      <c r="X1831" s="18">
        <v>581.42212500000005</v>
      </c>
      <c r="Y1831" s="18" t="s">
        <v>164</v>
      </c>
      <c r="Z1831" s="18">
        <v>606.99950000000001</v>
      </c>
    </row>
    <row r="1832" spans="1:26" hidden="1">
      <c r="A1832" s="18" t="s">
        <v>198</v>
      </c>
      <c r="B1832" s="18" t="s">
        <v>314</v>
      </c>
      <c r="C1832" s="18" t="s">
        <v>306</v>
      </c>
      <c r="D1832" s="18" t="s">
        <v>58</v>
      </c>
      <c r="E1832" s="18" t="s">
        <v>140</v>
      </c>
      <c r="F1832" s="18" t="s">
        <v>141</v>
      </c>
      <c r="G1832" s="18">
        <v>33238.637699999999</v>
      </c>
      <c r="H1832" s="18">
        <v>35771.835290000003</v>
      </c>
      <c r="I1832" s="18">
        <v>38431.543619999997</v>
      </c>
      <c r="J1832" s="18">
        <v>35234.793949999999</v>
      </c>
      <c r="K1832" s="18">
        <v>29446.731449999999</v>
      </c>
      <c r="L1832" s="18">
        <v>23523.95117</v>
      </c>
      <c r="M1832" s="18">
        <v>16265.32617</v>
      </c>
      <c r="N1832" s="18">
        <v>9384.9210619999994</v>
      </c>
      <c r="O1832" s="18">
        <v>3117.1455890000002</v>
      </c>
      <c r="P1832" s="18">
        <v>-519.20662440000001</v>
      </c>
      <c r="Q1832" s="18" t="s">
        <v>164</v>
      </c>
      <c r="R1832" s="18">
        <v>-6350.7288820000003</v>
      </c>
      <c r="S1832" s="18" t="s">
        <v>164</v>
      </c>
      <c r="T1832" s="18">
        <v>-10491.86231</v>
      </c>
      <c r="U1832" s="18" t="s">
        <v>164</v>
      </c>
      <c r="V1832" s="18">
        <v>-10640.48674</v>
      </c>
      <c r="W1832" s="18" t="s">
        <v>164</v>
      </c>
      <c r="X1832" s="18">
        <v>-10149.861489999999</v>
      </c>
      <c r="Y1832" s="18" t="s">
        <v>164</v>
      </c>
      <c r="Z1832" s="18">
        <v>-13027.96745</v>
      </c>
    </row>
    <row r="1833" spans="1:26" hidden="1">
      <c r="A1833" s="18" t="s">
        <v>198</v>
      </c>
      <c r="B1833" s="18" t="s">
        <v>314</v>
      </c>
      <c r="C1833" s="18" t="s">
        <v>306</v>
      </c>
      <c r="D1833" s="18" t="s">
        <v>58</v>
      </c>
      <c r="E1833" s="18" t="s">
        <v>59</v>
      </c>
      <c r="F1833" s="18" t="s">
        <v>60</v>
      </c>
      <c r="G1833" s="18">
        <v>341.09818749999999</v>
      </c>
      <c r="H1833" s="18">
        <v>367.15600000000001</v>
      </c>
      <c r="I1833" s="18">
        <v>392.07609380000002</v>
      </c>
      <c r="J1833" s="18">
        <v>365.44890629999998</v>
      </c>
      <c r="K1833" s="18">
        <v>336.44518749999997</v>
      </c>
      <c r="L1833" s="18">
        <v>316.02600000000001</v>
      </c>
      <c r="M1833" s="18">
        <v>302.84268750000001</v>
      </c>
      <c r="N1833" s="18">
        <v>302.32559379999998</v>
      </c>
      <c r="O1833" s="18">
        <v>309.37440629999998</v>
      </c>
      <c r="P1833" s="18">
        <v>315.2749063</v>
      </c>
      <c r="Q1833" s="18" t="s">
        <v>164</v>
      </c>
      <c r="R1833" s="18">
        <v>328.66490629999998</v>
      </c>
      <c r="S1833" s="18" t="s">
        <v>164</v>
      </c>
      <c r="T1833" s="18">
        <v>342.0078125</v>
      </c>
      <c r="U1833" s="18" t="s">
        <v>164</v>
      </c>
      <c r="V1833" s="18">
        <v>356.24549999999999</v>
      </c>
      <c r="W1833" s="18" t="s">
        <v>164</v>
      </c>
      <c r="X1833" s="18">
        <v>369.63190630000003</v>
      </c>
      <c r="Y1833" s="18" t="s">
        <v>164</v>
      </c>
      <c r="Z1833" s="18">
        <v>368.47131250000001</v>
      </c>
    </row>
    <row r="1834" spans="1:26" hidden="1">
      <c r="A1834" s="18" t="s">
        <v>198</v>
      </c>
      <c r="B1834" s="18" t="s">
        <v>314</v>
      </c>
      <c r="C1834" s="18" t="s">
        <v>306</v>
      </c>
      <c r="D1834" s="18" t="s">
        <v>58</v>
      </c>
      <c r="E1834" s="18" t="s">
        <v>61</v>
      </c>
      <c r="F1834" s="18" t="s">
        <v>62</v>
      </c>
      <c r="G1834" s="18">
        <v>63593.003779999999</v>
      </c>
      <c r="H1834" s="18">
        <v>75837.966069999995</v>
      </c>
      <c r="I1834" s="18">
        <v>90343.051139999996</v>
      </c>
      <c r="J1834" s="18">
        <v>111967.4773</v>
      </c>
      <c r="K1834" s="18">
        <v>134957.9547</v>
      </c>
      <c r="L1834" s="18">
        <v>157925.73199999999</v>
      </c>
      <c r="M1834" s="18">
        <v>180332.64670000001</v>
      </c>
      <c r="N1834" s="18">
        <v>203058.71170000001</v>
      </c>
      <c r="O1834" s="18">
        <v>225868.73989999999</v>
      </c>
      <c r="P1834" s="18">
        <v>248126.6635</v>
      </c>
      <c r="Q1834" s="18" t="s">
        <v>164</v>
      </c>
      <c r="R1834" s="18">
        <v>293617.9106</v>
      </c>
      <c r="S1834" s="18" t="s">
        <v>164</v>
      </c>
      <c r="T1834" s="18">
        <v>341653.15169999999</v>
      </c>
      <c r="U1834" s="18" t="s">
        <v>164</v>
      </c>
      <c r="V1834" s="18">
        <v>388873.89250000002</v>
      </c>
      <c r="W1834" s="18" t="s">
        <v>164</v>
      </c>
      <c r="X1834" s="18">
        <v>433175.5306</v>
      </c>
      <c r="Y1834" s="18" t="s">
        <v>164</v>
      </c>
      <c r="Z1834" s="18">
        <v>472345.87469999999</v>
      </c>
    </row>
    <row r="1835" spans="1:26" hidden="1">
      <c r="A1835" s="18" t="s">
        <v>198</v>
      </c>
      <c r="B1835" s="18" t="s">
        <v>314</v>
      </c>
      <c r="C1835" s="18" t="s">
        <v>306</v>
      </c>
      <c r="D1835" s="18" t="s">
        <v>58</v>
      </c>
      <c r="E1835" s="18" t="s">
        <v>142</v>
      </c>
      <c r="F1835" s="18" t="s">
        <v>143</v>
      </c>
      <c r="G1835" s="18">
        <v>6530.5478519999997</v>
      </c>
      <c r="H1835" s="18">
        <v>6921.7978519999997</v>
      </c>
      <c r="I1835" s="18">
        <v>7266.5180659999996</v>
      </c>
      <c r="J1835" s="18">
        <v>7576.1049800000001</v>
      </c>
      <c r="K1835" s="18">
        <v>7843.5659180000002</v>
      </c>
      <c r="L1835" s="18">
        <v>8061.9379879999997</v>
      </c>
      <c r="M1835" s="18">
        <v>8246.0166019999997</v>
      </c>
      <c r="N1835" s="18">
        <v>8388.7626949999994</v>
      </c>
      <c r="O1835" s="18">
        <v>8484.5087889999995</v>
      </c>
      <c r="P1835" s="18">
        <v>8530.5</v>
      </c>
      <c r="Q1835" s="18" t="s">
        <v>164</v>
      </c>
      <c r="R1835" s="18">
        <v>8492.1757809999999</v>
      </c>
      <c r="S1835" s="18" t="s">
        <v>164</v>
      </c>
      <c r="T1835" s="18">
        <v>8298.9501949999994</v>
      </c>
      <c r="U1835" s="18" t="s">
        <v>164</v>
      </c>
      <c r="V1835" s="18">
        <v>7967.3872069999998</v>
      </c>
      <c r="W1835" s="18" t="s">
        <v>164</v>
      </c>
      <c r="X1835" s="18">
        <v>7510.4541019999997</v>
      </c>
      <c r="Y1835" s="18" t="s">
        <v>164</v>
      </c>
      <c r="Z1835" s="18">
        <v>6957.9887699999999</v>
      </c>
    </row>
    <row r="1836" spans="1:26" hidden="1">
      <c r="A1836" s="18" t="s">
        <v>198</v>
      </c>
      <c r="B1836" s="18" t="s">
        <v>314</v>
      </c>
      <c r="C1836" s="18" t="s">
        <v>306</v>
      </c>
      <c r="D1836" s="18" t="s">
        <v>58</v>
      </c>
      <c r="E1836" s="18" t="s">
        <v>63</v>
      </c>
      <c r="F1836" s="18" t="s">
        <v>60</v>
      </c>
      <c r="G1836" s="18">
        <v>459.51100000000002</v>
      </c>
      <c r="H1836" s="18">
        <v>505.55809379999999</v>
      </c>
      <c r="I1836" s="18">
        <v>549.85400000000004</v>
      </c>
      <c r="J1836" s="18">
        <v>507.55181249999998</v>
      </c>
      <c r="K1836" s="18">
        <v>464.65040629999999</v>
      </c>
      <c r="L1836" s="18">
        <v>437.57731250000001</v>
      </c>
      <c r="M1836" s="18">
        <v>396.39818750000001</v>
      </c>
      <c r="N1836" s="18">
        <v>398.9391875</v>
      </c>
      <c r="O1836" s="18">
        <v>427.3576875</v>
      </c>
      <c r="P1836" s="18">
        <v>448.91340630000002</v>
      </c>
      <c r="Q1836" s="18" t="s">
        <v>164</v>
      </c>
      <c r="R1836" s="18">
        <v>481.85868749999997</v>
      </c>
      <c r="S1836" s="18" t="s">
        <v>164</v>
      </c>
      <c r="T1836" s="18">
        <v>513.53359379999995</v>
      </c>
      <c r="U1836" s="18" t="s">
        <v>164</v>
      </c>
      <c r="V1836" s="18">
        <v>536.66762500000004</v>
      </c>
      <c r="W1836" s="18" t="s">
        <v>164</v>
      </c>
      <c r="X1836" s="18">
        <v>544.479375</v>
      </c>
      <c r="Y1836" s="18" t="s">
        <v>164</v>
      </c>
      <c r="Z1836" s="18">
        <v>554.56331250000005</v>
      </c>
    </row>
    <row r="1837" spans="1:26" hidden="1">
      <c r="A1837" s="18" t="s">
        <v>198</v>
      </c>
      <c r="B1837" s="18" t="s">
        <v>315</v>
      </c>
      <c r="C1837" s="18" t="s">
        <v>306</v>
      </c>
      <c r="D1837" s="18" t="s">
        <v>58</v>
      </c>
      <c r="E1837" s="18" t="s">
        <v>140</v>
      </c>
      <c r="F1837" s="18" t="s">
        <v>141</v>
      </c>
      <c r="G1837" s="18">
        <v>33242.433270000001</v>
      </c>
      <c r="H1837" s="18">
        <v>35828.364260000002</v>
      </c>
      <c r="I1837" s="18">
        <v>37644.384769999997</v>
      </c>
      <c r="J1837" s="18">
        <v>34189.11361</v>
      </c>
      <c r="K1837" s="18">
        <v>26701.223470000001</v>
      </c>
      <c r="L1837" s="18">
        <v>18303.797689999999</v>
      </c>
      <c r="M1837" s="18">
        <v>10051.019039999999</v>
      </c>
      <c r="N1837" s="18">
        <v>4910.1102300000002</v>
      </c>
      <c r="O1837" s="18">
        <v>670.96223459999999</v>
      </c>
      <c r="P1837" s="18">
        <v>-2269.9450689999999</v>
      </c>
      <c r="Q1837" s="18" t="s">
        <v>164</v>
      </c>
      <c r="R1837" s="18">
        <v>-3294.2363690000002</v>
      </c>
      <c r="S1837" s="18" t="s">
        <v>164</v>
      </c>
      <c r="T1837" s="18">
        <v>-3634.1234340000001</v>
      </c>
      <c r="U1837" s="18" t="s">
        <v>164</v>
      </c>
      <c r="V1837" s="18">
        <v>-2094.0413010000002</v>
      </c>
      <c r="W1837" s="18" t="s">
        <v>164</v>
      </c>
      <c r="X1837" s="18">
        <v>-157.85524240000001</v>
      </c>
      <c r="Y1837" s="18" t="s">
        <v>164</v>
      </c>
      <c r="Z1837" s="18">
        <v>1516.974121</v>
      </c>
    </row>
    <row r="1838" spans="1:26" hidden="1">
      <c r="A1838" s="18" t="s">
        <v>198</v>
      </c>
      <c r="B1838" s="18" t="s">
        <v>315</v>
      </c>
      <c r="C1838" s="18" t="s">
        <v>306</v>
      </c>
      <c r="D1838" s="18" t="s">
        <v>58</v>
      </c>
      <c r="E1838" s="18" t="s">
        <v>59</v>
      </c>
      <c r="F1838" s="18" t="s">
        <v>60</v>
      </c>
      <c r="G1838" s="18">
        <v>341.38299999999998</v>
      </c>
      <c r="H1838" s="18">
        <v>367.96281249999998</v>
      </c>
      <c r="I1838" s="18">
        <v>388.53</v>
      </c>
      <c r="J1838" s="18">
        <v>365.50040630000001</v>
      </c>
      <c r="K1838" s="18">
        <v>327.75609379999997</v>
      </c>
      <c r="L1838" s="18">
        <v>300.06131249999999</v>
      </c>
      <c r="M1838" s="18">
        <v>281.6663125</v>
      </c>
      <c r="N1838" s="18">
        <v>271.31318750000003</v>
      </c>
      <c r="O1838" s="18">
        <v>274.67281250000002</v>
      </c>
      <c r="P1838" s="18">
        <v>280.34949999999998</v>
      </c>
      <c r="Q1838" s="18" t="s">
        <v>164</v>
      </c>
      <c r="R1838" s="18">
        <v>300.25481250000001</v>
      </c>
      <c r="S1838" s="18" t="s">
        <v>164</v>
      </c>
      <c r="T1838" s="18">
        <v>318.61040630000002</v>
      </c>
      <c r="U1838" s="18" t="s">
        <v>164</v>
      </c>
      <c r="V1838" s="18">
        <v>334.66849999999999</v>
      </c>
      <c r="W1838" s="18" t="s">
        <v>164</v>
      </c>
      <c r="X1838" s="18">
        <v>342.75731250000001</v>
      </c>
      <c r="Y1838" s="18" t="s">
        <v>164</v>
      </c>
      <c r="Z1838" s="18">
        <v>346.15631250000001</v>
      </c>
    </row>
    <row r="1839" spans="1:26" hidden="1">
      <c r="A1839" s="18" t="s">
        <v>198</v>
      </c>
      <c r="B1839" s="18" t="s">
        <v>315</v>
      </c>
      <c r="C1839" s="18" t="s">
        <v>306</v>
      </c>
      <c r="D1839" s="18" t="s">
        <v>58</v>
      </c>
      <c r="E1839" s="18" t="s">
        <v>61</v>
      </c>
      <c r="F1839" s="18" t="s">
        <v>62</v>
      </c>
      <c r="G1839" s="18">
        <v>63593.003779999999</v>
      </c>
      <c r="H1839" s="18">
        <v>75837.966069999995</v>
      </c>
      <c r="I1839" s="18">
        <v>90343.051139999996</v>
      </c>
      <c r="J1839" s="18">
        <v>111967.4773</v>
      </c>
      <c r="K1839" s="18">
        <v>134957.9547</v>
      </c>
      <c r="L1839" s="18">
        <v>157925.73199999999</v>
      </c>
      <c r="M1839" s="18">
        <v>180332.64670000001</v>
      </c>
      <c r="N1839" s="18">
        <v>203058.71170000001</v>
      </c>
      <c r="O1839" s="18">
        <v>225868.73989999999</v>
      </c>
      <c r="P1839" s="18">
        <v>248126.6635</v>
      </c>
      <c r="Q1839" s="18" t="s">
        <v>164</v>
      </c>
      <c r="R1839" s="18">
        <v>293617.9106</v>
      </c>
      <c r="S1839" s="18" t="s">
        <v>164</v>
      </c>
      <c r="T1839" s="18">
        <v>341653.15169999999</v>
      </c>
      <c r="U1839" s="18" t="s">
        <v>164</v>
      </c>
      <c r="V1839" s="18">
        <v>388873.89250000002</v>
      </c>
      <c r="W1839" s="18" t="s">
        <v>164</v>
      </c>
      <c r="X1839" s="18">
        <v>433175.5306</v>
      </c>
      <c r="Y1839" s="18" t="s">
        <v>164</v>
      </c>
      <c r="Z1839" s="18">
        <v>472345.87469999999</v>
      </c>
    </row>
    <row r="1840" spans="1:26" hidden="1">
      <c r="A1840" s="18" t="s">
        <v>198</v>
      </c>
      <c r="B1840" s="18" t="s">
        <v>315</v>
      </c>
      <c r="C1840" s="18" t="s">
        <v>306</v>
      </c>
      <c r="D1840" s="18" t="s">
        <v>58</v>
      </c>
      <c r="E1840" s="18" t="s">
        <v>142</v>
      </c>
      <c r="F1840" s="18" t="s">
        <v>143</v>
      </c>
      <c r="G1840" s="18">
        <v>6530.5478519999997</v>
      </c>
      <c r="H1840" s="18">
        <v>6921.7978519999997</v>
      </c>
      <c r="I1840" s="18">
        <v>7266.5180659999996</v>
      </c>
      <c r="J1840" s="18">
        <v>7576.1049800000001</v>
      </c>
      <c r="K1840" s="18">
        <v>7843.5659180000002</v>
      </c>
      <c r="L1840" s="18">
        <v>8061.9379879999997</v>
      </c>
      <c r="M1840" s="18">
        <v>8246.0166019999997</v>
      </c>
      <c r="N1840" s="18">
        <v>8388.7626949999994</v>
      </c>
      <c r="O1840" s="18">
        <v>8484.5087889999995</v>
      </c>
      <c r="P1840" s="18">
        <v>8530.5</v>
      </c>
      <c r="Q1840" s="18" t="s">
        <v>164</v>
      </c>
      <c r="R1840" s="18">
        <v>8492.1757809999999</v>
      </c>
      <c r="S1840" s="18" t="s">
        <v>164</v>
      </c>
      <c r="T1840" s="18">
        <v>8298.9501949999994</v>
      </c>
      <c r="U1840" s="18" t="s">
        <v>164</v>
      </c>
      <c r="V1840" s="18">
        <v>7967.3872069999998</v>
      </c>
      <c r="W1840" s="18" t="s">
        <v>164</v>
      </c>
      <c r="X1840" s="18">
        <v>7510.4541019999997</v>
      </c>
      <c r="Y1840" s="18" t="s">
        <v>164</v>
      </c>
      <c r="Z1840" s="18">
        <v>6957.9887699999999</v>
      </c>
    </row>
    <row r="1841" spans="1:26" hidden="1">
      <c r="A1841" s="18" t="s">
        <v>198</v>
      </c>
      <c r="B1841" s="18" t="s">
        <v>315</v>
      </c>
      <c r="C1841" s="18" t="s">
        <v>306</v>
      </c>
      <c r="D1841" s="18" t="s">
        <v>58</v>
      </c>
      <c r="E1841" s="18" t="s">
        <v>63</v>
      </c>
      <c r="F1841" s="18" t="s">
        <v>60</v>
      </c>
      <c r="G1841" s="18">
        <v>459.77009379999998</v>
      </c>
      <c r="H1841" s="18">
        <v>506.68</v>
      </c>
      <c r="I1841" s="18">
        <v>544.18700000000001</v>
      </c>
      <c r="J1841" s="18">
        <v>512.7355</v>
      </c>
      <c r="K1841" s="18">
        <v>457.96131250000002</v>
      </c>
      <c r="L1841" s="18">
        <v>403.00549999999998</v>
      </c>
      <c r="M1841" s="18">
        <v>363.11618750000002</v>
      </c>
      <c r="N1841" s="18">
        <v>330.416</v>
      </c>
      <c r="O1841" s="18">
        <v>337.77390630000002</v>
      </c>
      <c r="P1841" s="18">
        <v>351.27159380000001</v>
      </c>
      <c r="Q1841" s="18" t="s">
        <v>164</v>
      </c>
      <c r="R1841" s="18">
        <v>383.64749999999998</v>
      </c>
      <c r="S1841" s="18" t="s">
        <v>164</v>
      </c>
      <c r="T1841" s="18">
        <v>437.46431250000001</v>
      </c>
      <c r="U1841" s="18" t="s">
        <v>164</v>
      </c>
      <c r="V1841" s="18">
        <v>470.06240630000002</v>
      </c>
      <c r="W1841" s="18" t="s">
        <v>164</v>
      </c>
      <c r="X1841" s="18">
        <v>479.11359379999999</v>
      </c>
      <c r="Y1841" s="18" t="s">
        <v>164</v>
      </c>
      <c r="Z1841" s="18">
        <v>493.05181249999998</v>
      </c>
    </row>
    <row r="1842" spans="1:26" s="157" customFormat="1">
      <c r="A1842" s="157" t="s">
        <v>198</v>
      </c>
      <c r="B1842" s="157" t="s">
        <v>57</v>
      </c>
      <c r="C1842" s="157" t="s">
        <v>306</v>
      </c>
      <c r="D1842" s="157" t="s">
        <v>58</v>
      </c>
      <c r="E1842" s="157" t="s">
        <v>140</v>
      </c>
      <c r="F1842" s="157" t="s">
        <v>141</v>
      </c>
      <c r="G1842" s="157">
        <v>33166.074220000002</v>
      </c>
      <c r="H1842" s="157">
        <v>35488.828780000003</v>
      </c>
      <c r="I1842" s="157" t="s">
        <v>164</v>
      </c>
      <c r="J1842" s="157">
        <v>33208.799480000001</v>
      </c>
      <c r="K1842" s="157" t="s">
        <v>164</v>
      </c>
      <c r="L1842" s="157">
        <v>17967.968260000001</v>
      </c>
      <c r="M1842" s="157" t="s">
        <v>164</v>
      </c>
      <c r="N1842" s="157">
        <v>6413.9462080000003</v>
      </c>
      <c r="O1842" s="157" t="s">
        <v>164</v>
      </c>
      <c r="P1842" s="157">
        <v>968.03625499999998</v>
      </c>
      <c r="Q1842" s="157" t="s">
        <v>164</v>
      </c>
      <c r="R1842" s="157">
        <v>-1649.9985449999999</v>
      </c>
      <c r="S1842" s="157" t="s">
        <v>164</v>
      </c>
      <c r="T1842" s="157">
        <v>-4136.9238290000003</v>
      </c>
      <c r="U1842" s="157" t="s">
        <v>164</v>
      </c>
      <c r="V1842" s="157">
        <v>-7370.2054449999996</v>
      </c>
      <c r="W1842" s="157" t="s">
        <v>164</v>
      </c>
      <c r="X1842" s="157">
        <v>-10567.70752</v>
      </c>
      <c r="Y1842" s="157" t="s">
        <v>164</v>
      </c>
      <c r="Z1842" s="157">
        <v>-14340.424639999999</v>
      </c>
    </row>
    <row r="1843" spans="1:26" s="157" customFormat="1">
      <c r="A1843" s="157" t="s">
        <v>198</v>
      </c>
      <c r="B1843" s="157" t="s">
        <v>57</v>
      </c>
      <c r="C1843" s="157" t="s">
        <v>306</v>
      </c>
      <c r="D1843" s="157" t="s">
        <v>58</v>
      </c>
      <c r="E1843" s="157" t="s">
        <v>59</v>
      </c>
      <c r="F1843" s="157" t="s">
        <v>60</v>
      </c>
      <c r="G1843" s="157">
        <v>340.77550000000002</v>
      </c>
      <c r="H1843" s="157">
        <v>367.28090630000003</v>
      </c>
      <c r="I1843" s="157" t="s">
        <v>164</v>
      </c>
      <c r="J1843" s="157">
        <v>346.62018749999999</v>
      </c>
      <c r="K1843" s="157" t="s">
        <v>164</v>
      </c>
      <c r="L1843" s="157">
        <v>274.8535</v>
      </c>
      <c r="M1843" s="157" t="s">
        <v>164</v>
      </c>
      <c r="N1843" s="157">
        <v>288.98031250000003</v>
      </c>
      <c r="O1843" s="157" t="s">
        <v>164</v>
      </c>
      <c r="P1843" s="157">
        <v>320.61318749999998</v>
      </c>
      <c r="Q1843" s="157" t="s">
        <v>164</v>
      </c>
      <c r="R1843" s="157">
        <v>344.32309379999998</v>
      </c>
      <c r="S1843" s="157" t="s">
        <v>164</v>
      </c>
      <c r="T1843" s="157">
        <v>360.75381249999998</v>
      </c>
      <c r="U1843" s="157" t="s">
        <v>164</v>
      </c>
      <c r="V1843" s="157">
        <v>367.02868749999999</v>
      </c>
      <c r="W1843" s="157" t="s">
        <v>164</v>
      </c>
      <c r="X1843" s="157">
        <v>364.04431249999999</v>
      </c>
      <c r="Y1843" s="157" t="s">
        <v>164</v>
      </c>
      <c r="Z1843" s="157">
        <v>355.6644063</v>
      </c>
    </row>
    <row r="1844" spans="1:26" s="157" customFormat="1">
      <c r="A1844" s="157" t="s">
        <v>198</v>
      </c>
      <c r="B1844" s="157" t="s">
        <v>57</v>
      </c>
      <c r="C1844" s="157" t="s">
        <v>306</v>
      </c>
      <c r="D1844" s="157" t="s">
        <v>58</v>
      </c>
      <c r="E1844" s="157" t="s">
        <v>61</v>
      </c>
      <c r="F1844" s="157" t="s">
        <v>62</v>
      </c>
      <c r="G1844" s="157">
        <v>63148.666799999999</v>
      </c>
      <c r="H1844" s="157">
        <v>75308.071089999998</v>
      </c>
      <c r="I1844" s="157" t="s">
        <v>164</v>
      </c>
      <c r="J1844" s="157">
        <v>111996.8266</v>
      </c>
      <c r="K1844" s="157" t="s">
        <v>164</v>
      </c>
      <c r="L1844" s="157">
        <v>171440.27660000001</v>
      </c>
      <c r="M1844" s="157" t="s">
        <v>164</v>
      </c>
      <c r="N1844" s="157">
        <v>245515.05</v>
      </c>
      <c r="O1844" s="157" t="s">
        <v>164</v>
      </c>
      <c r="P1844" s="157">
        <v>320431.54690000002</v>
      </c>
      <c r="Q1844" s="157" t="s">
        <v>164</v>
      </c>
      <c r="R1844" s="157">
        <v>391920.54690000002</v>
      </c>
      <c r="S1844" s="157" t="s">
        <v>164</v>
      </c>
      <c r="T1844" s="157">
        <v>461220.3063</v>
      </c>
      <c r="U1844" s="157" t="s">
        <v>164</v>
      </c>
      <c r="V1844" s="157">
        <v>522961.10629999998</v>
      </c>
      <c r="W1844" s="157" t="s">
        <v>164</v>
      </c>
      <c r="X1844" s="157">
        <v>577363.39379999996</v>
      </c>
      <c r="Y1844" s="157" t="s">
        <v>164</v>
      </c>
      <c r="Z1844" s="157">
        <v>621928.58750000002</v>
      </c>
    </row>
    <row r="1845" spans="1:26" s="157" customFormat="1">
      <c r="A1845" s="157" t="s">
        <v>198</v>
      </c>
      <c r="B1845" s="157" t="s">
        <v>57</v>
      </c>
      <c r="C1845" s="157" t="s">
        <v>306</v>
      </c>
      <c r="D1845" s="157" t="s">
        <v>58</v>
      </c>
      <c r="E1845" s="157" t="s">
        <v>142</v>
      </c>
      <c r="F1845" s="157" t="s">
        <v>143</v>
      </c>
      <c r="G1845" s="157">
        <v>6530.5478519999997</v>
      </c>
      <c r="H1845" s="157">
        <v>6921.7978519999997</v>
      </c>
      <c r="I1845" s="157" t="s">
        <v>164</v>
      </c>
      <c r="J1845" s="157">
        <v>7576.1049800000001</v>
      </c>
      <c r="K1845" s="157" t="s">
        <v>164</v>
      </c>
      <c r="L1845" s="157">
        <v>8061.9379879999997</v>
      </c>
      <c r="M1845" s="157" t="s">
        <v>164</v>
      </c>
      <c r="N1845" s="157">
        <v>8388.7626949999994</v>
      </c>
      <c r="O1845" s="157" t="s">
        <v>164</v>
      </c>
      <c r="P1845" s="157">
        <v>8530.5</v>
      </c>
      <c r="Q1845" s="157" t="s">
        <v>164</v>
      </c>
      <c r="R1845" s="157">
        <v>8492.1757809999999</v>
      </c>
      <c r="S1845" s="157" t="s">
        <v>164</v>
      </c>
      <c r="T1845" s="157">
        <v>8298.9501949999994</v>
      </c>
      <c r="U1845" s="157" t="s">
        <v>164</v>
      </c>
      <c r="V1845" s="157">
        <v>7967.3872069999998</v>
      </c>
      <c r="W1845" s="157" t="s">
        <v>164</v>
      </c>
      <c r="X1845" s="157">
        <v>7510.4541019999997</v>
      </c>
      <c r="Y1845" s="157" t="s">
        <v>164</v>
      </c>
      <c r="Z1845" s="157">
        <v>6957.9887699999999</v>
      </c>
    </row>
    <row r="1846" spans="1:26" s="157" customFormat="1">
      <c r="A1846" s="157" t="s">
        <v>198</v>
      </c>
      <c r="B1846" s="157" t="s">
        <v>57</v>
      </c>
      <c r="C1846" s="157" t="s">
        <v>306</v>
      </c>
      <c r="D1846" s="157" t="s">
        <v>58</v>
      </c>
      <c r="E1846" s="157" t="s">
        <v>63</v>
      </c>
      <c r="F1846" s="157" t="s">
        <v>60</v>
      </c>
      <c r="G1846" s="157">
        <v>459.02309380000003</v>
      </c>
      <c r="H1846" s="157">
        <v>505.88218749999999</v>
      </c>
      <c r="I1846" s="157" t="s">
        <v>164</v>
      </c>
      <c r="J1846" s="157">
        <v>483.21768750000001</v>
      </c>
      <c r="K1846" s="157" t="s">
        <v>164</v>
      </c>
      <c r="L1846" s="157">
        <v>396.56290630000001</v>
      </c>
      <c r="M1846" s="157" t="s">
        <v>164</v>
      </c>
      <c r="N1846" s="157">
        <v>399.62</v>
      </c>
      <c r="O1846" s="157" t="s">
        <v>164</v>
      </c>
      <c r="P1846" s="157">
        <v>431.09550000000002</v>
      </c>
      <c r="Q1846" s="157" t="s">
        <v>164</v>
      </c>
      <c r="R1846" s="157">
        <v>462.52640630000002</v>
      </c>
      <c r="S1846" s="157" t="s">
        <v>164</v>
      </c>
      <c r="T1846" s="157">
        <v>494.8538125</v>
      </c>
      <c r="U1846" s="157" t="s">
        <v>164</v>
      </c>
      <c r="V1846" s="157">
        <v>505.07381249999997</v>
      </c>
      <c r="W1846" s="157" t="s">
        <v>164</v>
      </c>
      <c r="X1846" s="157">
        <v>495.79459379999997</v>
      </c>
      <c r="Y1846" s="157" t="s">
        <v>164</v>
      </c>
      <c r="Z1846" s="157">
        <v>489.9520938</v>
      </c>
    </row>
    <row r="1847" spans="1:26" hidden="1">
      <c r="A1847" s="18" t="s">
        <v>206</v>
      </c>
      <c r="B1847" s="18" t="s">
        <v>316</v>
      </c>
      <c r="C1847" s="18" t="s">
        <v>306</v>
      </c>
      <c r="D1847" s="18" t="s">
        <v>58</v>
      </c>
      <c r="E1847" s="18" t="s">
        <v>140</v>
      </c>
      <c r="F1847" s="18" t="s">
        <v>141</v>
      </c>
      <c r="G1847" s="18">
        <v>40695.800000000003</v>
      </c>
      <c r="H1847" s="18">
        <v>41734.300000000003</v>
      </c>
      <c r="I1847" s="18" t="s">
        <v>164</v>
      </c>
      <c r="J1847" s="18">
        <v>39452</v>
      </c>
      <c r="K1847" s="18" t="s">
        <v>164</v>
      </c>
      <c r="L1847" s="18">
        <v>27099</v>
      </c>
      <c r="M1847" s="18" t="s">
        <v>164</v>
      </c>
      <c r="N1847" s="18">
        <v>18909.7</v>
      </c>
      <c r="O1847" s="18" t="s">
        <v>164</v>
      </c>
      <c r="P1847" s="18">
        <v>8268</v>
      </c>
      <c r="Q1847" s="18" t="s">
        <v>164</v>
      </c>
      <c r="R1847" s="18">
        <v>872.5</v>
      </c>
      <c r="S1847" s="18" t="s">
        <v>164</v>
      </c>
      <c r="T1847" s="18">
        <v>-6253.1</v>
      </c>
      <c r="U1847" s="18" t="s">
        <v>164</v>
      </c>
      <c r="V1847" s="18">
        <v>-14632.2</v>
      </c>
      <c r="W1847" s="18" t="s">
        <v>164</v>
      </c>
      <c r="X1847" s="18">
        <v>-27047</v>
      </c>
      <c r="Y1847" s="18" t="s">
        <v>164</v>
      </c>
      <c r="Z1847" s="18">
        <v>-42663.8</v>
      </c>
    </row>
    <row r="1848" spans="1:26" hidden="1">
      <c r="A1848" s="18" t="s">
        <v>206</v>
      </c>
      <c r="B1848" s="18" t="s">
        <v>316</v>
      </c>
      <c r="C1848" s="18" t="s">
        <v>306</v>
      </c>
      <c r="D1848" s="18" t="s">
        <v>58</v>
      </c>
      <c r="E1848" s="18" t="s">
        <v>59</v>
      </c>
      <c r="F1848" s="18" t="s">
        <v>60</v>
      </c>
      <c r="G1848" s="18">
        <v>395</v>
      </c>
      <c r="H1848" s="18">
        <v>413.5</v>
      </c>
      <c r="I1848" s="18" t="s">
        <v>164</v>
      </c>
      <c r="J1848" s="18">
        <v>426</v>
      </c>
      <c r="K1848" s="18" t="s">
        <v>164</v>
      </c>
      <c r="L1848" s="18">
        <v>424.3</v>
      </c>
      <c r="M1848" s="18" t="s">
        <v>164</v>
      </c>
      <c r="N1848" s="18">
        <v>501.4</v>
      </c>
      <c r="O1848" s="18" t="s">
        <v>164</v>
      </c>
      <c r="P1848" s="18">
        <v>543.6</v>
      </c>
      <c r="Q1848" s="18" t="s">
        <v>164</v>
      </c>
      <c r="R1848" s="18">
        <v>593.5</v>
      </c>
      <c r="S1848" s="18" t="s">
        <v>164</v>
      </c>
      <c r="T1848" s="18">
        <v>642.20000000000005</v>
      </c>
      <c r="U1848" s="18" t="s">
        <v>164</v>
      </c>
      <c r="V1848" s="18">
        <v>715.5</v>
      </c>
      <c r="W1848" s="18" t="s">
        <v>164</v>
      </c>
      <c r="X1848" s="18">
        <v>811.3</v>
      </c>
      <c r="Y1848" s="18" t="s">
        <v>164</v>
      </c>
      <c r="Z1848" s="18">
        <v>947.6</v>
      </c>
    </row>
    <row r="1849" spans="1:26" hidden="1">
      <c r="A1849" s="18" t="s">
        <v>206</v>
      </c>
      <c r="B1849" s="18" t="s">
        <v>316</v>
      </c>
      <c r="C1849" s="18" t="s">
        <v>306</v>
      </c>
      <c r="D1849" s="18" t="s">
        <v>58</v>
      </c>
      <c r="E1849" s="18" t="s">
        <v>142</v>
      </c>
      <c r="F1849" s="18" t="s">
        <v>143</v>
      </c>
      <c r="G1849" s="18">
        <v>6871.3</v>
      </c>
      <c r="H1849" s="18">
        <v>7251.4</v>
      </c>
      <c r="I1849" s="18" t="s">
        <v>164</v>
      </c>
      <c r="J1849" s="18">
        <v>7631.5</v>
      </c>
      <c r="K1849" s="18" t="s">
        <v>164</v>
      </c>
      <c r="L1849" s="18">
        <v>8296.2000000000007</v>
      </c>
      <c r="M1849" s="18" t="s">
        <v>164</v>
      </c>
      <c r="N1849" s="18">
        <v>8849.5</v>
      </c>
      <c r="O1849" s="18" t="s">
        <v>164</v>
      </c>
      <c r="P1849" s="18">
        <v>9282.7000000000007</v>
      </c>
      <c r="Q1849" s="18" t="s">
        <v>164</v>
      </c>
      <c r="R1849" s="18">
        <v>9593.2000000000007</v>
      </c>
      <c r="S1849" s="18" t="s">
        <v>164</v>
      </c>
      <c r="T1849" s="18">
        <v>9806.6</v>
      </c>
      <c r="U1849" s="18" t="s">
        <v>164</v>
      </c>
      <c r="V1849" s="18">
        <v>9949.2999999999993</v>
      </c>
      <c r="W1849" s="18" t="s">
        <v>164</v>
      </c>
      <c r="X1849" s="18">
        <v>10043.799999999999</v>
      </c>
      <c r="Y1849" s="18" t="s">
        <v>164</v>
      </c>
      <c r="Z1849" s="18">
        <v>10107.200000000001</v>
      </c>
    </row>
    <row r="1850" spans="1:26" hidden="1">
      <c r="A1850" s="18" t="s">
        <v>206</v>
      </c>
      <c r="B1850" s="18" t="s">
        <v>316</v>
      </c>
      <c r="C1850" s="18" t="s">
        <v>306</v>
      </c>
      <c r="D1850" s="18" t="s">
        <v>58</v>
      </c>
      <c r="E1850" s="18" t="s">
        <v>63</v>
      </c>
      <c r="F1850" s="18" t="s">
        <v>60</v>
      </c>
      <c r="G1850" s="18">
        <v>507.5</v>
      </c>
      <c r="H1850" s="18">
        <v>524.29999999999995</v>
      </c>
      <c r="I1850" s="18" t="s">
        <v>164</v>
      </c>
      <c r="J1850" s="18">
        <v>538.29999999999995</v>
      </c>
      <c r="K1850" s="18" t="s">
        <v>164</v>
      </c>
      <c r="L1850" s="18">
        <v>497.8</v>
      </c>
      <c r="M1850" s="18" t="s">
        <v>164</v>
      </c>
      <c r="N1850" s="18">
        <v>572</v>
      </c>
      <c r="O1850" s="18" t="s">
        <v>164</v>
      </c>
      <c r="P1850" s="18">
        <v>665.7</v>
      </c>
      <c r="Q1850" s="18" t="s">
        <v>164</v>
      </c>
      <c r="R1850" s="18">
        <v>734.2</v>
      </c>
      <c r="S1850" s="18" t="s">
        <v>164</v>
      </c>
      <c r="T1850" s="18">
        <v>803.2</v>
      </c>
      <c r="U1850" s="18" t="s">
        <v>164</v>
      </c>
      <c r="V1850" s="18">
        <v>891.4</v>
      </c>
      <c r="W1850" s="18" t="s">
        <v>164</v>
      </c>
      <c r="X1850" s="18">
        <v>1012.9</v>
      </c>
      <c r="Y1850" s="18" t="s">
        <v>164</v>
      </c>
      <c r="Z1850" s="18">
        <v>1180.4000000000001</v>
      </c>
    </row>
    <row r="1851" spans="1:26" hidden="1">
      <c r="A1851" s="18" t="s">
        <v>64</v>
      </c>
      <c r="B1851" s="18" t="s">
        <v>291</v>
      </c>
      <c r="C1851" s="18" t="s">
        <v>306</v>
      </c>
      <c r="D1851" s="18" t="s">
        <v>58</v>
      </c>
      <c r="E1851" s="18" t="s">
        <v>140</v>
      </c>
      <c r="F1851" s="18" t="s">
        <v>141</v>
      </c>
      <c r="G1851" s="18">
        <v>37633.641620000002</v>
      </c>
      <c r="H1851" s="18">
        <v>40078.431380000002</v>
      </c>
      <c r="I1851" s="18" t="s">
        <v>164</v>
      </c>
      <c r="J1851" s="18">
        <v>40495.547229999996</v>
      </c>
      <c r="K1851" s="18" t="s">
        <v>164</v>
      </c>
      <c r="L1851" s="18">
        <v>18563.805479999999</v>
      </c>
      <c r="M1851" s="18" t="s">
        <v>164</v>
      </c>
      <c r="N1851" s="18">
        <v>9448.4616559999995</v>
      </c>
      <c r="O1851" s="18" t="s">
        <v>164</v>
      </c>
      <c r="P1851" s="18">
        <v>2763.3051610000002</v>
      </c>
      <c r="Q1851" s="18" t="s">
        <v>164</v>
      </c>
      <c r="R1851" s="18">
        <v>-2429.0698900000002</v>
      </c>
      <c r="S1851" s="18" t="s">
        <v>164</v>
      </c>
      <c r="T1851" s="18">
        <v>-7626.7931019999996</v>
      </c>
      <c r="U1851" s="18" t="s">
        <v>164</v>
      </c>
      <c r="V1851" s="18">
        <v>-12539.72388</v>
      </c>
      <c r="W1851" s="18" t="s">
        <v>164</v>
      </c>
      <c r="X1851" s="18">
        <v>-13806.45305</v>
      </c>
      <c r="Y1851" s="18" t="s">
        <v>164</v>
      </c>
      <c r="Z1851" s="18">
        <v>-14262.34288</v>
      </c>
    </row>
    <row r="1852" spans="1:26" hidden="1">
      <c r="A1852" s="18" t="s">
        <v>64</v>
      </c>
      <c r="B1852" s="18" t="s">
        <v>291</v>
      </c>
      <c r="C1852" s="18" t="s">
        <v>306</v>
      </c>
      <c r="D1852" s="18" t="s">
        <v>58</v>
      </c>
      <c r="E1852" s="18" t="s">
        <v>59</v>
      </c>
      <c r="F1852" s="18" t="s">
        <v>60</v>
      </c>
      <c r="G1852" s="18">
        <v>323.03899999999999</v>
      </c>
      <c r="H1852" s="18">
        <v>361.84399999999999</v>
      </c>
      <c r="I1852" s="18" t="s">
        <v>164</v>
      </c>
      <c r="J1852" s="18">
        <v>429.60300000000001</v>
      </c>
      <c r="K1852" s="18" t="s">
        <v>164</v>
      </c>
      <c r="L1852" s="18">
        <v>370.00200000000001</v>
      </c>
      <c r="M1852" s="18" t="s">
        <v>164</v>
      </c>
      <c r="N1852" s="18">
        <v>381.55500000000001</v>
      </c>
      <c r="O1852" s="18" t="s">
        <v>164</v>
      </c>
      <c r="P1852" s="18">
        <v>407.70400000000001</v>
      </c>
      <c r="Q1852" s="18" t="s">
        <v>164</v>
      </c>
      <c r="R1852" s="18">
        <v>448.46499999999997</v>
      </c>
      <c r="S1852" s="18" t="s">
        <v>164</v>
      </c>
      <c r="T1852" s="18">
        <v>487.74099999999999</v>
      </c>
      <c r="U1852" s="18" t="s">
        <v>164</v>
      </c>
      <c r="V1852" s="18">
        <v>523.63499999999999</v>
      </c>
      <c r="W1852" s="18" t="s">
        <v>164</v>
      </c>
      <c r="X1852" s="18">
        <v>555.35599999999999</v>
      </c>
      <c r="Y1852" s="18" t="s">
        <v>164</v>
      </c>
      <c r="Z1852" s="18">
        <v>595.09100000000001</v>
      </c>
    </row>
    <row r="1853" spans="1:26" hidden="1">
      <c r="A1853" s="18" t="s">
        <v>64</v>
      </c>
      <c r="B1853" s="18" t="s">
        <v>291</v>
      </c>
      <c r="C1853" s="18" t="s">
        <v>306</v>
      </c>
      <c r="D1853" s="18" t="s">
        <v>58</v>
      </c>
      <c r="E1853" s="18" t="s">
        <v>61</v>
      </c>
      <c r="F1853" s="18" t="s">
        <v>62</v>
      </c>
      <c r="G1853" s="18">
        <v>62186.080000000002</v>
      </c>
      <c r="H1853" s="18">
        <v>74467.8</v>
      </c>
      <c r="I1853" s="18" t="s">
        <v>164</v>
      </c>
      <c r="J1853" s="18">
        <v>111545.72</v>
      </c>
      <c r="K1853" s="18" t="s">
        <v>164</v>
      </c>
      <c r="L1853" s="18">
        <v>150760.82999999999</v>
      </c>
      <c r="M1853" s="18" t="s">
        <v>164</v>
      </c>
      <c r="N1853" s="18">
        <v>193849.59</v>
      </c>
      <c r="O1853" s="18" t="s">
        <v>164</v>
      </c>
      <c r="P1853" s="18">
        <v>240844.01</v>
      </c>
      <c r="Q1853" s="18" t="s">
        <v>164</v>
      </c>
      <c r="R1853" s="18">
        <v>292256.14</v>
      </c>
      <c r="S1853" s="18" t="s">
        <v>164</v>
      </c>
      <c r="T1853" s="18">
        <v>349845.43</v>
      </c>
      <c r="U1853" s="18" t="s">
        <v>164</v>
      </c>
      <c r="V1853" s="18">
        <v>411115.76</v>
      </c>
      <c r="W1853" s="18" t="s">
        <v>164</v>
      </c>
      <c r="X1853" s="18">
        <v>474722.6</v>
      </c>
      <c r="Y1853" s="18" t="s">
        <v>164</v>
      </c>
      <c r="Z1853" s="18">
        <v>545158.46</v>
      </c>
    </row>
    <row r="1854" spans="1:26" hidden="1">
      <c r="A1854" s="18" t="s">
        <v>64</v>
      </c>
      <c r="B1854" s="18" t="s">
        <v>291</v>
      </c>
      <c r="C1854" s="18" t="s">
        <v>306</v>
      </c>
      <c r="D1854" s="18" t="s">
        <v>58</v>
      </c>
      <c r="E1854" s="18" t="s">
        <v>142</v>
      </c>
      <c r="F1854" s="18" t="s">
        <v>143</v>
      </c>
      <c r="G1854" s="18">
        <v>6503.13</v>
      </c>
      <c r="H1854" s="18">
        <v>6867.39</v>
      </c>
      <c r="I1854" s="18" t="s">
        <v>164</v>
      </c>
      <c r="J1854" s="18">
        <v>7611.25</v>
      </c>
      <c r="K1854" s="18" t="s">
        <v>164</v>
      </c>
      <c r="L1854" s="18">
        <v>8261.99</v>
      </c>
      <c r="M1854" s="18" t="s">
        <v>164</v>
      </c>
      <c r="N1854" s="18">
        <v>8787.1200000000008</v>
      </c>
      <c r="O1854" s="18" t="s">
        <v>164</v>
      </c>
      <c r="P1854" s="18">
        <v>9169.11</v>
      </c>
      <c r="Q1854" s="18" t="s">
        <v>164</v>
      </c>
      <c r="R1854" s="18">
        <v>9384.7000000000007</v>
      </c>
      <c r="S1854" s="18" t="s">
        <v>164</v>
      </c>
      <c r="T1854" s="18">
        <v>9456.8799999999992</v>
      </c>
      <c r="U1854" s="18" t="s">
        <v>164</v>
      </c>
      <c r="V1854" s="18">
        <v>9407.26</v>
      </c>
      <c r="W1854" s="18" t="s">
        <v>164</v>
      </c>
      <c r="X1854" s="18">
        <v>9253.9500000000007</v>
      </c>
      <c r="Y1854" s="18" t="s">
        <v>164</v>
      </c>
      <c r="Z1854" s="18">
        <v>9032.42</v>
      </c>
    </row>
    <row r="1855" spans="1:26" hidden="1">
      <c r="A1855" s="18" t="s">
        <v>64</v>
      </c>
      <c r="B1855" s="18" t="s">
        <v>291</v>
      </c>
      <c r="C1855" s="18" t="s">
        <v>306</v>
      </c>
      <c r="D1855" s="18" t="s">
        <v>58</v>
      </c>
      <c r="E1855" s="18" t="s">
        <v>63</v>
      </c>
      <c r="F1855" s="18" t="s">
        <v>60</v>
      </c>
      <c r="G1855" s="18">
        <v>464.38099999999997</v>
      </c>
      <c r="H1855" s="18">
        <v>500.87799999999999</v>
      </c>
      <c r="I1855" s="18" t="s">
        <v>164</v>
      </c>
      <c r="J1855" s="18">
        <v>563.03</v>
      </c>
      <c r="K1855" s="18" t="s">
        <v>164</v>
      </c>
      <c r="L1855" s="18">
        <v>449.82100000000003</v>
      </c>
      <c r="M1855" s="18" t="s">
        <v>164</v>
      </c>
      <c r="N1855" s="18">
        <v>478.161</v>
      </c>
      <c r="O1855" s="18" t="s">
        <v>164</v>
      </c>
      <c r="P1855" s="18">
        <v>521.97699999999998</v>
      </c>
      <c r="Q1855" s="18" t="s">
        <v>164</v>
      </c>
      <c r="R1855" s="18">
        <v>582.97799999999995</v>
      </c>
      <c r="S1855" s="18" t="s">
        <v>164</v>
      </c>
      <c r="T1855" s="18">
        <v>633.44000000000005</v>
      </c>
      <c r="U1855" s="18" t="s">
        <v>164</v>
      </c>
      <c r="V1855" s="18">
        <v>678.73699999999997</v>
      </c>
      <c r="W1855" s="18" t="s">
        <v>164</v>
      </c>
      <c r="X1855" s="18">
        <v>724.154</v>
      </c>
      <c r="Y1855" s="18" t="s">
        <v>164</v>
      </c>
      <c r="Z1855" s="18">
        <v>780.45699999999999</v>
      </c>
    </row>
    <row r="1856" spans="1:26" hidden="1">
      <c r="A1856" s="18" t="s">
        <v>64</v>
      </c>
      <c r="B1856" s="18" t="s">
        <v>297</v>
      </c>
      <c r="C1856" s="18" t="s">
        <v>306</v>
      </c>
      <c r="D1856" s="18" t="s">
        <v>58</v>
      </c>
      <c r="E1856" s="18" t="s">
        <v>140</v>
      </c>
      <c r="F1856" s="18" t="s">
        <v>141</v>
      </c>
      <c r="G1856" s="18">
        <v>37547.034500000002</v>
      </c>
      <c r="H1856" s="18">
        <v>40094.788289999997</v>
      </c>
      <c r="I1856" s="18" t="s">
        <v>164</v>
      </c>
      <c r="J1856" s="18">
        <v>41037.408340000002</v>
      </c>
      <c r="K1856" s="18" t="s">
        <v>164</v>
      </c>
      <c r="L1856" s="18">
        <v>15744.37946</v>
      </c>
      <c r="M1856" s="18" t="s">
        <v>164</v>
      </c>
      <c r="N1856" s="18">
        <v>6340.0932499999999</v>
      </c>
      <c r="O1856" s="18" t="s">
        <v>164</v>
      </c>
      <c r="P1856" s="18">
        <v>-523.13594539999997</v>
      </c>
      <c r="Q1856" s="18" t="s">
        <v>164</v>
      </c>
      <c r="R1856" s="18">
        <v>-8790.3228010000003</v>
      </c>
      <c r="S1856" s="18" t="s">
        <v>164</v>
      </c>
      <c r="T1856" s="18">
        <v>-10828.029570000001</v>
      </c>
      <c r="U1856" s="18" t="s">
        <v>164</v>
      </c>
      <c r="V1856" s="18">
        <v>-12677.77643</v>
      </c>
      <c r="W1856" s="18" t="s">
        <v>164</v>
      </c>
      <c r="X1856" s="18">
        <v>-13738.599399999999</v>
      </c>
      <c r="Y1856" s="18" t="s">
        <v>164</v>
      </c>
      <c r="Z1856" s="18">
        <v>-14214.541139999999</v>
      </c>
    </row>
    <row r="1857" spans="1:26" hidden="1">
      <c r="A1857" s="18" t="s">
        <v>64</v>
      </c>
      <c r="B1857" s="18" t="s">
        <v>297</v>
      </c>
      <c r="C1857" s="18" t="s">
        <v>306</v>
      </c>
      <c r="D1857" s="18" t="s">
        <v>58</v>
      </c>
      <c r="E1857" s="18" t="s">
        <v>59</v>
      </c>
      <c r="F1857" s="18" t="s">
        <v>60</v>
      </c>
      <c r="G1857" s="18">
        <v>323.04154369999998</v>
      </c>
      <c r="H1857" s="18">
        <v>361.84435259999998</v>
      </c>
      <c r="I1857" s="18" t="s">
        <v>164</v>
      </c>
      <c r="J1857" s="18">
        <v>432.38795390000001</v>
      </c>
      <c r="K1857" s="18" t="s">
        <v>164</v>
      </c>
      <c r="L1857" s="18">
        <v>384.42271729999999</v>
      </c>
      <c r="M1857" s="18" t="s">
        <v>164</v>
      </c>
      <c r="N1857" s="18">
        <v>393.52865989999998</v>
      </c>
      <c r="O1857" s="18" t="s">
        <v>164</v>
      </c>
      <c r="P1857" s="18">
        <v>428.24844589999998</v>
      </c>
      <c r="Q1857" s="18" t="s">
        <v>164</v>
      </c>
      <c r="R1857" s="18">
        <v>462.00562189999999</v>
      </c>
      <c r="S1857" s="18" t="s">
        <v>164</v>
      </c>
      <c r="T1857" s="18">
        <v>500.63817360000002</v>
      </c>
      <c r="U1857" s="18" t="s">
        <v>164</v>
      </c>
      <c r="V1857" s="18">
        <v>533.66120000000001</v>
      </c>
      <c r="W1857" s="18" t="s">
        <v>164</v>
      </c>
      <c r="X1857" s="18">
        <v>558.77432839999994</v>
      </c>
      <c r="Y1857" s="18" t="s">
        <v>164</v>
      </c>
      <c r="Z1857" s="18">
        <v>582.51191600000004</v>
      </c>
    </row>
    <row r="1858" spans="1:26" hidden="1">
      <c r="A1858" s="18" t="s">
        <v>64</v>
      </c>
      <c r="B1858" s="18" t="s">
        <v>297</v>
      </c>
      <c r="C1858" s="18" t="s">
        <v>306</v>
      </c>
      <c r="D1858" s="18" t="s">
        <v>58</v>
      </c>
      <c r="E1858" s="18" t="s">
        <v>61</v>
      </c>
      <c r="F1858" s="18" t="s">
        <v>62</v>
      </c>
      <c r="G1858" s="18">
        <v>0</v>
      </c>
      <c r="H1858" s="18">
        <v>74302.924220000001</v>
      </c>
      <c r="I1858" s="18" t="s">
        <v>164</v>
      </c>
      <c r="J1858" s="18">
        <v>111347.98639999999</v>
      </c>
      <c r="K1858" s="18" t="s">
        <v>164</v>
      </c>
      <c r="L1858" s="18">
        <v>153617.6832</v>
      </c>
      <c r="M1858" s="18" t="s">
        <v>164</v>
      </c>
      <c r="N1858" s="18">
        <v>198678.42420000001</v>
      </c>
      <c r="O1858" s="18" t="s">
        <v>164</v>
      </c>
      <c r="P1858" s="18">
        <v>246515.21350000001</v>
      </c>
      <c r="Q1858" s="18" t="s">
        <v>164</v>
      </c>
      <c r="R1858" s="18">
        <v>297647.16450000001</v>
      </c>
      <c r="S1858" s="18" t="s">
        <v>164</v>
      </c>
      <c r="T1858" s="18">
        <v>355639.58549999999</v>
      </c>
      <c r="U1858" s="18" t="s">
        <v>164</v>
      </c>
      <c r="V1858" s="18">
        <v>416853.06469999999</v>
      </c>
      <c r="W1858" s="18" t="s">
        <v>164</v>
      </c>
      <c r="X1858" s="18">
        <v>480192.64889999997</v>
      </c>
      <c r="Y1858" s="18" t="s">
        <v>164</v>
      </c>
      <c r="Z1858" s="18">
        <v>546273.51029999997</v>
      </c>
    </row>
    <row r="1859" spans="1:26" hidden="1">
      <c r="A1859" s="18" t="s">
        <v>64</v>
      </c>
      <c r="B1859" s="18" t="s">
        <v>297</v>
      </c>
      <c r="C1859" s="18" t="s">
        <v>306</v>
      </c>
      <c r="D1859" s="18" t="s">
        <v>58</v>
      </c>
      <c r="E1859" s="18" t="s">
        <v>142</v>
      </c>
      <c r="F1859" s="18" t="s">
        <v>143</v>
      </c>
      <c r="G1859" s="18">
        <v>6503.1298829999996</v>
      </c>
      <c r="H1859" s="18">
        <v>6867.3901370000003</v>
      </c>
      <c r="I1859" s="18" t="s">
        <v>164</v>
      </c>
      <c r="J1859" s="18">
        <v>7611.25</v>
      </c>
      <c r="K1859" s="18" t="s">
        <v>164</v>
      </c>
      <c r="L1859" s="18">
        <v>8261.9902340000008</v>
      </c>
      <c r="M1859" s="18" t="s">
        <v>164</v>
      </c>
      <c r="N1859" s="18">
        <v>8787.1201170000004</v>
      </c>
      <c r="O1859" s="18" t="s">
        <v>164</v>
      </c>
      <c r="P1859" s="18">
        <v>9169.1103519999997</v>
      </c>
      <c r="Q1859" s="18" t="s">
        <v>164</v>
      </c>
      <c r="R1859" s="18">
        <v>9384.7001949999994</v>
      </c>
      <c r="S1859" s="18" t="s">
        <v>164</v>
      </c>
      <c r="T1859" s="18">
        <v>9456.8798829999996</v>
      </c>
      <c r="U1859" s="18" t="s">
        <v>164</v>
      </c>
      <c r="V1859" s="18">
        <v>9407.2597659999992</v>
      </c>
      <c r="W1859" s="18" t="s">
        <v>164</v>
      </c>
      <c r="X1859" s="18">
        <v>9253.9501949999994</v>
      </c>
      <c r="Y1859" s="18" t="s">
        <v>164</v>
      </c>
      <c r="Z1859" s="18">
        <v>9032.4199219999991</v>
      </c>
    </row>
    <row r="1860" spans="1:26" hidden="1">
      <c r="A1860" s="18" t="s">
        <v>64</v>
      </c>
      <c r="B1860" s="18" t="s">
        <v>297</v>
      </c>
      <c r="C1860" s="18" t="s">
        <v>306</v>
      </c>
      <c r="D1860" s="18" t="s">
        <v>58</v>
      </c>
      <c r="E1860" s="18" t="s">
        <v>63</v>
      </c>
      <c r="F1860" s="18" t="s">
        <v>60</v>
      </c>
      <c r="G1860" s="18">
        <v>462.20958760000002</v>
      </c>
      <c r="H1860" s="18">
        <v>501.41637739999999</v>
      </c>
      <c r="I1860" s="18" t="s">
        <v>164</v>
      </c>
      <c r="J1860" s="18">
        <v>556.01454720000004</v>
      </c>
      <c r="K1860" s="18" t="s">
        <v>164</v>
      </c>
      <c r="L1860" s="18">
        <v>480.9378274</v>
      </c>
      <c r="M1860" s="18" t="s">
        <v>164</v>
      </c>
      <c r="N1860" s="18">
        <v>510.6413776</v>
      </c>
      <c r="O1860" s="18" t="s">
        <v>164</v>
      </c>
      <c r="P1860" s="18">
        <v>565.60021840000002</v>
      </c>
      <c r="Q1860" s="18" t="s">
        <v>164</v>
      </c>
      <c r="R1860" s="18">
        <v>616.38820439999995</v>
      </c>
      <c r="S1860" s="18" t="s">
        <v>164</v>
      </c>
      <c r="T1860" s="18">
        <v>664.57793430000004</v>
      </c>
      <c r="U1860" s="18" t="s">
        <v>164</v>
      </c>
      <c r="V1860" s="18">
        <v>703.11353389999999</v>
      </c>
      <c r="W1860" s="18" t="s">
        <v>164</v>
      </c>
      <c r="X1860" s="18">
        <v>743.1516183</v>
      </c>
      <c r="Y1860" s="18" t="s">
        <v>164</v>
      </c>
      <c r="Z1860" s="18">
        <v>784.05348300000003</v>
      </c>
    </row>
    <row r="1861" spans="1:26" hidden="1">
      <c r="A1861" s="18" t="s">
        <v>64</v>
      </c>
      <c r="B1861" s="18" t="s">
        <v>298</v>
      </c>
      <c r="C1861" s="18" t="s">
        <v>306</v>
      </c>
      <c r="D1861" s="18" t="s">
        <v>58</v>
      </c>
      <c r="E1861" s="18" t="s">
        <v>140</v>
      </c>
      <c r="F1861" s="18" t="s">
        <v>141</v>
      </c>
      <c r="G1861" s="18">
        <v>37547.034500000002</v>
      </c>
      <c r="H1861" s="18">
        <v>40094.788289999997</v>
      </c>
      <c r="I1861" s="18" t="s">
        <v>164</v>
      </c>
      <c r="J1861" s="18">
        <v>41037.408340000002</v>
      </c>
      <c r="K1861" s="18" t="s">
        <v>164</v>
      </c>
      <c r="L1861" s="18">
        <v>15792.070369999999</v>
      </c>
      <c r="M1861" s="18" t="s">
        <v>164</v>
      </c>
      <c r="N1861" s="18">
        <v>6383.0516969999999</v>
      </c>
      <c r="O1861" s="18" t="s">
        <v>164</v>
      </c>
      <c r="P1861" s="18">
        <v>-491.82386059999999</v>
      </c>
      <c r="Q1861" s="18" t="s">
        <v>164</v>
      </c>
      <c r="R1861" s="18">
        <v>-8908.7710740000002</v>
      </c>
      <c r="S1861" s="18" t="s">
        <v>164</v>
      </c>
      <c r="T1861" s="18">
        <v>-10883.61454</v>
      </c>
      <c r="U1861" s="18" t="s">
        <v>164</v>
      </c>
      <c r="V1861" s="18">
        <v>-12709.87916</v>
      </c>
      <c r="W1861" s="18" t="s">
        <v>164</v>
      </c>
      <c r="X1861" s="18">
        <v>-13755.88954</v>
      </c>
      <c r="Y1861" s="18" t="s">
        <v>164</v>
      </c>
      <c r="Z1861" s="18">
        <v>-14191.80204</v>
      </c>
    </row>
    <row r="1862" spans="1:26" hidden="1">
      <c r="A1862" s="18" t="s">
        <v>64</v>
      </c>
      <c r="B1862" s="18" t="s">
        <v>298</v>
      </c>
      <c r="C1862" s="18" t="s">
        <v>306</v>
      </c>
      <c r="D1862" s="18" t="s">
        <v>58</v>
      </c>
      <c r="E1862" s="18" t="s">
        <v>59</v>
      </c>
      <c r="F1862" s="18" t="s">
        <v>60</v>
      </c>
      <c r="G1862" s="18">
        <v>323.04154369999998</v>
      </c>
      <c r="H1862" s="18">
        <v>361.84435259999998</v>
      </c>
      <c r="I1862" s="18" t="s">
        <v>164</v>
      </c>
      <c r="J1862" s="18">
        <v>432.38795390000001</v>
      </c>
      <c r="K1862" s="18" t="s">
        <v>164</v>
      </c>
      <c r="L1862" s="18">
        <v>383.59905639999999</v>
      </c>
      <c r="M1862" s="18" t="s">
        <v>164</v>
      </c>
      <c r="N1862" s="18">
        <v>394.08872530000002</v>
      </c>
      <c r="O1862" s="18" t="s">
        <v>164</v>
      </c>
      <c r="P1862" s="18">
        <v>428.3470519</v>
      </c>
      <c r="Q1862" s="18" t="s">
        <v>164</v>
      </c>
      <c r="R1862" s="18">
        <v>462.72234450000002</v>
      </c>
      <c r="S1862" s="18" t="s">
        <v>164</v>
      </c>
      <c r="T1862" s="18">
        <v>501.83453980000002</v>
      </c>
      <c r="U1862" s="18" t="s">
        <v>164</v>
      </c>
      <c r="V1862" s="18">
        <v>535.16861870000002</v>
      </c>
      <c r="W1862" s="18" t="s">
        <v>164</v>
      </c>
      <c r="X1862" s="18">
        <v>559.80942140000002</v>
      </c>
      <c r="Y1862" s="18" t="s">
        <v>164</v>
      </c>
      <c r="Z1862" s="18">
        <v>584.7395583</v>
      </c>
    </row>
    <row r="1863" spans="1:26" hidden="1">
      <c r="A1863" s="18" t="s">
        <v>64</v>
      </c>
      <c r="B1863" s="18" t="s">
        <v>298</v>
      </c>
      <c r="C1863" s="18" t="s">
        <v>306</v>
      </c>
      <c r="D1863" s="18" t="s">
        <v>58</v>
      </c>
      <c r="E1863" s="18" t="s">
        <v>61</v>
      </c>
      <c r="F1863" s="18" t="s">
        <v>62</v>
      </c>
      <c r="G1863" s="18">
        <v>0</v>
      </c>
      <c r="H1863" s="18">
        <v>74302.924220000001</v>
      </c>
      <c r="I1863" s="18" t="s">
        <v>164</v>
      </c>
      <c r="J1863" s="18">
        <v>111347.98639999999</v>
      </c>
      <c r="K1863" s="18" t="s">
        <v>164</v>
      </c>
      <c r="L1863" s="18">
        <v>153695.02970000001</v>
      </c>
      <c r="M1863" s="18" t="s">
        <v>164</v>
      </c>
      <c r="N1863" s="18">
        <v>198799.75810000001</v>
      </c>
      <c r="O1863" s="18" t="s">
        <v>164</v>
      </c>
      <c r="P1863" s="18">
        <v>246706.2911</v>
      </c>
      <c r="Q1863" s="18" t="s">
        <v>164</v>
      </c>
      <c r="R1863" s="18">
        <v>297944.78940000001</v>
      </c>
      <c r="S1863" s="18" t="s">
        <v>164</v>
      </c>
      <c r="T1863" s="18">
        <v>355899.69309999997</v>
      </c>
      <c r="U1863" s="18" t="s">
        <v>164</v>
      </c>
      <c r="V1863" s="18">
        <v>417242.8847</v>
      </c>
      <c r="W1863" s="18" t="s">
        <v>164</v>
      </c>
      <c r="X1863" s="18">
        <v>480783.4301</v>
      </c>
      <c r="Y1863" s="18" t="s">
        <v>164</v>
      </c>
      <c r="Z1863" s="18">
        <v>547011.19550000003</v>
      </c>
    </row>
    <row r="1864" spans="1:26" hidden="1">
      <c r="A1864" s="18" t="s">
        <v>64</v>
      </c>
      <c r="B1864" s="18" t="s">
        <v>298</v>
      </c>
      <c r="C1864" s="18" t="s">
        <v>306</v>
      </c>
      <c r="D1864" s="18" t="s">
        <v>58</v>
      </c>
      <c r="E1864" s="18" t="s">
        <v>142</v>
      </c>
      <c r="F1864" s="18" t="s">
        <v>143</v>
      </c>
      <c r="G1864" s="18">
        <v>6503.1298829999996</v>
      </c>
      <c r="H1864" s="18">
        <v>6867.3901370000003</v>
      </c>
      <c r="I1864" s="18" t="s">
        <v>164</v>
      </c>
      <c r="J1864" s="18">
        <v>7611.25</v>
      </c>
      <c r="K1864" s="18" t="s">
        <v>164</v>
      </c>
      <c r="L1864" s="18">
        <v>8261.9902340000008</v>
      </c>
      <c r="M1864" s="18" t="s">
        <v>164</v>
      </c>
      <c r="N1864" s="18">
        <v>8787.1201170000004</v>
      </c>
      <c r="O1864" s="18" t="s">
        <v>164</v>
      </c>
      <c r="P1864" s="18">
        <v>9169.1103519999997</v>
      </c>
      <c r="Q1864" s="18" t="s">
        <v>164</v>
      </c>
      <c r="R1864" s="18">
        <v>9384.7001949999994</v>
      </c>
      <c r="S1864" s="18" t="s">
        <v>164</v>
      </c>
      <c r="T1864" s="18">
        <v>9456.8798829999996</v>
      </c>
      <c r="U1864" s="18" t="s">
        <v>164</v>
      </c>
      <c r="V1864" s="18">
        <v>9407.2597659999992</v>
      </c>
      <c r="W1864" s="18" t="s">
        <v>164</v>
      </c>
      <c r="X1864" s="18">
        <v>9253.9501949999994</v>
      </c>
      <c r="Y1864" s="18" t="s">
        <v>164</v>
      </c>
      <c r="Z1864" s="18">
        <v>9032.4199219999991</v>
      </c>
    </row>
    <row r="1865" spans="1:26" hidden="1">
      <c r="A1865" s="18" t="s">
        <v>64</v>
      </c>
      <c r="B1865" s="18" t="s">
        <v>298</v>
      </c>
      <c r="C1865" s="18" t="s">
        <v>306</v>
      </c>
      <c r="D1865" s="18" t="s">
        <v>58</v>
      </c>
      <c r="E1865" s="18" t="s">
        <v>63</v>
      </c>
      <c r="F1865" s="18" t="s">
        <v>60</v>
      </c>
      <c r="G1865" s="18">
        <v>462.20958760000002</v>
      </c>
      <c r="H1865" s="18">
        <v>501.41637739999999</v>
      </c>
      <c r="I1865" s="18" t="s">
        <v>164</v>
      </c>
      <c r="J1865" s="18">
        <v>556.01454720000004</v>
      </c>
      <c r="K1865" s="18" t="s">
        <v>164</v>
      </c>
      <c r="L1865" s="18">
        <v>482.48296649999997</v>
      </c>
      <c r="M1865" s="18" t="s">
        <v>164</v>
      </c>
      <c r="N1865" s="18">
        <v>513.79274480000004</v>
      </c>
      <c r="O1865" s="18" t="s">
        <v>164</v>
      </c>
      <c r="P1865" s="18">
        <v>571.17131689999997</v>
      </c>
      <c r="Q1865" s="18" t="s">
        <v>164</v>
      </c>
      <c r="R1865" s="18">
        <v>620.70382389999997</v>
      </c>
      <c r="S1865" s="18" t="s">
        <v>164</v>
      </c>
      <c r="T1865" s="18">
        <v>667.44375030000003</v>
      </c>
      <c r="U1865" s="18" t="s">
        <v>164</v>
      </c>
      <c r="V1865" s="18">
        <v>705.4213694</v>
      </c>
      <c r="W1865" s="18" t="s">
        <v>164</v>
      </c>
      <c r="X1865" s="18">
        <v>744.71868529999995</v>
      </c>
      <c r="Y1865" s="18" t="s">
        <v>164</v>
      </c>
      <c r="Z1865" s="18">
        <v>786.77679780000005</v>
      </c>
    </row>
    <row r="1866" spans="1:26" hidden="1">
      <c r="A1866" s="18" t="s">
        <v>64</v>
      </c>
      <c r="B1866" s="18" t="s">
        <v>57</v>
      </c>
      <c r="C1866" s="18" t="s">
        <v>306</v>
      </c>
      <c r="D1866" s="18" t="s">
        <v>58</v>
      </c>
      <c r="E1866" s="18" t="s">
        <v>140</v>
      </c>
      <c r="F1866" s="18" t="s">
        <v>141</v>
      </c>
      <c r="G1866" s="18">
        <v>37720.751190000003</v>
      </c>
      <c r="H1866" s="18">
        <v>40265.628019999996</v>
      </c>
      <c r="I1866" s="18" t="s">
        <v>164</v>
      </c>
      <c r="J1866" s="18">
        <v>38093.862679999998</v>
      </c>
      <c r="K1866" s="18" t="s">
        <v>164</v>
      </c>
      <c r="L1866" s="18">
        <v>23404.16216</v>
      </c>
      <c r="M1866" s="18" t="s">
        <v>164</v>
      </c>
      <c r="N1866" s="18">
        <v>14933.85584</v>
      </c>
      <c r="O1866" s="18" t="s">
        <v>164</v>
      </c>
      <c r="P1866" s="18">
        <v>3629.9649709999999</v>
      </c>
      <c r="Q1866" s="18" t="s">
        <v>164</v>
      </c>
      <c r="R1866" s="18">
        <v>-4029.7428530000002</v>
      </c>
      <c r="S1866" s="18" t="s">
        <v>164</v>
      </c>
      <c r="T1866" s="18">
        <v>-8118.5456089999998</v>
      </c>
      <c r="U1866" s="18" t="s">
        <v>164</v>
      </c>
      <c r="V1866" s="18">
        <v>-11932.14884</v>
      </c>
      <c r="W1866" s="18" t="s">
        <v>164</v>
      </c>
      <c r="X1866" s="18">
        <v>-14315.90065</v>
      </c>
      <c r="Y1866" s="18" t="s">
        <v>164</v>
      </c>
      <c r="Z1866" s="18">
        <v>-15487.08144</v>
      </c>
    </row>
    <row r="1867" spans="1:26" hidden="1">
      <c r="A1867" s="18" t="s">
        <v>64</v>
      </c>
      <c r="B1867" s="18" t="s">
        <v>57</v>
      </c>
      <c r="C1867" s="18" t="s">
        <v>306</v>
      </c>
      <c r="D1867" s="18" t="s">
        <v>58</v>
      </c>
      <c r="E1867" s="18" t="s">
        <v>59</v>
      </c>
      <c r="F1867" s="18" t="s">
        <v>60</v>
      </c>
      <c r="G1867" s="18">
        <v>323.08100000000002</v>
      </c>
      <c r="H1867" s="18">
        <v>361.93</v>
      </c>
      <c r="I1867" s="18" t="s">
        <v>164</v>
      </c>
      <c r="J1867" s="18">
        <v>419.14100000000002</v>
      </c>
      <c r="K1867" s="18" t="s">
        <v>164</v>
      </c>
      <c r="L1867" s="18">
        <v>407.83300000000003</v>
      </c>
      <c r="M1867" s="18" t="s">
        <v>164</v>
      </c>
      <c r="N1867" s="18">
        <v>418.97699999999998</v>
      </c>
      <c r="O1867" s="18" t="s">
        <v>164</v>
      </c>
      <c r="P1867" s="18">
        <v>423.83600000000001</v>
      </c>
      <c r="Q1867" s="18" t="s">
        <v>164</v>
      </c>
      <c r="R1867" s="18">
        <v>446.56</v>
      </c>
      <c r="S1867" s="18" t="s">
        <v>164</v>
      </c>
      <c r="T1867" s="18">
        <v>474.98500000000001</v>
      </c>
      <c r="U1867" s="18" t="s">
        <v>164</v>
      </c>
      <c r="V1867" s="18">
        <v>497.12099999999998</v>
      </c>
      <c r="W1867" s="18" t="s">
        <v>164</v>
      </c>
      <c r="X1867" s="18">
        <v>517.82100000000003</v>
      </c>
      <c r="Y1867" s="18" t="s">
        <v>164</v>
      </c>
      <c r="Z1867" s="18">
        <v>530.97299999999996</v>
      </c>
    </row>
    <row r="1868" spans="1:26" hidden="1">
      <c r="A1868" s="18" t="s">
        <v>64</v>
      </c>
      <c r="B1868" s="18" t="s">
        <v>57</v>
      </c>
      <c r="C1868" s="18" t="s">
        <v>306</v>
      </c>
      <c r="D1868" s="18" t="s">
        <v>58</v>
      </c>
      <c r="E1868" s="18" t="s">
        <v>61</v>
      </c>
      <c r="F1868" s="18" t="s">
        <v>62</v>
      </c>
      <c r="G1868" s="18">
        <v>62186.080000000002</v>
      </c>
      <c r="H1868" s="18">
        <v>74276.289999999994</v>
      </c>
      <c r="I1868" s="18" t="s">
        <v>164</v>
      </c>
      <c r="J1868" s="18">
        <v>111424.28</v>
      </c>
      <c r="K1868" s="18" t="s">
        <v>164</v>
      </c>
      <c r="L1868" s="18">
        <v>167158.20000000001</v>
      </c>
      <c r="M1868" s="18" t="s">
        <v>164</v>
      </c>
      <c r="N1868" s="18">
        <v>238033.62</v>
      </c>
      <c r="O1868" s="18" t="s">
        <v>164</v>
      </c>
      <c r="P1868" s="18">
        <v>310327.93</v>
      </c>
      <c r="Q1868" s="18" t="s">
        <v>164</v>
      </c>
      <c r="R1868" s="18">
        <v>381228.65</v>
      </c>
      <c r="S1868" s="18" t="s">
        <v>164</v>
      </c>
      <c r="T1868" s="18">
        <v>450825.54</v>
      </c>
      <c r="U1868" s="18" t="s">
        <v>164</v>
      </c>
      <c r="V1868" s="18">
        <v>513386.61</v>
      </c>
      <c r="W1868" s="18" t="s">
        <v>164</v>
      </c>
      <c r="X1868" s="18">
        <v>569378.81000000006</v>
      </c>
      <c r="Y1868" s="18" t="s">
        <v>164</v>
      </c>
      <c r="Z1868" s="18">
        <v>615385.43000000005</v>
      </c>
    </row>
    <row r="1869" spans="1:26" hidden="1">
      <c r="A1869" s="18" t="s">
        <v>64</v>
      </c>
      <c r="B1869" s="18" t="s">
        <v>57</v>
      </c>
      <c r="C1869" s="18" t="s">
        <v>306</v>
      </c>
      <c r="D1869" s="18" t="s">
        <v>58</v>
      </c>
      <c r="E1869" s="18" t="s">
        <v>142</v>
      </c>
      <c r="F1869" s="18" t="s">
        <v>143</v>
      </c>
      <c r="G1869" s="18">
        <v>6503.13</v>
      </c>
      <c r="H1869" s="18">
        <v>6867.4</v>
      </c>
      <c r="I1869" s="18" t="s">
        <v>164</v>
      </c>
      <c r="J1869" s="18">
        <v>7516.44</v>
      </c>
      <c r="K1869" s="18" t="s">
        <v>164</v>
      </c>
      <c r="L1869" s="18">
        <v>7997.91</v>
      </c>
      <c r="M1869" s="18" t="s">
        <v>164</v>
      </c>
      <c r="N1869" s="18">
        <v>8321.6200000000008</v>
      </c>
      <c r="O1869" s="18" t="s">
        <v>164</v>
      </c>
      <c r="P1869" s="18">
        <v>8461.4</v>
      </c>
      <c r="Q1869" s="18" t="s">
        <v>164</v>
      </c>
      <c r="R1869" s="18">
        <v>8422.58</v>
      </c>
      <c r="S1869" s="18" t="s">
        <v>164</v>
      </c>
      <c r="T1869" s="18">
        <v>8231.66</v>
      </c>
      <c r="U1869" s="18" t="s">
        <v>164</v>
      </c>
      <c r="V1869" s="18">
        <v>7902.84</v>
      </c>
      <c r="W1869" s="18" t="s">
        <v>164</v>
      </c>
      <c r="X1869" s="18">
        <v>7448.96</v>
      </c>
      <c r="Y1869" s="18" t="s">
        <v>164</v>
      </c>
      <c r="Z1869" s="18">
        <v>6899.93</v>
      </c>
    </row>
    <row r="1870" spans="1:26" hidden="1">
      <c r="A1870" s="18" t="s">
        <v>64</v>
      </c>
      <c r="B1870" s="18" t="s">
        <v>57</v>
      </c>
      <c r="C1870" s="18" t="s">
        <v>306</v>
      </c>
      <c r="D1870" s="18" t="s">
        <v>58</v>
      </c>
      <c r="E1870" s="18" t="s">
        <v>63</v>
      </c>
      <c r="F1870" s="18" t="s">
        <v>60</v>
      </c>
      <c r="G1870" s="18">
        <v>463.75900000000001</v>
      </c>
      <c r="H1870" s="18">
        <v>500.56</v>
      </c>
      <c r="I1870" s="18" t="s">
        <v>164</v>
      </c>
      <c r="J1870" s="18">
        <v>544.95699999999999</v>
      </c>
      <c r="K1870" s="18" t="s">
        <v>164</v>
      </c>
      <c r="L1870" s="18">
        <v>497.822</v>
      </c>
      <c r="M1870" s="18" t="s">
        <v>164</v>
      </c>
      <c r="N1870" s="18">
        <v>534.30799999999999</v>
      </c>
      <c r="O1870" s="18" t="s">
        <v>164</v>
      </c>
      <c r="P1870" s="18">
        <v>571.86400000000003</v>
      </c>
      <c r="Q1870" s="18" t="s">
        <v>164</v>
      </c>
      <c r="R1870" s="18">
        <v>623.50400000000002</v>
      </c>
      <c r="S1870" s="18" t="s">
        <v>164</v>
      </c>
      <c r="T1870" s="18">
        <v>662.42600000000004</v>
      </c>
      <c r="U1870" s="18" t="s">
        <v>164</v>
      </c>
      <c r="V1870" s="18">
        <v>683.29499999999996</v>
      </c>
      <c r="W1870" s="18" t="s">
        <v>164</v>
      </c>
      <c r="X1870" s="18">
        <v>698.726</v>
      </c>
      <c r="Y1870" s="18" t="s">
        <v>164</v>
      </c>
      <c r="Z1870" s="18">
        <v>716.65899999999999</v>
      </c>
    </row>
    <row r="1871" spans="1:26" s="157" customFormat="1">
      <c r="A1871" s="157" t="s">
        <v>64</v>
      </c>
      <c r="B1871" s="157" t="s">
        <v>65</v>
      </c>
      <c r="C1871" s="157" t="s">
        <v>306</v>
      </c>
      <c r="D1871" s="157" t="s">
        <v>58</v>
      </c>
      <c r="E1871" s="157" t="s">
        <v>140</v>
      </c>
      <c r="F1871" s="157" t="s">
        <v>141</v>
      </c>
      <c r="G1871" s="157">
        <v>37767.241829999999</v>
      </c>
      <c r="H1871" s="157">
        <v>40313.502030000003</v>
      </c>
      <c r="I1871" s="157" t="s">
        <v>164</v>
      </c>
      <c r="J1871" s="157">
        <v>40931.321739999999</v>
      </c>
      <c r="K1871" s="157" t="s">
        <v>164</v>
      </c>
      <c r="L1871" s="157">
        <v>23633.128530000002</v>
      </c>
      <c r="M1871" s="157" t="s">
        <v>164</v>
      </c>
      <c r="N1871" s="157">
        <v>11524.1294</v>
      </c>
      <c r="O1871" s="157" t="s">
        <v>164</v>
      </c>
      <c r="P1871" s="157">
        <v>3778.9220180000002</v>
      </c>
      <c r="Q1871" s="157" t="s">
        <v>164</v>
      </c>
      <c r="R1871" s="157">
        <v>-1510.684608</v>
      </c>
      <c r="S1871" s="157" t="s">
        <v>164</v>
      </c>
      <c r="T1871" s="157">
        <v>-6540.3683860000001</v>
      </c>
      <c r="U1871" s="157" t="s">
        <v>164</v>
      </c>
      <c r="V1871" s="157">
        <v>-10608.86418</v>
      </c>
      <c r="W1871" s="157" t="s">
        <v>164</v>
      </c>
      <c r="X1871" s="157">
        <v>-12410.880579999999</v>
      </c>
      <c r="Y1871" s="157" t="s">
        <v>164</v>
      </c>
      <c r="Z1871" s="157">
        <v>-13048.889880000001</v>
      </c>
    </row>
    <row r="1872" spans="1:26" s="157" customFormat="1">
      <c r="A1872" s="157" t="s">
        <v>64</v>
      </c>
      <c r="B1872" s="157" t="s">
        <v>65</v>
      </c>
      <c r="C1872" s="157" t="s">
        <v>306</v>
      </c>
      <c r="D1872" s="157" t="s">
        <v>58</v>
      </c>
      <c r="E1872" s="157" t="s">
        <v>59</v>
      </c>
      <c r="F1872" s="157" t="s">
        <v>60</v>
      </c>
      <c r="G1872" s="157">
        <v>323.08199999999999</v>
      </c>
      <c r="H1872" s="157">
        <v>361.73099999999999</v>
      </c>
      <c r="I1872" s="157" t="s">
        <v>164</v>
      </c>
      <c r="J1872" s="157">
        <v>438.76799999999997</v>
      </c>
      <c r="K1872" s="157" t="s">
        <v>164</v>
      </c>
      <c r="L1872" s="157">
        <v>423.83800000000002</v>
      </c>
      <c r="M1872" s="157" t="s">
        <v>164</v>
      </c>
      <c r="N1872" s="157">
        <v>420.18700000000001</v>
      </c>
      <c r="O1872" s="157" t="s">
        <v>164</v>
      </c>
      <c r="P1872" s="157">
        <v>438.11200000000002</v>
      </c>
      <c r="Q1872" s="157" t="s">
        <v>164</v>
      </c>
      <c r="R1872" s="157">
        <v>473.411</v>
      </c>
      <c r="S1872" s="157" t="s">
        <v>164</v>
      </c>
      <c r="T1872" s="157">
        <v>506.66300000000001</v>
      </c>
      <c r="U1872" s="157" t="s">
        <v>164</v>
      </c>
      <c r="V1872" s="157">
        <v>541.33000000000004</v>
      </c>
      <c r="W1872" s="157" t="s">
        <v>164</v>
      </c>
      <c r="X1872" s="157">
        <v>576.31600000000003</v>
      </c>
      <c r="Y1872" s="157" t="s">
        <v>164</v>
      </c>
      <c r="Z1872" s="157">
        <v>618.21400000000006</v>
      </c>
    </row>
    <row r="1873" spans="1:26" s="157" customFormat="1">
      <c r="A1873" s="157" t="s">
        <v>64</v>
      </c>
      <c r="B1873" s="157" t="s">
        <v>65</v>
      </c>
      <c r="C1873" s="157" t="s">
        <v>306</v>
      </c>
      <c r="D1873" s="157" t="s">
        <v>58</v>
      </c>
      <c r="E1873" s="157" t="s">
        <v>61</v>
      </c>
      <c r="F1873" s="157" t="s">
        <v>62</v>
      </c>
      <c r="G1873" s="157">
        <v>62186.080000000002</v>
      </c>
      <c r="H1873" s="157">
        <v>74256.27</v>
      </c>
      <c r="I1873" s="157" t="s">
        <v>164</v>
      </c>
      <c r="J1873" s="157">
        <v>110987.14</v>
      </c>
      <c r="K1873" s="157" t="s">
        <v>164</v>
      </c>
      <c r="L1873" s="157">
        <v>155294.15</v>
      </c>
      <c r="M1873" s="157" t="s">
        <v>164</v>
      </c>
      <c r="N1873" s="157">
        <v>199076.24</v>
      </c>
      <c r="O1873" s="157" t="s">
        <v>164</v>
      </c>
      <c r="P1873" s="157">
        <v>245585.67</v>
      </c>
      <c r="Q1873" s="157" t="s">
        <v>164</v>
      </c>
      <c r="R1873" s="157">
        <v>295854.24</v>
      </c>
      <c r="S1873" s="157" t="s">
        <v>164</v>
      </c>
      <c r="T1873" s="157">
        <v>353409.65</v>
      </c>
      <c r="U1873" s="157" t="s">
        <v>164</v>
      </c>
      <c r="V1873" s="157">
        <v>415817.16</v>
      </c>
      <c r="W1873" s="157" t="s">
        <v>164</v>
      </c>
      <c r="X1873" s="157">
        <v>482216.46</v>
      </c>
      <c r="Y1873" s="157" t="s">
        <v>164</v>
      </c>
      <c r="Z1873" s="157">
        <v>555043.61</v>
      </c>
    </row>
    <row r="1874" spans="1:26" s="157" customFormat="1">
      <c r="A1874" s="157" t="s">
        <v>64</v>
      </c>
      <c r="B1874" s="157" t="s">
        <v>65</v>
      </c>
      <c r="C1874" s="157" t="s">
        <v>306</v>
      </c>
      <c r="D1874" s="157" t="s">
        <v>58</v>
      </c>
      <c r="E1874" s="157" t="s">
        <v>142</v>
      </c>
      <c r="F1874" s="157" t="s">
        <v>143</v>
      </c>
      <c r="G1874" s="157">
        <v>6503.13</v>
      </c>
      <c r="H1874" s="157">
        <v>6867.39</v>
      </c>
      <c r="I1874" s="157" t="s">
        <v>164</v>
      </c>
      <c r="J1874" s="157">
        <v>7611.25</v>
      </c>
      <c r="K1874" s="157" t="s">
        <v>164</v>
      </c>
      <c r="L1874" s="157">
        <v>8261.99</v>
      </c>
      <c r="M1874" s="157" t="s">
        <v>164</v>
      </c>
      <c r="N1874" s="157">
        <v>8787.1200000000008</v>
      </c>
      <c r="O1874" s="157" t="s">
        <v>164</v>
      </c>
      <c r="P1874" s="157">
        <v>9169.11</v>
      </c>
      <c r="Q1874" s="157" t="s">
        <v>164</v>
      </c>
      <c r="R1874" s="157">
        <v>9384.7000000000007</v>
      </c>
      <c r="S1874" s="157" t="s">
        <v>164</v>
      </c>
      <c r="T1874" s="157">
        <v>9456.8799999999992</v>
      </c>
      <c r="U1874" s="157" t="s">
        <v>164</v>
      </c>
      <c r="V1874" s="157">
        <v>9407.26</v>
      </c>
      <c r="W1874" s="157" t="s">
        <v>164</v>
      </c>
      <c r="X1874" s="157">
        <v>9253.9500000000007</v>
      </c>
      <c r="Y1874" s="157" t="s">
        <v>164</v>
      </c>
      <c r="Z1874" s="157">
        <v>9032.42</v>
      </c>
    </row>
    <row r="1875" spans="1:26" s="157" customFormat="1">
      <c r="A1875" s="157" t="s">
        <v>64</v>
      </c>
      <c r="B1875" s="157" t="s">
        <v>65</v>
      </c>
      <c r="C1875" s="157" t="s">
        <v>306</v>
      </c>
      <c r="D1875" s="157" t="s">
        <v>58</v>
      </c>
      <c r="E1875" s="157" t="s">
        <v>63</v>
      </c>
      <c r="F1875" s="157" t="s">
        <v>60</v>
      </c>
      <c r="G1875" s="157">
        <v>464.423</v>
      </c>
      <c r="H1875" s="157">
        <v>500.03899999999999</v>
      </c>
      <c r="I1875" s="157" t="s">
        <v>164</v>
      </c>
      <c r="J1875" s="157">
        <v>574.66700000000003</v>
      </c>
      <c r="K1875" s="157" t="s">
        <v>164</v>
      </c>
      <c r="L1875" s="157">
        <v>509.161</v>
      </c>
      <c r="M1875" s="157" t="s">
        <v>164</v>
      </c>
      <c r="N1875" s="157">
        <v>512.39800000000002</v>
      </c>
      <c r="O1875" s="157" t="s">
        <v>164</v>
      </c>
      <c r="P1875" s="157">
        <v>549.88800000000003</v>
      </c>
      <c r="Q1875" s="157" t="s">
        <v>164</v>
      </c>
      <c r="R1875" s="157">
        <v>605.55200000000002</v>
      </c>
      <c r="S1875" s="157" t="s">
        <v>164</v>
      </c>
      <c r="T1875" s="157">
        <v>651.78899999999999</v>
      </c>
      <c r="U1875" s="157" t="s">
        <v>164</v>
      </c>
      <c r="V1875" s="157">
        <v>696.04100000000005</v>
      </c>
      <c r="W1875" s="157" t="s">
        <v>164</v>
      </c>
      <c r="X1875" s="157">
        <v>744.54899999999998</v>
      </c>
      <c r="Y1875" s="157" t="s">
        <v>164</v>
      </c>
      <c r="Z1875" s="157">
        <v>802.29200000000003</v>
      </c>
    </row>
    <row r="1876" spans="1:26" s="157" customFormat="1">
      <c r="A1876" s="157" t="s">
        <v>211</v>
      </c>
      <c r="B1876" s="157" t="s">
        <v>317</v>
      </c>
      <c r="C1876" s="157" t="s">
        <v>306</v>
      </c>
      <c r="D1876" s="157" t="s">
        <v>58</v>
      </c>
      <c r="E1876" s="157" t="s">
        <v>140</v>
      </c>
      <c r="F1876" s="157" t="s">
        <v>141</v>
      </c>
      <c r="G1876" s="157">
        <v>36073.78658</v>
      </c>
      <c r="H1876" s="157">
        <v>38542.037320000003</v>
      </c>
      <c r="I1876" s="157" t="s">
        <v>164</v>
      </c>
      <c r="J1876" s="157">
        <v>39563.511039999998</v>
      </c>
      <c r="K1876" s="157" t="s">
        <v>164</v>
      </c>
      <c r="L1876" s="157">
        <v>16213.81365</v>
      </c>
      <c r="M1876" s="157" t="s">
        <v>164</v>
      </c>
      <c r="N1876" s="157">
        <v>7873.3458620000001</v>
      </c>
      <c r="O1876" s="157" t="s">
        <v>164</v>
      </c>
      <c r="P1876" s="157">
        <v>2735.6377280000002</v>
      </c>
      <c r="Q1876" s="157" t="s">
        <v>164</v>
      </c>
      <c r="R1876" s="157">
        <v>-67.759749560000003</v>
      </c>
      <c r="S1876" s="157" t="s">
        <v>164</v>
      </c>
      <c r="T1876" s="157">
        <v>-1670.1617040000001</v>
      </c>
      <c r="U1876" s="157" t="s">
        <v>164</v>
      </c>
      <c r="V1876" s="157">
        <v>-2462.2044350000001</v>
      </c>
      <c r="W1876" s="157" t="s">
        <v>164</v>
      </c>
      <c r="X1876" s="157">
        <v>-3302.2501600000001</v>
      </c>
      <c r="Y1876" s="157" t="s">
        <v>164</v>
      </c>
      <c r="Z1876" s="157">
        <v>-3524.4863540000001</v>
      </c>
    </row>
    <row r="1877" spans="1:26" s="157" customFormat="1">
      <c r="A1877" s="157" t="s">
        <v>211</v>
      </c>
      <c r="B1877" s="157" t="s">
        <v>317</v>
      </c>
      <c r="C1877" s="157" t="s">
        <v>306</v>
      </c>
      <c r="D1877" s="157" t="s">
        <v>58</v>
      </c>
      <c r="E1877" s="157" t="s">
        <v>59</v>
      </c>
      <c r="F1877" s="157" t="s">
        <v>60</v>
      </c>
      <c r="G1877" s="157">
        <v>323.04154369999998</v>
      </c>
      <c r="H1877" s="157">
        <v>361.84435259999998</v>
      </c>
      <c r="I1877" s="157" t="s">
        <v>164</v>
      </c>
      <c r="J1877" s="157">
        <v>417.61872779999999</v>
      </c>
      <c r="K1877" s="157" t="s">
        <v>164</v>
      </c>
      <c r="L1877" s="157">
        <v>309.32063260000001</v>
      </c>
      <c r="M1877" s="157" t="s">
        <v>164</v>
      </c>
      <c r="N1877" s="157">
        <v>266.30870629999998</v>
      </c>
      <c r="O1877" s="157" t="s">
        <v>164</v>
      </c>
      <c r="P1877" s="157">
        <v>245.41767730000001</v>
      </c>
      <c r="Q1877" s="157" t="s">
        <v>164</v>
      </c>
      <c r="R1877" s="157">
        <v>241.0692837</v>
      </c>
      <c r="S1877" s="157" t="s">
        <v>164</v>
      </c>
      <c r="T1877" s="157">
        <v>237.18468669999999</v>
      </c>
      <c r="U1877" s="157" t="s">
        <v>164</v>
      </c>
      <c r="V1877" s="157">
        <v>236.45664339999999</v>
      </c>
      <c r="W1877" s="157" t="s">
        <v>164</v>
      </c>
      <c r="X1877" s="157">
        <v>236.0343699</v>
      </c>
      <c r="Y1877" s="157" t="s">
        <v>164</v>
      </c>
      <c r="Z1877" s="157">
        <v>234.97393289999999</v>
      </c>
    </row>
    <row r="1878" spans="1:26" s="157" customFormat="1">
      <c r="A1878" s="157" t="s">
        <v>211</v>
      </c>
      <c r="B1878" s="157" t="s">
        <v>317</v>
      </c>
      <c r="C1878" s="157" t="s">
        <v>306</v>
      </c>
      <c r="D1878" s="157" t="s">
        <v>58</v>
      </c>
      <c r="E1878" s="157" t="s">
        <v>61</v>
      </c>
      <c r="F1878" s="157" t="s">
        <v>62</v>
      </c>
      <c r="G1878" s="157">
        <v>0</v>
      </c>
      <c r="H1878" s="157">
        <v>74825.651310000001</v>
      </c>
      <c r="I1878" s="157" t="s">
        <v>164</v>
      </c>
      <c r="J1878" s="157">
        <v>112042.3438</v>
      </c>
      <c r="K1878" s="157" t="s">
        <v>164</v>
      </c>
      <c r="L1878" s="157">
        <v>158514.76430000001</v>
      </c>
      <c r="M1878" s="157" t="s">
        <v>164</v>
      </c>
      <c r="N1878" s="157">
        <v>206032.4375</v>
      </c>
      <c r="O1878" s="157" t="s">
        <v>164</v>
      </c>
      <c r="P1878" s="157">
        <v>256275.0258</v>
      </c>
      <c r="Q1878" s="157" t="s">
        <v>164</v>
      </c>
      <c r="R1878" s="157">
        <v>310790.49810000003</v>
      </c>
      <c r="S1878" s="157" t="s">
        <v>164</v>
      </c>
      <c r="T1878" s="157">
        <v>373199.45819999999</v>
      </c>
      <c r="U1878" s="157" t="s">
        <v>164</v>
      </c>
      <c r="V1878" s="157">
        <v>441504.04200000002</v>
      </c>
      <c r="W1878" s="157" t="s">
        <v>164</v>
      </c>
      <c r="X1878" s="157">
        <v>516100.83100000001</v>
      </c>
      <c r="Y1878" s="157" t="s">
        <v>164</v>
      </c>
      <c r="Z1878" s="157">
        <v>597507.49329999997</v>
      </c>
    </row>
    <row r="1879" spans="1:26" s="157" customFormat="1">
      <c r="A1879" s="157" t="s">
        <v>211</v>
      </c>
      <c r="B1879" s="157" t="s">
        <v>317</v>
      </c>
      <c r="C1879" s="157" t="s">
        <v>306</v>
      </c>
      <c r="D1879" s="157" t="s">
        <v>58</v>
      </c>
      <c r="E1879" s="157" t="s">
        <v>142</v>
      </c>
      <c r="F1879" s="157" t="s">
        <v>143</v>
      </c>
      <c r="G1879" s="157">
        <v>6503.1299360000003</v>
      </c>
      <c r="H1879" s="157">
        <v>6867.3900379999995</v>
      </c>
      <c r="I1879" s="157" t="s">
        <v>164</v>
      </c>
      <c r="J1879" s="157">
        <v>7611.25</v>
      </c>
      <c r="K1879" s="157" t="s">
        <v>164</v>
      </c>
      <c r="L1879" s="157">
        <v>8261.9900130000005</v>
      </c>
      <c r="M1879" s="157" t="s">
        <v>164</v>
      </c>
      <c r="N1879" s="157">
        <v>8787.1200640000006</v>
      </c>
      <c r="O1879" s="157" t="s">
        <v>164</v>
      </c>
      <c r="P1879" s="157">
        <v>9169.1099699999995</v>
      </c>
      <c r="Q1879" s="157" t="s">
        <v>164</v>
      </c>
      <c r="R1879" s="157">
        <v>9384.7000119999993</v>
      </c>
      <c r="S1879" s="157" t="s">
        <v>164</v>
      </c>
      <c r="T1879" s="157">
        <v>9456.8800890000002</v>
      </c>
      <c r="U1879" s="157" t="s">
        <v>164</v>
      </c>
      <c r="V1879" s="157">
        <v>9407.2600170000005</v>
      </c>
      <c r="W1879" s="157" t="s">
        <v>164</v>
      </c>
      <c r="X1879" s="157">
        <v>9253.9499510000005</v>
      </c>
      <c r="Y1879" s="157" t="s">
        <v>164</v>
      </c>
      <c r="Z1879" s="157">
        <v>9032.4199449999996</v>
      </c>
    </row>
    <row r="1880" spans="1:26" s="157" customFormat="1">
      <c r="A1880" s="157" t="s">
        <v>211</v>
      </c>
      <c r="B1880" s="157" t="s">
        <v>317</v>
      </c>
      <c r="C1880" s="157" t="s">
        <v>306</v>
      </c>
      <c r="D1880" s="157" t="s">
        <v>58</v>
      </c>
      <c r="E1880" s="157" t="s">
        <v>63</v>
      </c>
      <c r="F1880" s="157" t="s">
        <v>60</v>
      </c>
      <c r="G1880" s="157">
        <v>462.50748490000001</v>
      </c>
      <c r="H1880" s="157">
        <v>500.73999500000002</v>
      </c>
      <c r="I1880" s="157" t="s">
        <v>164</v>
      </c>
      <c r="J1880" s="157">
        <v>550.94492390000005</v>
      </c>
      <c r="K1880" s="157" t="s">
        <v>164</v>
      </c>
      <c r="L1880" s="157">
        <v>377.75062120000001</v>
      </c>
      <c r="M1880" s="157" t="s">
        <v>164</v>
      </c>
      <c r="N1880" s="157">
        <v>315.90502120000002</v>
      </c>
      <c r="O1880" s="157" t="s">
        <v>164</v>
      </c>
      <c r="P1880" s="157">
        <v>289.0225087</v>
      </c>
      <c r="Q1880" s="157" t="s">
        <v>164</v>
      </c>
      <c r="R1880" s="157">
        <v>290.73210319999998</v>
      </c>
      <c r="S1880" s="157" t="s">
        <v>164</v>
      </c>
      <c r="T1880" s="157">
        <v>297.2731837</v>
      </c>
      <c r="U1880" s="157" t="s">
        <v>164</v>
      </c>
      <c r="V1880" s="157">
        <v>303.8153216</v>
      </c>
      <c r="W1880" s="157" t="s">
        <v>164</v>
      </c>
      <c r="X1880" s="157">
        <v>310.38194920000001</v>
      </c>
      <c r="Y1880" s="157" t="s">
        <v>164</v>
      </c>
      <c r="Z1880" s="157">
        <v>308.92121950000001</v>
      </c>
    </row>
    <row r="1881" spans="1:26" hidden="1">
      <c r="A1881" s="18" t="s">
        <v>212</v>
      </c>
      <c r="B1881" s="18" t="s">
        <v>291</v>
      </c>
      <c r="C1881" s="18" t="s">
        <v>306</v>
      </c>
      <c r="D1881" s="18" t="s">
        <v>58</v>
      </c>
      <c r="E1881" s="18" t="s">
        <v>140</v>
      </c>
      <c r="F1881" s="18" t="s">
        <v>141</v>
      </c>
      <c r="G1881" s="18">
        <v>31803.054250000001</v>
      </c>
      <c r="H1881" s="18">
        <v>34853.411379999998</v>
      </c>
      <c r="I1881" s="18">
        <v>37830.047129999999</v>
      </c>
      <c r="J1881" s="18">
        <v>41831.620880000002</v>
      </c>
      <c r="K1881" s="18">
        <v>35792.794130000002</v>
      </c>
      <c r="L1881" s="18">
        <v>24388.624</v>
      </c>
      <c r="M1881" s="18">
        <v>14716.66613</v>
      </c>
      <c r="N1881" s="18">
        <v>8563.6867500000008</v>
      </c>
      <c r="O1881" s="18">
        <v>3560.850625</v>
      </c>
      <c r="P1881" s="18">
        <v>-283.07331249999999</v>
      </c>
      <c r="Q1881" s="18">
        <v>-3155.4715630000001</v>
      </c>
      <c r="R1881" s="18">
        <v>-5721.433188</v>
      </c>
      <c r="S1881" s="18">
        <v>-7925.230125</v>
      </c>
      <c r="T1881" s="18">
        <v>-9214.8021250000002</v>
      </c>
      <c r="U1881" s="18">
        <v>-10806.90338</v>
      </c>
      <c r="V1881" s="18">
        <v>-12170.50994</v>
      </c>
      <c r="W1881" s="18">
        <v>-14642.43475</v>
      </c>
      <c r="X1881" s="18">
        <v>-15359.839809999999</v>
      </c>
      <c r="Y1881" s="18">
        <v>-15618.55219</v>
      </c>
      <c r="Z1881" s="18">
        <v>-15996.918879999999</v>
      </c>
    </row>
    <row r="1882" spans="1:26" hidden="1">
      <c r="A1882" s="18" t="s">
        <v>212</v>
      </c>
      <c r="B1882" s="18" t="s">
        <v>291</v>
      </c>
      <c r="C1882" s="18" t="s">
        <v>306</v>
      </c>
      <c r="D1882" s="18" t="s">
        <v>58</v>
      </c>
      <c r="E1882" s="18" t="s">
        <v>59</v>
      </c>
      <c r="F1882" s="18" t="s">
        <v>60</v>
      </c>
      <c r="G1882" s="18">
        <v>342.23629019999998</v>
      </c>
      <c r="H1882" s="18">
        <v>378.37511039999998</v>
      </c>
      <c r="I1882" s="18">
        <v>406.75942680000003</v>
      </c>
      <c r="J1882" s="18">
        <v>447.26168480000001</v>
      </c>
      <c r="K1882" s="18">
        <v>453.06357359999998</v>
      </c>
      <c r="L1882" s="18">
        <v>429.96266980000001</v>
      </c>
      <c r="M1882" s="18">
        <v>403.31902129999997</v>
      </c>
      <c r="N1882" s="18">
        <v>377.03255080000002</v>
      </c>
      <c r="O1882" s="18">
        <v>379.58086489999999</v>
      </c>
      <c r="P1882" s="18">
        <v>385.39902610000001</v>
      </c>
      <c r="Q1882" s="18">
        <v>389.60282319999999</v>
      </c>
      <c r="R1882" s="18">
        <v>394.51023129999999</v>
      </c>
      <c r="S1882" s="18">
        <v>402.05227430000002</v>
      </c>
      <c r="T1882" s="18">
        <v>412.96852080000002</v>
      </c>
      <c r="U1882" s="18">
        <v>426.79577540000003</v>
      </c>
      <c r="V1882" s="18">
        <v>438.32578289999998</v>
      </c>
      <c r="W1882" s="18">
        <v>448.1986028</v>
      </c>
      <c r="X1882" s="18">
        <v>453.72374769999999</v>
      </c>
      <c r="Y1882" s="18">
        <v>461.75312070000001</v>
      </c>
      <c r="Z1882" s="18">
        <v>479.438515</v>
      </c>
    </row>
    <row r="1883" spans="1:26" hidden="1">
      <c r="A1883" s="18" t="s">
        <v>212</v>
      </c>
      <c r="B1883" s="18" t="s">
        <v>291</v>
      </c>
      <c r="C1883" s="18" t="s">
        <v>306</v>
      </c>
      <c r="D1883" s="18" t="s">
        <v>58</v>
      </c>
      <c r="E1883" s="18" t="s">
        <v>61</v>
      </c>
      <c r="F1883" s="18" t="s">
        <v>62</v>
      </c>
      <c r="G1883" s="18">
        <v>62786.002399999998</v>
      </c>
      <c r="H1883" s="18">
        <v>74100.364799999996</v>
      </c>
      <c r="I1883" s="18">
        <v>86801.545599999998</v>
      </c>
      <c r="J1883" s="18">
        <v>103492.7696</v>
      </c>
      <c r="K1883" s="18">
        <v>123839.3112</v>
      </c>
      <c r="L1883" s="18">
        <v>147011.90239999999</v>
      </c>
      <c r="M1883" s="18">
        <v>172528.59359999999</v>
      </c>
      <c r="N1883" s="18">
        <v>199747.76800000001</v>
      </c>
      <c r="O1883" s="18">
        <v>227718.33919999999</v>
      </c>
      <c r="P1883" s="18">
        <v>256744.136</v>
      </c>
      <c r="Q1883" s="18">
        <v>287931.88160000002</v>
      </c>
      <c r="R1883" s="18">
        <v>321975.31520000001</v>
      </c>
      <c r="S1883" s="18">
        <v>359786.94400000002</v>
      </c>
      <c r="T1883" s="18">
        <v>402591.0944</v>
      </c>
      <c r="U1883" s="18">
        <v>451226.93440000003</v>
      </c>
      <c r="V1883" s="18">
        <v>506638.52799999999</v>
      </c>
      <c r="W1883" s="18">
        <v>569985.36320000002</v>
      </c>
      <c r="X1883" s="18">
        <v>642789.73439999996</v>
      </c>
      <c r="Y1883" s="18">
        <v>726705.40800000005</v>
      </c>
      <c r="Z1883" s="18">
        <v>823375.87199999997</v>
      </c>
    </row>
    <row r="1884" spans="1:26" hidden="1">
      <c r="A1884" s="18" t="s">
        <v>212</v>
      </c>
      <c r="B1884" s="18" t="s">
        <v>291</v>
      </c>
      <c r="C1884" s="18" t="s">
        <v>306</v>
      </c>
      <c r="D1884" s="18" t="s">
        <v>58</v>
      </c>
      <c r="E1884" s="18" t="s">
        <v>142</v>
      </c>
      <c r="F1884" s="18" t="s">
        <v>143</v>
      </c>
      <c r="G1884" s="18">
        <v>6519.6170000000002</v>
      </c>
      <c r="H1884" s="18">
        <v>6930.1139999999996</v>
      </c>
      <c r="I1884" s="18">
        <v>7352.1629999999996</v>
      </c>
      <c r="J1884" s="18">
        <v>7762.174</v>
      </c>
      <c r="K1884" s="18">
        <v>8147.5870000000004</v>
      </c>
      <c r="L1884" s="18">
        <v>8509.4449999999997</v>
      </c>
      <c r="M1884" s="18">
        <v>8851.2870000000003</v>
      </c>
      <c r="N1884" s="18">
        <v>9173.93</v>
      </c>
      <c r="O1884" s="18">
        <v>9474.89</v>
      </c>
      <c r="P1884" s="18">
        <v>9750.0419999999995</v>
      </c>
      <c r="Q1884" s="18">
        <v>9997.3940000000002</v>
      </c>
      <c r="R1884" s="18">
        <v>10216.471</v>
      </c>
      <c r="S1884" s="18">
        <v>10407.837</v>
      </c>
      <c r="T1884" s="18">
        <v>10580.054</v>
      </c>
      <c r="U1884" s="18">
        <v>10733.665000000001</v>
      </c>
      <c r="V1884" s="18">
        <v>10868.609</v>
      </c>
      <c r="W1884" s="18">
        <v>10985.482</v>
      </c>
      <c r="X1884" s="18">
        <v>11087.241</v>
      </c>
      <c r="Y1884" s="18">
        <v>11174.48</v>
      </c>
      <c r="Z1884" s="18">
        <v>11245.415000000001</v>
      </c>
    </row>
    <row r="1885" spans="1:26" hidden="1">
      <c r="A1885" s="18" t="s">
        <v>212</v>
      </c>
      <c r="B1885" s="18" t="s">
        <v>291</v>
      </c>
      <c r="C1885" s="18" t="s">
        <v>306</v>
      </c>
      <c r="D1885" s="18" t="s">
        <v>58</v>
      </c>
      <c r="E1885" s="18" t="s">
        <v>63</v>
      </c>
      <c r="F1885" s="18" t="s">
        <v>60</v>
      </c>
      <c r="G1885" s="18">
        <v>465.94610310000002</v>
      </c>
      <c r="H1885" s="18">
        <v>521.18835799999999</v>
      </c>
      <c r="I1885" s="18">
        <v>561.50661130000003</v>
      </c>
      <c r="J1885" s="18">
        <v>619.70019500000001</v>
      </c>
      <c r="K1885" s="18">
        <v>611.68732560000001</v>
      </c>
      <c r="L1885" s="18">
        <v>554.25851409999996</v>
      </c>
      <c r="M1885" s="18">
        <v>513.02007130000004</v>
      </c>
      <c r="N1885" s="18">
        <v>479.32842570000003</v>
      </c>
      <c r="O1885" s="18">
        <v>490.35029220000001</v>
      </c>
      <c r="P1885" s="18">
        <v>508.25946290000002</v>
      </c>
      <c r="Q1885" s="18">
        <v>517.50465629999997</v>
      </c>
      <c r="R1885" s="18">
        <v>532.22021830000006</v>
      </c>
      <c r="S1885" s="18">
        <v>546.01325199999997</v>
      </c>
      <c r="T1885" s="18">
        <v>557.70380150000005</v>
      </c>
      <c r="U1885" s="18">
        <v>579.95889750000003</v>
      </c>
      <c r="V1885" s="18">
        <v>601.34981560000006</v>
      </c>
      <c r="W1885" s="18">
        <v>628.29940090000002</v>
      </c>
      <c r="X1885" s="18">
        <v>639.37418209999998</v>
      </c>
      <c r="Y1885" s="18">
        <v>648.76731400000006</v>
      </c>
      <c r="Z1885" s="18">
        <v>691.93624690000001</v>
      </c>
    </row>
    <row r="1886" spans="1:26" hidden="1">
      <c r="A1886" s="18" t="s">
        <v>214</v>
      </c>
      <c r="B1886" s="18" t="s">
        <v>238</v>
      </c>
      <c r="C1886" s="18" t="s">
        <v>306</v>
      </c>
      <c r="D1886" s="18" t="s">
        <v>58</v>
      </c>
      <c r="E1886" s="18" t="s">
        <v>140</v>
      </c>
      <c r="F1886" s="18" t="s">
        <v>141</v>
      </c>
      <c r="G1886" s="18">
        <v>30911.814450000002</v>
      </c>
      <c r="H1886" s="18">
        <v>34045.15625</v>
      </c>
      <c r="I1886" s="18" t="s">
        <v>164</v>
      </c>
      <c r="J1886" s="18">
        <v>38510.710939999997</v>
      </c>
      <c r="K1886" s="18" t="s">
        <v>164</v>
      </c>
      <c r="L1886" s="18">
        <v>22789.464840000001</v>
      </c>
      <c r="M1886" s="18" t="s">
        <v>164</v>
      </c>
      <c r="N1886" s="18">
        <v>15612.45996</v>
      </c>
      <c r="O1886" s="18" t="s">
        <v>164</v>
      </c>
      <c r="P1886" s="18">
        <v>8516.4521480000003</v>
      </c>
      <c r="Q1886" s="18" t="s">
        <v>164</v>
      </c>
      <c r="R1886" s="18">
        <v>1735.38501</v>
      </c>
      <c r="S1886" s="18" t="s">
        <v>164</v>
      </c>
      <c r="T1886" s="18">
        <v>-2380.5336910000001</v>
      </c>
      <c r="U1886" s="18" t="s">
        <v>164</v>
      </c>
      <c r="V1886" s="18">
        <v>-4734.6826170000004</v>
      </c>
      <c r="W1886" s="18" t="s">
        <v>164</v>
      </c>
      <c r="X1886" s="18">
        <v>-6094.3784180000002</v>
      </c>
      <c r="Y1886" s="18" t="s">
        <v>164</v>
      </c>
      <c r="Z1886" s="18">
        <v>-7806.6225590000004</v>
      </c>
    </row>
    <row r="1887" spans="1:26" hidden="1">
      <c r="A1887" s="18" t="s">
        <v>214</v>
      </c>
      <c r="B1887" s="18" t="s">
        <v>238</v>
      </c>
      <c r="C1887" s="18" t="s">
        <v>306</v>
      </c>
      <c r="D1887" s="18" t="s">
        <v>58</v>
      </c>
      <c r="E1887" s="18" t="s">
        <v>59</v>
      </c>
      <c r="F1887" s="18" t="s">
        <v>60</v>
      </c>
      <c r="G1887" s="18">
        <v>338.79208369999998</v>
      </c>
      <c r="H1887" s="18">
        <v>376.53201289999998</v>
      </c>
      <c r="I1887" s="18" t="s">
        <v>164</v>
      </c>
      <c r="J1887" s="18">
        <v>446.460083</v>
      </c>
      <c r="K1887" s="18" t="s">
        <v>164</v>
      </c>
      <c r="L1887" s="18">
        <v>409.48977660000003</v>
      </c>
      <c r="M1887" s="18" t="s">
        <v>164</v>
      </c>
      <c r="N1887" s="18">
        <v>393.36074830000001</v>
      </c>
      <c r="O1887" s="18" t="s">
        <v>164</v>
      </c>
      <c r="P1887" s="18">
        <v>405.80603029999997</v>
      </c>
      <c r="Q1887" s="18" t="s">
        <v>164</v>
      </c>
      <c r="R1887" s="18">
        <v>430.03213499999998</v>
      </c>
      <c r="S1887" s="18" t="s">
        <v>164</v>
      </c>
      <c r="T1887" s="18">
        <v>446.59722900000003</v>
      </c>
      <c r="U1887" s="18" t="s">
        <v>164</v>
      </c>
      <c r="V1887" s="18">
        <v>457.80688479999998</v>
      </c>
      <c r="W1887" s="18" t="s">
        <v>164</v>
      </c>
      <c r="X1887" s="18">
        <v>467.37173460000002</v>
      </c>
      <c r="Y1887" s="18" t="s">
        <v>164</v>
      </c>
      <c r="Z1887" s="18">
        <v>474.1358032</v>
      </c>
    </row>
    <row r="1888" spans="1:26" hidden="1">
      <c r="A1888" s="18" t="s">
        <v>214</v>
      </c>
      <c r="B1888" s="18" t="s">
        <v>238</v>
      </c>
      <c r="C1888" s="18" t="s">
        <v>306</v>
      </c>
      <c r="D1888" s="18" t="s">
        <v>58</v>
      </c>
      <c r="E1888" s="18" t="s">
        <v>61</v>
      </c>
      <c r="F1888" s="18" t="s">
        <v>62</v>
      </c>
      <c r="G1888" s="18">
        <v>62356.086719999999</v>
      </c>
      <c r="H1888" s="18">
        <v>73745.71875</v>
      </c>
      <c r="I1888" s="18" t="s">
        <v>164</v>
      </c>
      <c r="J1888" s="18">
        <v>104696.3328</v>
      </c>
      <c r="K1888" s="18" t="s">
        <v>164</v>
      </c>
      <c r="L1888" s="18">
        <v>141169.46249999999</v>
      </c>
      <c r="M1888" s="18" t="s">
        <v>164</v>
      </c>
      <c r="N1888" s="18">
        <v>184526.90779999999</v>
      </c>
      <c r="O1888" s="18" t="s">
        <v>164</v>
      </c>
      <c r="P1888" s="18">
        <v>238300.1672</v>
      </c>
      <c r="Q1888" s="18" t="s">
        <v>164</v>
      </c>
      <c r="R1888" s="18">
        <v>283602.85940000002</v>
      </c>
      <c r="S1888" s="18" t="s">
        <v>164</v>
      </c>
      <c r="T1888" s="18">
        <v>334848.59379999997</v>
      </c>
      <c r="U1888" s="18" t="s">
        <v>164</v>
      </c>
      <c r="V1888" s="18">
        <v>391571.70939999999</v>
      </c>
      <c r="W1888" s="18" t="s">
        <v>164</v>
      </c>
      <c r="X1888" s="18">
        <v>455290.85940000002</v>
      </c>
      <c r="Y1888" s="18" t="s">
        <v>164</v>
      </c>
      <c r="Z1888" s="18">
        <v>526346.49380000005</v>
      </c>
    </row>
    <row r="1889" spans="1:26" hidden="1">
      <c r="A1889" s="18" t="s">
        <v>214</v>
      </c>
      <c r="B1889" s="18" t="s">
        <v>238</v>
      </c>
      <c r="C1889" s="18" t="s">
        <v>306</v>
      </c>
      <c r="D1889" s="18" t="s">
        <v>58</v>
      </c>
      <c r="E1889" s="18" t="s">
        <v>142</v>
      </c>
      <c r="F1889" s="18" t="s">
        <v>143</v>
      </c>
      <c r="G1889" s="18">
        <v>6514.0961909999996</v>
      </c>
      <c r="H1889" s="18">
        <v>6916.1831050000001</v>
      </c>
      <c r="I1889" s="18" t="s">
        <v>164</v>
      </c>
      <c r="J1889" s="18">
        <v>7611.7202150000003</v>
      </c>
      <c r="K1889" s="18" t="s">
        <v>164</v>
      </c>
      <c r="L1889" s="18">
        <v>8261.5732420000004</v>
      </c>
      <c r="M1889" s="18" t="s">
        <v>164</v>
      </c>
      <c r="N1889" s="18">
        <v>8784.6894530000009</v>
      </c>
      <c r="O1889" s="18" t="s">
        <v>164</v>
      </c>
      <c r="P1889" s="18">
        <v>9162.8847659999992</v>
      </c>
      <c r="Q1889" s="18" t="s">
        <v>164</v>
      </c>
      <c r="R1889" s="18">
        <v>9373.4853519999997</v>
      </c>
      <c r="S1889" s="18" t="s">
        <v>164</v>
      </c>
      <c r="T1889" s="18">
        <v>9438.1474610000005</v>
      </c>
      <c r="U1889" s="18" t="s">
        <v>164</v>
      </c>
      <c r="V1889" s="18">
        <v>9381.6425780000009</v>
      </c>
      <c r="W1889" s="18" t="s">
        <v>164</v>
      </c>
      <c r="X1889" s="18">
        <v>9222.6572269999997</v>
      </c>
      <c r="Y1889" s="18" t="s">
        <v>164</v>
      </c>
      <c r="Z1889" s="18">
        <v>8996.4921880000002</v>
      </c>
    </row>
    <row r="1890" spans="1:26" hidden="1">
      <c r="A1890" s="18" t="s">
        <v>214</v>
      </c>
      <c r="B1890" s="18" t="s">
        <v>238</v>
      </c>
      <c r="C1890" s="18" t="s">
        <v>306</v>
      </c>
      <c r="D1890" s="18" t="s">
        <v>58</v>
      </c>
      <c r="E1890" s="18" t="s">
        <v>63</v>
      </c>
      <c r="F1890" s="18" t="s">
        <v>60</v>
      </c>
      <c r="G1890" s="18">
        <v>453.09680179999998</v>
      </c>
      <c r="H1890" s="18">
        <v>510.09225459999999</v>
      </c>
      <c r="I1890" s="18" t="s">
        <v>164</v>
      </c>
      <c r="J1890" s="18">
        <v>603.3318481</v>
      </c>
      <c r="K1890" s="18" t="s">
        <v>164</v>
      </c>
      <c r="L1890" s="18">
        <v>533.72497559999999</v>
      </c>
      <c r="M1890" s="18" t="s">
        <v>164</v>
      </c>
      <c r="N1890" s="18">
        <v>525.40264890000003</v>
      </c>
      <c r="O1890" s="18" t="s">
        <v>164</v>
      </c>
      <c r="P1890" s="18">
        <v>556.58111570000005</v>
      </c>
      <c r="Q1890" s="18" t="s">
        <v>164</v>
      </c>
      <c r="R1890" s="18">
        <v>596.10858150000001</v>
      </c>
      <c r="S1890" s="18" t="s">
        <v>164</v>
      </c>
      <c r="T1890" s="18">
        <v>628.36834720000002</v>
      </c>
      <c r="U1890" s="18" t="s">
        <v>164</v>
      </c>
      <c r="V1890" s="18">
        <v>654.36547849999999</v>
      </c>
      <c r="W1890" s="18" t="s">
        <v>164</v>
      </c>
      <c r="X1890" s="18">
        <v>669.91528319999998</v>
      </c>
      <c r="Y1890" s="18" t="s">
        <v>164</v>
      </c>
      <c r="Z1890" s="18">
        <v>677.72601320000001</v>
      </c>
    </row>
    <row r="1891" spans="1:26" hidden="1">
      <c r="A1891" s="18" t="s">
        <v>214</v>
      </c>
      <c r="B1891" s="18" t="s">
        <v>239</v>
      </c>
      <c r="C1891" s="18" t="s">
        <v>306</v>
      </c>
      <c r="D1891" s="18" t="s">
        <v>58</v>
      </c>
      <c r="E1891" s="18" t="s">
        <v>140</v>
      </c>
      <c r="F1891" s="18" t="s">
        <v>141</v>
      </c>
      <c r="G1891" s="18">
        <v>30911.814450000002</v>
      </c>
      <c r="H1891" s="18">
        <v>34045.15625</v>
      </c>
      <c r="I1891" s="18" t="s">
        <v>164</v>
      </c>
      <c r="J1891" s="18">
        <v>38513.085939999997</v>
      </c>
      <c r="K1891" s="18" t="s">
        <v>164</v>
      </c>
      <c r="L1891" s="18">
        <v>23245.150389999999</v>
      </c>
      <c r="M1891" s="18" t="s">
        <v>164</v>
      </c>
      <c r="N1891" s="18">
        <v>16038.77637</v>
      </c>
      <c r="O1891" s="18" t="s">
        <v>164</v>
      </c>
      <c r="P1891" s="18">
        <v>8652.8583980000003</v>
      </c>
      <c r="Q1891" s="18" t="s">
        <v>164</v>
      </c>
      <c r="R1891" s="18">
        <v>1838.08728</v>
      </c>
      <c r="S1891" s="18" t="s">
        <v>164</v>
      </c>
      <c r="T1891" s="18">
        <v>-2308.4414059999999</v>
      </c>
      <c r="U1891" s="18" t="s">
        <v>164</v>
      </c>
      <c r="V1891" s="18">
        <v>-4869.1323240000002</v>
      </c>
      <c r="W1891" s="18" t="s">
        <v>164</v>
      </c>
      <c r="X1891" s="18">
        <v>-6160.5932620000003</v>
      </c>
      <c r="Y1891" s="18" t="s">
        <v>164</v>
      </c>
      <c r="Z1891" s="18">
        <v>-7997.7504879999997</v>
      </c>
    </row>
    <row r="1892" spans="1:26" hidden="1">
      <c r="A1892" s="18" t="s">
        <v>214</v>
      </c>
      <c r="B1892" s="18" t="s">
        <v>239</v>
      </c>
      <c r="C1892" s="18" t="s">
        <v>306</v>
      </c>
      <c r="D1892" s="18" t="s">
        <v>58</v>
      </c>
      <c r="E1892" s="18" t="s">
        <v>59</v>
      </c>
      <c r="F1892" s="18" t="s">
        <v>60</v>
      </c>
      <c r="G1892" s="18">
        <v>338.79208369999998</v>
      </c>
      <c r="H1892" s="18">
        <v>376.53201289999998</v>
      </c>
      <c r="I1892" s="18" t="s">
        <v>164</v>
      </c>
      <c r="J1892" s="18">
        <v>446.47293089999999</v>
      </c>
      <c r="K1892" s="18" t="s">
        <v>164</v>
      </c>
      <c r="L1892" s="18">
        <v>417.4699402</v>
      </c>
      <c r="M1892" s="18" t="s">
        <v>164</v>
      </c>
      <c r="N1892" s="18">
        <v>405.85583500000001</v>
      </c>
      <c r="O1892" s="18" t="s">
        <v>164</v>
      </c>
      <c r="P1892" s="18">
        <v>419.49468990000003</v>
      </c>
      <c r="Q1892" s="18" t="s">
        <v>164</v>
      </c>
      <c r="R1892" s="18">
        <v>441.1295776</v>
      </c>
      <c r="S1892" s="18" t="s">
        <v>164</v>
      </c>
      <c r="T1892" s="18">
        <v>457.68469240000002</v>
      </c>
      <c r="U1892" s="18" t="s">
        <v>164</v>
      </c>
      <c r="V1892" s="18">
        <v>468.69772339999997</v>
      </c>
      <c r="W1892" s="18" t="s">
        <v>164</v>
      </c>
      <c r="X1892" s="18">
        <v>477.89593509999997</v>
      </c>
      <c r="Y1892" s="18" t="s">
        <v>164</v>
      </c>
      <c r="Z1892" s="18">
        <v>485.62814329999998</v>
      </c>
    </row>
    <row r="1893" spans="1:26" hidden="1">
      <c r="A1893" s="18" t="s">
        <v>214</v>
      </c>
      <c r="B1893" s="18" t="s">
        <v>239</v>
      </c>
      <c r="C1893" s="18" t="s">
        <v>306</v>
      </c>
      <c r="D1893" s="18" t="s">
        <v>58</v>
      </c>
      <c r="E1893" s="18" t="s">
        <v>61</v>
      </c>
      <c r="F1893" s="18" t="s">
        <v>62</v>
      </c>
      <c r="G1893" s="18">
        <v>62356.086719999999</v>
      </c>
      <c r="H1893" s="18">
        <v>73745.71875</v>
      </c>
      <c r="I1893" s="18" t="s">
        <v>164</v>
      </c>
      <c r="J1893" s="18">
        <v>104696.3328</v>
      </c>
      <c r="K1893" s="18" t="s">
        <v>164</v>
      </c>
      <c r="L1893" s="18">
        <v>141169.46249999999</v>
      </c>
      <c r="M1893" s="18" t="s">
        <v>164</v>
      </c>
      <c r="N1893" s="18">
        <v>184526.90779999999</v>
      </c>
      <c r="O1893" s="18" t="s">
        <v>164</v>
      </c>
      <c r="P1893" s="18">
        <v>238300.1672</v>
      </c>
      <c r="Q1893" s="18" t="s">
        <v>164</v>
      </c>
      <c r="R1893" s="18">
        <v>283602.85940000002</v>
      </c>
      <c r="S1893" s="18" t="s">
        <v>164</v>
      </c>
      <c r="T1893" s="18">
        <v>334848.59379999997</v>
      </c>
      <c r="U1893" s="18" t="s">
        <v>164</v>
      </c>
      <c r="V1893" s="18">
        <v>391571.70939999999</v>
      </c>
      <c r="W1893" s="18" t="s">
        <v>164</v>
      </c>
      <c r="X1893" s="18">
        <v>455290.85940000002</v>
      </c>
      <c r="Y1893" s="18" t="s">
        <v>164</v>
      </c>
      <c r="Z1893" s="18">
        <v>526346.49380000005</v>
      </c>
    </row>
    <row r="1894" spans="1:26" hidden="1">
      <c r="A1894" s="18" t="s">
        <v>214</v>
      </c>
      <c r="B1894" s="18" t="s">
        <v>239</v>
      </c>
      <c r="C1894" s="18" t="s">
        <v>306</v>
      </c>
      <c r="D1894" s="18" t="s">
        <v>58</v>
      </c>
      <c r="E1894" s="18" t="s">
        <v>142</v>
      </c>
      <c r="F1894" s="18" t="s">
        <v>143</v>
      </c>
      <c r="G1894" s="18">
        <v>6514.0961909999996</v>
      </c>
      <c r="H1894" s="18">
        <v>6916.1831050000001</v>
      </c>
      <c r="I1894" s="18" t="s">
        <v>164</v>
      </c>
      <c r="J1894" s="18">
        <v>7611.7202150000003</v>
      </c>
      <c r="K1894" s="18" t="s">
        <v>164</v>
      </c>
      <c r="L1894" s="18">
        <v>8261.5732420000004</v>
      </c>
      <c r="M1894" s="18" t="s">
        <v>164</v>
      </c>
      <c r="N1894" s="18">
        <v>8784.6894530000009</v>
      </c>
      <c r="O1894" s="18" t="s">
        <v>164</v>
      </c>
      <c r="P1894" s="18">
        <v>9162.8847659999992</v>
      </c>
      <c r="Q1894" s="18" t="s">
        <v>164</v>
      </c>
      <c r="R1894" s="18">
        <v>9373.4853519999997</v>
      </c>
      <c r="S1894" s="18" t="s">
        <v>164</v>
      </c>
      <c r="T1894" s="18">
        <v>9438.1474610000005</v>
      </c>
      <c r="U1894" s="18" t="s">
        <v>164</v>
      </c>
      <c r="V1894" s="18">
        <v>9381.6425780000009</v>
      </c>
      <c r="W1894" s="18" t="s">
        <v>164</v>
      </c>
      <c r="X1894" s="18">
        <v>9222.6572269999997</v>
      </c>
      <c r="Y1894" s="18" t="s">
        <v>164</v>
      </c>
      <c r="Z1894" s="18">
        <v>8996.4921880000002</v>
      </c>
    </row>
    <row r="1895" spans="1:26" hidden="1">
      <c r="A1895" s="18" t="s">
        <v>214</v>
      </c>
      <c r="B1895" s="18" t="s">
        <v>239</v>
      </c>
      <c r="C1895" s="18" t="s">
        <v>306</v>
      </c>
      <c r="D1895" s="18" t="s">
        <v>58</v>
      </c>
      <c r="E1895" s="18" t="s">
        <v>63</v>
      </c>
      <c r="F1895" s="18" t="s">
        <v>60</v>
      </c>
      <c r="G1895" s="18">
        <v>453.09680179999998</v>
      </c>
      <c r="H1895" s="18">
        <v>510.09225459999999</v>
      </c>
      <c r="I1895" s="18" t="s">
        <v>164</v>
      </c>
      <c r="J1895" s="18">
        <v>603.45959470000003</v>
      </c>
      <c r="K1895" s="18" t="s">
        <v>164</v>
      </c>
      <c r="L1895" s="18">
        <v>545.14520259999995</v>
      </c>
      <c r="M1895" s="18" t="s">
        <v>164</v>
      </c>
      <c r="N1895" s="18">
        <v>541.14105219999999</v>
      </c>
      <c r="O1895" s="18" t="s">
        <v>164</v>
      </c>
      <c r="P1895" s="18">
        <v>575.56311040000003</v>
      </c>
      <c r="Q1895" s="18" t="s">
        <v>164</v>
      </c>
      <c r="R1895" s="18">
        <v>613.3322144</v>
      </c>
      <c r="S1895" s="18" t="s">
        <v>164</v>
      </c>
      <c r="T1895" s="18">
        <v>646.63916019999999</v>
      </c>
      <c r="U1895" s="18" t="s">
        <v>164</v>
      </c>
      <c r="V1895" s="18">
        <v>672.88311769999996</v>
      </c>
      <c r="W1895" s="18" t="s">
        <v>164</v>
      </c>
      <c r="X1895" s="18">
        <v>687.37164310000003</v>
      </c>
      <c r="Y1895" s="18" t="s">
        <v>164</v>
      </c>
      <c r="Z1895" s="18">
        <v>698.45635990000005</v>
      </c>
    </row>
    <row r="1896" spans="1:26" hidden="1">
      <c r="A1896" s="18" t="s">
        <v>214</v>
      </c>
      <c r="B1896" s="18" t="s">
        <v>240</v>
      </c>
      <c r="C1896" s="18" t="s">
        <v>306</v>
      </c>
      <c r="D1896" s="18" t="s">
        <v>58</v>
      </c>
      <c r="E1896" s="18" t="s">
        <v>140</v>
      </c>
      <c r="F1896" s="18" t="s">
        <v>141</v>
      </c>
      <c r="G1896" s="18">
        <v>30911.814450000002</v>
      </c>
      <c r="H1896" s="18">
        <v>34045.15625</v>
      </c>
      <c r="I1896" s="18" t="s">
        <v>164</v>
      </c>
      <c r="J1896" s="18">
        <v>38513.085939999997</v>
      </c>
      <c r="K1896" s="18" t="s">
        <v>164</v>
      </c>
      <c r="L1896" s="18">
        <v>19893.105469999999</v>
      </c>
      <c r="M1896" s="18" t="s">
        <v>164</v>
      </c>
      <c r="N1896" s="18">
        <v>11683.660159999999</v>
      </c>
      <c r="O1896" s="18" t="s">
        <v>164</v>
      </c>
      <c r="P1896" s="18">
        <v>7585.1430659999996</v>
      </c>
      <c r="Q1896" s="18" t="s">
        <v>164</v>
      </c>
      <c r="R1896" s="18">
        <v>2542.4196780000002</v>
      </c>
      <c r="S1896" s="18" t="s">
        <v>164</v>
      </c>
      <c r="T1896" s="18">
        <v>67.229324340000005</v>
      </c>
      <c r="U1896" s="18" t="s">
        <v>164</v>
      </c>
      <c r="V1896" s="18">
        <v>-1757.8632809999999</v>
      </c>
      <c r="W1896" s="18" t="s">
        <v>164</v>
      </c>
      <c r="X1896" s="18">
        <v>-3339.2761230000001</v>
      </c>
      <c r="Y1896" s="18" t="s">
        <v>164</v>
      </c>
      <c r="Z1896" s="18">
        <v>-4168.5</v>
      </c>
    </row>
    <row r="1897" spans="1:26" hidden="1">
      <c r="A1897" s="18" t="s">
        <v>214</v>
      </c>
      <c r="B1897" s="18" t="s">
        <v>240</v>
      </c>
      <c r="C1897" s="18" t="s">
        <v>306</v>
      </c>
      <c r="D1897" s="18" t="s">
        <v>58</v>
      </c>
      <c r="E1897" s="18" t="s">
        <v>59</v>
      </c>
      <c r="F1897" s="18" t="s">
        <v>60</v>
      </c>
      <c r="G1897" s="18">
        <v>338.79208369999998</v>
      </c>
      <c r="H1897" s="18">
        <v>376.53201289999998</v>
      </c>
      <c r="I1897" s="18" t="s">
        <v>164</v>
      </c>
      <c r="J1897" s="18">
        <v>446.47293089999999</v>
      </c>
      <c r="K1897" s="18" t="s">
        <v>164</v>
      </c>
      <c r="L1897" s="18">
        <v>386.18020630000001</v>
      </c>
      <c r="M1897" s="18" t="s">
        <v>164</v>
      </c>
      <c r="N1897" s="18">
        <v>328.16940310000001</v>
      </c>
      <c r="O1897" s="18" t="s">
        <v>164</v>
      </c>
      <c r="P1897" s="18">
        <v>323.75579829999998</v>
      </c>
      <c r="Q1897" s="18" t="s">
        <v>164</v>
      </c>
      <c r="R1897" s="18">
        <v>337.66390990000002</v>
      </c>
      <c r="S1897" s="18" t="s">
        <v>164</v>
      </c>
      <c r="T1897" s="18">
        <v>354.10672</v>
      </c>
      <c r="U1897" s="18" t="s">
        <v>164</v>
      </c>
      <c r="V1897" s="18">
        <v>361.84637450000002</v>
      </c>
      <c r="W1897" s="18" t="s">
        <v>164</v>
      </c>
      <c r="X1897" s="18">
        <v>372.62023929999998</v>
      </c>
      <c r="Y1897" s="18" t="s">
        <v>164</v>
      </c>
      <c r="Z1897" s="18">
        <v>376.21295170000002</v>
      </c>
    </row>
    <row r="1898" spans="1:26" hidden="1">
      <c r="A1898" s="18" t="s">
        <v>214</v>
      </c>
      <c r="B1898" s="18" t="s">
        <v>240</v>
      </c>
      <c r="C1898" s="18" t="s">
        <v>306</v>
      </c>
      <c r="D1898" s="18" t="s">
        <v>58</v>
      </c>
      <c r="E1898" s="18" t="s">
        <v>61</v>
      </c>
      <c r="F1898" s="18" t="s">
        <v>62</v>
      </c>
      <c r="G1898" s="18">
        <v>62356.086719999999</v>
      </c>
      <c r="H1898" s="18">
        <v>73745.71875</v>
      </c>
      <c r="I1898" s="18" t="s">
        <v>164</v>
      </c>
      <c r="J1898" s="18">
        <v>104696.3328</v>
      </c>
      <c r="K1898" s="18" t="s">
        <v>164</v>
      </c>
      <c r="L1898" s="18">
        <v>141169.46249999999</v>
      </c>
      <c r="M1898" s="18" t="s">
        <v>164</v>
      </c>
      <c r="N1898" s="18">
        <v>184526.90779999999</v>
      </c>
      <c r="O1898" s="18" t="s">
        <v>164</v>
      </c>
      <c r="P1898" s="18">
        <v>238300.1672</v>
      </c>
      <c r="Q1898" s="18" t="s">
        <v>164</v>
      </c>
      <c r="R1898" s="18">
        <v>283602.85940000002</v>
      </c>
      <c r="S1898" s="18" t="s">
        <v>164</v>
      </c>
      <c r="T1898" s="18">
        <v>334848.59379999997</v>
      </c>
      <c r="U1898" s="18" t="s">
        <v>164</v>
      </c>
      <c r="V1898" s="18">
        <v>391571.70939999999</v>
      </c>
      <c r="W1898" s="18" t="s">
        <v>164</v>
      </c>
      <c r="X1898" s="18">
        <v>455290.85940000002</v>
      </c>
      <c r="Y1898" s="18" t="s">
        <v>164</v>
      </c>
      <c r="Z1898" s="18">
        <v>526346.49380000005</v>
      </c>
    </row>
    <row r="1899" spans="1:26" hidden="1">
      <c r="A1899" s="18" t="s">
        <v>214</v>
      </c>
      <c r="B1899" s="18" t="s">
        <v>240</v>
      </c>
      <c r="C1899" s="18" t="s">
        <v>306</v>
      </c>
      <c r="D1899" s="18" t="s">
        <v>58</v>
      </c>
      <c r="E1899" s="18" t="s">
        <v>142</v>
      </c>
      <c r="F1899" s="18" t="s">
        <v>143</v>
      </c>
      <c r="G1899" s="18">
        <v>6514.0961909999996</v>
      </c>
      <c r="H1899" s="18">
        <v>6916.1831050000001</v>
      </c>
      <c r="I1899" s="18" t="s">
        <v>164</v>
      </c>
      <c r="J1899" s="18">
        <v>7611.7202150000003</v>
      </c>
      <c r="K1899" s="18" t="s">
        <v>164</v>
      </c>
      <c r="L1899" s="18">
        <v>8261.5732420000004</v>
      </c>
      <c r="M1899" s="18" t="s">
        <v>164</v>
      </c>
      <c r="N1899" s="18">
        <v>8784.6894530000009</v>
      </c>
      <c r="O1899" s="18" t="s">
        <v>164</v>
      </c>
      <c r="P1899" s="18">
        <v>9162.8847659999992</v>
      </c>
      <c r="Q1899" s="18" t="s">
        <v>164</v>
      </c>
      <c r="R1899" s="18">
        <v>9373.4853519999997</v>
      </c>
      <c r="S1899" s="18" t="s">
        <v>164</v>
      </c>
      <c r="T1899" s="18">
        <v>9438.1474610000005</v>
      </c>
      <c r="U1899" s="18" t="s">
        <v>164</v>
      </c>
      <c r="V1899" s="18">
        <v>9381.6425780000009</v>
      </c>
      <c r="W1899" s="18" t="s">
        <v>164</v>
      </c>
      <c r="X1899" s="18">
        <v>9222.6572269999997</v>
      </c>
      <c r="Y1899" s="18" t="s">
        <v>164</v>
      </c>
      <c r="Z1899" s="18">
        <v>8996.4921880000002</v>
      </c>
    </row>
    <row r="1900" spans="1:26" hidden="1">
      <c r="A1900" s="18" t="s">
        <v>214</v>
      </c>
      <c r="B1900" s="18" t="s">
        <v>240</v>
      </c>
      <c r="C1900" s="18" t="s">
        <v>306</v>
      </c>
      <c r="D1900" s="18" t="s">
        <v>58</v>
      </c>
      <c r="E1900" s="18" t="s">
        <v>63</v>
      </c>
      <c r="F1900" s="18" t="s">
        <v>60</v>
      </c>
      <c r="G1900" s="18">
        <v>453.09680179999998</v>
      </c>
      <c r="H1900" s="18">
        <v>510.09225459999999</v>
      </c>
      <c r="I1900" s="18" t="s">
        <v>164</v>
      </c>
      <c r="J1900" s="18">
        <v>603.45959470000003</v>
      </c>
      <c r="K1900" s="18" t="s">
        <v>164</v>
      </c>
      <c r="L1900" s="18">
        <v>497.90097050000003</v>
      </c>
      <c r="M1900" s="18" t="s">
        <v>164</v>
      </c>
      <c r="N1900" s="18">
        <v>432.73403930000001</v>
      </c>
      <c r="O1900" s="18" t="s">
        <v>164</v>
      </c>
      <c r="P1900" s="18">
        <v>447.42504880000001</v>
      </c>
      <c r="Q1900" s="18" t="s">
        <v>164</v>
      </c>
      <c r="R1900" s="18">
        <v>466.55999759999997</v>
      </c>
      <c r="S1900" s="18" t="s">
        <v>164</v>
      </c>
      <c r="T1900" s="18">
        <v>489.03439329999998</v>
      </c>
      <c r="U1900" s="18" t="s">
        <v>164</v>
      </c>
      <c r="V1900" s="18">
        <v>501.71011349999998</v>
      </c>
      <c r="W1900" s="18" t="s">
        <v>164</v>
      </c>
      <c r="X1900" s="18">
        <v>522.19622800000002</v>
      </c>
      <c r="Y1900" s="18" t="s">
        <v>164</v>
      </c>
      <c r="Z1900" s="18">
        <v>525.21447750000004</v>
      </c>
    </row>
    <row r="1901" spans="1:26" hidden="1">
      <c r="A1901" s="18" t="s">
        <v>214</v>
      </c>
      <c r="B1901" s="18" t="s">
        <v>241</v>
      </c>
      <c r="C1901" s="18" t="s">
        <v>306</v>
      </c>
      <c r="D1901" s="18" t="s">
        <v>58</v>
      </c>
      <c r="E1901" s="18" t="s">
        <v>140</v>
      </c>
      <c r="F1901" s="18" t="s">
        <v>141</v>
      </c>
      <c r="G1901" s="18">
        <v>30911.814450000002</v>
      </c>
      <c r="H1901" s="18">
        <v>34045.15625</v>
      </c>
      <c r="I1901" s="18" t="s">
        <v>164</v>
      </c>
      <c r="J1901" s="18">
        <v>38513.085939999997</v>
      </c>
      <c r="K1901" s="18" t="s">
        <v>164</v>
      </c>
      <c r="L1901" s="18">
        <v>15534.24121</v>
      </c>
      <c r="M1901" s="18" t="s">
        <v>164</v>
      </c>
      <c r="N1901" s="18">
        <v>7067.6103519999997</v>
      </c>
      <c r="O1901" s="18" t="s">
        <v>164</v>
      </c>
      <c r="P1901" s="18">
        <v>4585.1337890000004</v>
      </c>
      <c r="Q1901" s="18" t="s">
        <v>164</v>
      </c>
      <c r="R1901" s="18">
        <v>3249.4604490000002</v>
      </c>
      <c r="S1901" s="18" t="s">
        <v>164</v>
      </c>
      <c r="T1901" s="18">
        <v>2361.9340820000002</v>
      </c>
      <c r="U1901" s="18" t="s">
        <v>164</v>
      </c>
      <c r="V1901" s="18">
        <v>1852.30188</v>
      </c>
      <c r="W1901" s="18" t="s">
        <v>164</v>
      </c>
      <c r="X1901" s="18">
        <v>998.51068120000002</v>
      </c>
      <c r="Y1901" s="18" t="s">
        <v>164</v>
      </c>
      <c r="Z1901" s="18">
        <v>-66.193405150000004</v>
      </c>
    </row>
    <row r="1902" spans="1:26" hidden="1">
      <c r="A1902" s="18" t="s">
        <v>214</v>
      </c>
      <c r="B1902" s="18" t="s">
        <v>241</v>
      </c>
      <c r="C1902" s="18" t="s">
        <v>306</v>
      </c>
      <c r="D1902" s="18" t="s">
        <v>58</v>
      </c>
      <c r="E1902" s="18" t="s">
        <v>59</v>
      </c>
      <c r="F1902" s="18" t="s">
        <v>60</v>
      </c>
      <c r="G1902" s="18">
        <v>338.79208369999998</v>
      </c>
      <c r="H1902" s="18">
        <v>376.53201289999998</v>
      </c>
      <c r="I1902" s="18" t="s">
        <v>164</v>
      </c>
      <c r="J1902" s="18">
        <v>446.47293089999999</v>
      </c>
      <c r="K1902" s="18" t="s">
        <v>164</v>
      </c>
      <c r="L1902" s="18">
        <v>362.20706180000002</v>
      </c>
      <c r="M1902" s="18" t="s">
        <v>164</v>
      </c>
      <c r="N1902" s="18">
        <v>318.47940060000002</v>
      </c>
      <c r="O1902" s="18" t="s">
        <v>164</v>
      </c>
      <c r="P1902" s="18">
        <v>334.51983639999997</v>
      </c>
      <c r="Q1902" s="18" t="s">
        <v>164</v>
      </c>
      <c r="R1902" s="18">
        <v>367.99942019999997</v>
      </c>
      <c r="S1902" s="18" t="s">
        <v>164</v>
      </c>
      <c r="T1902" s="18">
        <v>398.7704468</v>
      </c>
      <c r="U1902" s="18" t="s">
        <v>164</v>
      </c>
      <c r="V1902" s="18">
        <v>412.13168330000002</v>
      </c>
      <c r="W1902" s="18" t="s">
        <v>164</v>
      </c>
      <c r="X1902" s="18">
        <v>427.11743159999997</v>
      </c>
      <c r="Y1902" s="18" t="s">
        <v>164</v>
      </c>
      <c r="Z1902" s="18">
        <v>438.98309330000001</v>
      </c>
    </row>
    <row r="1903" spans="1:26" hidden="1">
      <c r="A1903" s="18" t="s">
        <v>214</v>
      </c>
      <c r="B1903" s="18" t="s">
        <v>241</v>
      </c>
      <c r="C1903" s="18" t="s">
        <v>306</v>
      </c>
      <c r="D1903" s="18" t="s">
        <v>58</v>
      </c>
      <c r="E1903" s="18" t="s">
        <v>61</v>
      </c>
      <c r="F1903" s="18" t="s">
        <v>62</v>
      </c>
      <c r="G1903" s="18">
        <v>62356.086719999999</v>
      </c>
      <c r="H1903" s="18">
        <v>73745.71875</v>
      </c>
      <c r="I1903" s="18" t="s">
        <v>164</v>
      </c>
      <c r="J1903" s="18">
        <v>104696.3328</v>
      </c>
      <c r="K1903" s="18" t="s">
        <v>164</v>
      </c>
      <c r="L1903" s="18">
        <v>141169.46249999999</v>
      </c>
      <c r="M1903" s="18" t="s">
        <v>164</v>
      </c>
      <c r="N1903" s="18">
        <v>184526.90779999999</v>
      </c>
      <c r="O1903" s="18" t="s">
        <v>164</v>
      </c>
      <c r="P1903" s="18">
        <v>238300.1672</v>
      </c>
      <c r="Q1903" s="18" t="s">
        <v>164</v>
      </c>
      <c r="R1903" s="18">
        <v>283602.85940000002</v>
      </c>
      <c r="S1903" s="18" t="s">
        <v>164</v>
      </c>
      <c r="T1903" s="18">
        <v>334848.59379999997</v>
      </c>
      <c r="U1903" s="18" t="s">
        <v>164</v>
      </c>
      <c r="V1903" s="18">
        <v>391571.70939999999</v>
      </c>
      <c r="W1903" s="18" t="s">
        <v>164</v>
      </c>
      <c r="X1903" s="18">
        <v>455290.85940000002</v>
      </c>
      <c r="Y1903" s="18" t="s">
        <v>164</v>
      </c>
      <c r="Z1903" s="18">
        <v>526346.49380000005</v>
      </c>
    </row>
    <row r="1904" spans="1:26" hidden="1">
      <c r="A1904" s="18" t="s">
        <v>214</v>
      </c>
      <c r="B1904" s="18" t="s">
        <v>241</v>
      </c>
      <c r="C1904" s="18" t="s">
        <v>306</v>
      </c>
      <c r="D1904" s="18" t="s">
        <v>58</v>
      </c>
      <c r="E1904" s="18" t="s">
        <v>142</v>
      </c>
      <c r="F1904" s="18" t="s">
        <v>143</v>
      </c>
      <c r="G1904" s="18">
        <v>6514.0961909999996</v>
      </c>
      <c r="H1904" s="18">
        <v>6916.1831050000001</v>
      </c>
      <c r="I1904" s="18" t="s">
        <v>164</v>
      </c>
      <c r="J1904" s="18">
        <v>7611.7202150000003</v>
      </c>
      <c r="K1904" s="18" t="s">
        <v>164</v>
      </c>
      <c r="L1904" s="18">
        <v>8261.5732420000004</v>
      </c>
      <c r="M1904" s="18" t="s">
        <v>164</v>
      </c>
      <c r="N1904" s="18">
        <v>8784.6894530000009</v>
      </c>
      <c r="O1904" s="18" t="s">
        <v>164</v>
      </c>
      <c r="P1904" s="18">
        <v>9162.8847659999992</v>
      </c>
      <c r="Q1904" s="18" t="s">
        <v>164</v>
      </c>
      <c r="R1904" s="18">
        <v>9373.4853519999997</v>
      </c>
      <c r="S1904" s="18" t="s">
        <v>164</v>
      </c>
      <c r="T1904" s="18">
        <v>9438.1474610000005</v>
      </c>
      <c r="U1904" s="18" t="s">
        <v>164</v>
      </c>
      <c r="V1904" s="18">
        <v>9381.6425780000009</v>
      </c>
      <c r="W1904" s="18" t="s">
        <v>164</v>
      </c>
      <c r="X1904" s="18">
        <v>9222.6572269999997</v>
      </c>
      <c r="Y1904" s="18" t="s">
        <v>164</v>
      </c>
      <c r="Z1904" s="18">
        <v>8996.4921880000002</v>
      </c>
    </row>
    <row r="1905" spans="1:26" hidden="1">
      <c r="A1905" s="18" t="s">
        <v>214</v>
      </c>
      <c r="B1905" s="18" t="s">
        <v>241</v>
      </c>
      <c r="C1905" s="18" t="s">
        <v>306</v>
      </c>
      <c r="D1905" s="18" t="s">
        <v>58</v>
      </c>
      <c r="E1905" s="18" t="s">
        <v>63</v>
      </c>
      <c r="F1905" s="18" t="s">
        <v>60</v>
      </c>
      <c r="G1905" s="18">
        <v>453.09680179999998</v>
      </c>
      <c r="H1905" s="18">
        <v>510.09225459999999</v>
      </c>
      <c r="I1905" s="18" t="s">
        <v>164</v>
      </c>
      <c r="J1905" s="18">
        <v>603.45959470000003</v>
      </c>
      <c r="K1905" s="18" t="s">
        <v>164</v>
      </c>
      <c r="L1905" s="18">
        <v>461.58996580000002</v>
      </c>
      <c r="M1905" s="18" t="s">
        <v>164</v>
      </c>
      <c r="N1905" s="18">
        <v>411.11636349999998</v>
      </c>
      <c r="O1905" s="18" t="s">
        <v>164</v>
      </c>
      <c r="P1905" s="18">
        <v>442.48529050000002</v>
      </c>
      <c r="Q1905" s="18" t="s">
        <v>164</v>
      </c>
      <c r="R1905" s="18">
        <v>482.5674133</v>
      </c>
      <c r="S1905" s="18" t="s">
        <v>164</v>
      </c>
      <c r="T1905" s="18">
        <v>521.77813719999995</v>
      </c>
      <c r="U1905" s="18" t="s">
        <v>164</v>
      </c>
      <c r="V1905" s="18">
        <v>550.21148679999999</v>
      </c>
      <c r="W1905" s="18" t="s">
        <v>164</v>
      </c>
      <c r="X1905" s="18">
        <v>573.11035159999994</v>
      </c>
      <c r="Y1905" s="18" t="s">
        <v>164</v>
      </c>
      <c r="Z1905" s="18">
        <v>594.14996340000005</v>
      </c>
    </row>
    <row r="1906" spans="1:26" hidden="1">
      <c r="A1906" s="18" t="s">
        <v>214</v>
      </c>
      <c r="B1906" s="18" t="s">
        <v>242</v>
      </c>
      <c r="C1906" s="18" t="s">
        <v>306</v>
      </c>
      <c r="D1906" s="18" t="s">
        <v>58</v>
      </c>
      <c r="E1906" s="18" t="s">
        <v>140</v>
      </c>
      <c r="F1906" s="18" t="s">
        <v>141</v>
      </c>
      <c r="G1906" s="18">
        <v>30911.814450000002</v>
      </c>
      <c r="H1906" s="18">
        <v>34045.15625</v>
      </c>
      <c r="I1906" s="18" t="s">
        <v>164</v>
      </c>
      <c r="J1906" s="18">
        <v>38496.941409999999</v>
      </c>
      <c r="K1906" s="18" t="s">
        <v>164</v>
      </c>
      <c r="L1906" s="18">
        <v>22508.150389999999</v>
      </c>
      <c r="M1906" s="18" t="s">
        <v>164</v>
      </c>
      <c r="N1906" s="18">
        <v>15029.08887</v>
      </c>
      <c r="O1906" s="18" t="s">
        <v>164</v>
      </c>
      <c r="P1906" s="18">
        <v>8208.2324219999991</v>
      </c>
      <c r="Q1906" s="18" t="s">
        <v>164</v>
      </c>
      <c r="R1906" s="18">
        <v>1630.4365230000001</v>
      </c>
      <c r="S1906" s="18" t="s">
        <v>164</v>
      </c>
      <c r="T1906" s="18">
        <v>-2238.617432</v>
      </c>
      <c r="U1906" s="18" t="s">
        <v>164</v>
      </c>
      <c r="V1906" s="18">
        <v>-4620.6162109999996</v>
      </c>
      <c r="W1906" s="18" t="s">
        <v>164</v>
      </c>
      <c r="X1906" s="18">
        <v>-6060.6547849999997</v>
      </c>
      <c r="Y1906" s="18" t="s">
        <v>164</v>
      </c>
      <c r="Z1906" s="18">
        <v>-7735.5712890000004</v>
      </c>
    </row>
    <row r="1907" spans="1:26" hidden="1">
      <c r="A1907" s="18" t="s">
        <v>214</v>
      </c>
      <c r="B1907" s="18" t="s">
        <v>242</v>
      </c>
      <c r="C1907" s="18" t="s">
        <v>306</v>
      </c>
      <c r="D1907" s="18" t="s">
        <v>58</v>
      </c>
      <c r="E1907" s="18" t="s">
        <v>59</v>
      </c>
      <c r="F1907" s="18" t="s">
        <v>60</v>
      </c>
      <c r="G1907" s="18">
        <v>338.79208369999998</v>
      </c>
      <c r="H1907" s="18">
        <v>376.53201289999998</v>
      </c>
      <c r="I1907" s="18" t="s">
        <v>164</v>
      </c>
      <c r="J1907" s="18">
        <v>446.43548579999998</v>
      </c>
      <c r="K1907" s="18" t="s">
        <v>164</v>
      </c>
      <c r="L1907" s="18">
        <v>412.02023320000001</v>
      </c>
      <c r="M1907" s="18" t="s">
        <v>164</v>
      </c>
      <c r="N1907" s="18">
        <v>396.6496277</v>
      </c>
      <c r="O1907" s="18" t="s">
        <v>164</v>
      </c>
      <c r="P1907" s="18">
        <v>410.62643430000003</v>
      </c>
      <c r="Q1907" s="18" t="s">
        <v>164</v>
      </c>
      <c r="R1907" s="18">
        <v>431.73086549999999</v>
      </c>
      <c r="S1907" s="18" t="s">
        <v>164</v>
      </c>
      <c r="T1907" s="18">
        <v>449.47137450000002</v>
      </c>
      <c r="U1907" s="18" t="s">
        <v>164</v>
      </c>
      <c r="V1907" s="18">
        <v>462.12622069999998</v>
      </c>
      <c r="W1907" s="18" t="s">
        <v>164</v>
      </c>
      <c r="X1907" s="18">
        <v>470.53887939999998</v>
      </c>
      <c r="Y1907" s="18" t="s">
        <v>164</v>
      </c>
      <c r="Z1907" s="18">
        <v>477.4122314</v>
      </c>
    </row>
    <row r="1908" spans="1:26" hidden="1">
      <c r="A1908" s="18" t="s">
        <v>214</v>
      </c>
      <c r="B1908" s="18" t="s">
        <v>242</v>
      </c>
      <c r="C1908" s="18" t="s">
        <v>306</v>
      </c>
      <c r="D1908" s="18" t="s">
        <v>58</v>
      </c>
      <c r="E1908" s="18" t="s">
        <v>61</v>
      </c>
      <c r="F1908" s="18" t="s">
        <v>62</v>
      </c>
      <c r="G1908" s="18">
        <v>62356.086719999999</v>
      </c>
      <c r="H1908" s="18">
        <v>73745.71875</v>
      </c>
      <c r="I1908" s="18" t="s">
        <v>164</v>
      </c>
      <c r="J1908" s="18">
        <v>104696.3328</v>
      </c>
      <c r="K1908" s="18" t="s">
        <v>164</v>
      </c>
      <c r="L1908" s="18">
        <v>141169.46249999999</v>
      </c>
      <c r="M1908" s="18" t="s">
        <v>164</v>
      </c>
      <c r="N1908" s="18">
        <v>184526.90779999999</v>
      </c>
      <c r="O1908" s="18" t="s">
        <v>164</v>
      </c>
      <c r="P1908" s="18">
        <v>238300.1672</v>
      </c>
      <c r="Q1908" s="18" t="s">
        <v>164</v>
      </c>
      <c r="R1908" s="18">
        <v>283602.85940000002</v>
      </c>
      <c r="S1908" s="18" t="s">
        <v>164</v>
      </c>
      <c r="T1908" s="18">
        <v>334848.59379999997</v>
      </c>
      <c r="U1908" s="18" t="s">
        <v>164</v>
      </c>
      <c r="V1908" s="18">
        <v>391571.70939999999</v>
      </c>
      <c r="W1908" s="18" t="s">
        <v>164</v>
      </c>
      <c r="X1908" s="18">
        <v>455290.85940000002</v>
      </c>
      <c r="Y1908" s="18" t="s">
        <v>164</v>
      </c>
      <c r="Z1908" s="18">
        <v>526346.49380000005</v>
      </c>
    </row>
    <row r="1909" spans="1:26" hidden="1">
      <c r="A1909" s="18" t="s">
        <v>214</v>
      </c>
      <c r="B1909" s="18" t="s">
        <v>242</v>
      </c>
      <c r="C1909" s="18" t="s">
        <v>306</v>
      </c>
      <c r="D1909" s="18" t="s">
        <v>58</v>
      </c>
      <c r="E1909" s="18" t="s">
        <v>142</v>
      </c>
      <c r="F1909" s="18" t="s">
        <v>143</v>
      </c>
      <c r="G1909" s="18">
        <v>6514.0961909999996</v>
      </c>
      <c r="H1909" s="18">
        <v>6916.1831050000001</v>
      </c>
      <c r="I1909" s="18" t="s">
        <v>164</v>
      </c>
      <c r="J1909" s="18">
        <v>7611.7202150000003</v>
      </c>
      <c r="K1909" s="18" t="s">
        <v>164</v>
      </c>
      <c r="L1909" s="18">
        <v>8261.5732420000004</v>
      </c>
      <c r="M1909" s="18" t="s">
        <v>164</v>
      </c>
      <c r="N1909" s="18">
        <v>8784.6894530000009</v>
      </c>
      <c r="O1909" s="18" t="s">
        <v>164</v>
      </c>
      <c r="P1909" s="18">
        <v>9162.8847659999992</v>
      </c>
      <c r="Q1909" s="18" t="s">
        <v>164</v>
      </c>
      <c r="R1909" s="18">
        <v>9373.4853519999997</v>
      </c>
      <c r="S1909" s="18" t="s">
        <v>164</v>
      </c>
      <c r="T1909" s="18">
        <v>9438.1474610000005</v>
      </c>
      <c r="U1909" s="18" t="s">
        <v>164</v>
      </c>
      <c r="V1909" s="18">
        <v>9381.6425780000009</v>
      </c>
      <c r="W1909" s="18" t="s">
        <v>164</v>
      </c>
      <c r="X1909" s="18">
        <v>9222.6572269999997</v>
      </c>
      <c r="Y1909" s="18" t="s">
        <v>164</v>
      </c>
      <c r="Z1909" s="18">
        <v>8996.4921880000002</v>
      </c>
    </row>
    <row r="1910" spans="1:26" hidden="1">
      <c r="A1910" s="18" t="s">
        <v>214</v>
      </c>
      <c r="B1910" s="18" t="s">
        <v>242</v>
      </c>
      <c r="C1910" s="18" t="s">
        <v>306</v>
      </c>
      <c r="D1910" s="18" t="s">
        <v>58</v>
      </c>
      <c r="E1910" s="18" t="s">
        <v>63</v>
      </c>
      <c r="F1910" s="18" t="s">
        <v>60</v>
      </c>
      <c r="G1910" s="18">
        <v>453.09680179999998</v>
      </c>
      <c r="H1910" s="18">
        <v>510.09225459999999</v>
      </c>
      <c r="I1910" s="18" t="s">
        <v>164</v>
      </c>
      <c r="J1910" s="18">
        <v>602.97607419999997</v>
      </c>
      <c r="K1910" s="18" t="s">
        <v>164</v>
      </c>
      <c r="L1910" s="18">
        <v>530.27642820000005</v>
      </c>
      <c r="M1910" s="18" t="s">
        <v>164</v>
      </c>
      <c r="N1910" s="18">
        <v>517.35302730000001</v>
      </c>
      <c r="O1910" s="18" t="s">
        <v>164</v>
      </c>
      <c r="P1910" s="18">
        <v>541.93133539999997</v>
      </c>
      <c r="Q1910" s="18" t="s">
        <v>164</v>
      </c>
      <c r="R1910" s="18">
        <v>565.87060550000001</v>
      </c>
      <c r="S1910" s="18" t="s">
        <v>164</v>
      </c>
      <c r="T1910" s="18">
        <v>590.05383300000005</v>
      </c>
      <c r="U1910" s="18" t="s">
        <v>164</v>
      </c>
      <c r="V1910" s="18">
        <v>612.33453369999995</v>
      </c>
      <c r="W1910" s="18" t="s">
        <v>164</v>
      </c>
      <c r="X1910" s="18">
        <v>621.81341550000002</v>
      </c>
      <c r="Y1910" s="18" t="s">
        <v>164</v>
      </c>
      <c r="Z1910" s="18">
        <v>625.75561519999997</v>
      </c>
    </row>
    <row r="1911" spans="1:26" hidden="1">
      <c r="A1911" s="18" t="s">
        <v>214</v>
      </c>
      <c r="B1911" s="18" t="s">
        <v>279</v>
      </c>
      <c r="C1911" s="18" t="s">
        <v>306</v>
      </c>
      <c r="D1911" s="18" t="s">
        <v>58</v>
      </c>
      <c r="E1911" s="18" t="s">
        <v>140</v>
      </c>
      <c r="F1911" s="18" t="s">
        <v>141</v>
      </c>
      <c r="G1911" s="18">
        <v>30911.814450000002</v>
      </c>
      <c r="H1911" s="18">
        <v>34045.15625</v>
      </c>
      <c r="I1911" s="18" t="s">
        <v>164</v>
      </c>
      <c r="J1911" s="18">
        <v>38496.941409999999</v>
      </c>
      <c r="K1911" s="18" t="s">
        <v>164</v>
      </c>
      <c r="L1911" s="18">
        <v>15526.72559</v>
      </c>
      <c r="M1911" s="18" t="s">
        <v>164</v>
      </c>
      <c r="N1911" s="18">
        <v>6368.4799800000001</v>
      </c>
      <c r="O1911" s="18" t="s">
        <v>164</v>
      </c>
      <c r="P1911" s="18">
        <v>4259.015625</v>
      </c>
      <c r="Q1911" s="18" t="s">
        <v>164</v>
      </c>
      <c r="R1911" s="18">
        <v>3078.0275879999999</v>
      </c>
      <c r="S1911" s="18" t="s">
        <v>164</v>
      </c>
      <c r="T1911" s="18">
        <v>2532.2297359999998</v>
      </c>
      <c r="U1911" s="18" t="s">
        <v>164</v>
      </c>
      <c r="V1911" s="18">
        <v>2020.303101</v>
      </c>
      <c r="W1911" s="18" t="s">
        <v>164</v>
      </c>
      <c r="X1911" s="18">
        <v>1213.258789</v>
      </c>
      <c r="Y1911" s="18" t="s">
        <v>164</v>
      </c>
      <c r="Z1911" s="18">
        <v>428.12277219999999</v>
      </c>
    </row>
    <row r="1912" spans="1:26" hidden="1">
      <c r="A1912" s="18" t="s">
        <v>214</v>
      </c>
      <c r="B1912" s="18" t="s">
        <v>279</v>
      </c>
      <c r="C1912" s="18" t="s">
        <v>306</v>
      </c>
      <c r="D1912" s="18" t="s">
        <v>58</v>
      </c>
      <c r="E1912" s="18" t="s">
        <v>59</v>
      </c>
      <c r="F1912" s="18" t="s">
        <v>60</v>
      </c>
      <c r="G1912" s="18">
        <v>338.79208369999998</v>
      </c>
      <c r="H1912" s="18">
        <v>376.53201289999998</v>
      </c>
      <c r="I1912" s="18" t="s">
        <v>164</v>
      </c>
      <c r="J1912" s="18">
        <v>446.43548579999998</v>
      </c>
      <c r="K1912" s="18" t="s">
        <v>164</v>
      </c>
      <c r="L1912" s="18">
        <v>361.41693120000002</v>
      </c>
      <c r="M1912" s="18" t="s">
        <v>164</v>
      </c>
      <c r="N1912" s="18">
        <v>314.98599239999999</v>
      </c>
      <c r="O1912" s="18" t="s">
        <v>164</v>
      </c>
      <c r="P1912" s="18">
        <v>332.92047120000001</v>
      </c>
      <c r="Q1912" s="18" t="s">
        <v>164</v>
      </c>
      <c r="R1912" s="18">
        <v>367.33087160000002</v>
      </c>
      <c r="S1912" s="18" t="s">
        <v>164</v>
      </c>
      <c r="T1912" s="18">
        <v>397.14028930000001</v>
      </c>
      <c r="U1912" s="18" t="s">
        <v>164</v>
      </c>
      <c r="V1912" s="18">
        <v>417.95993040000002</v>
      </c>
      <c r="W1912" s="18" t="s">
        <v>164</v>
      </c>
      <c r="X1912" s="18">
        <v>434.32611079999998</v>
      </c>
      <c r="Y1912" s="18" t="s">
        <v>164</v>
      </c>
      <c r="Z1912" s="18">
        <v>444.87387080000002</v>
      </c>
    </row>
    <row r="1913" spans="1:26" hidden="1">
      <c r="A1913" s="18" t="s">
        <v>214</v>
      </c>
      <c r="B1913" s="18" t="s">
        <v>279</v>
      </c>
      <c r="C1913" s="18" t="s">
        <v>306</v>
      </c>
      <c r="D1913" s="18" t="s">
        <v>58</v>
      </c>
      <c r="E1913" s="18" t="s">
        <v>61</v>
      </c>
      <c r="F1913" s="18" t="s">
        <v>62</v>
      </c>
      <c r="G1913" s="18">
        <v>62356.086719999999</v>
      </c>
      <c r="H1913" s="18">
        <v>73745.71875</v>
      </c>
      <c r="I1913" s="18" t="s">
        <v>164</v>
      </c>
      <c r="J1913" s="18">
        <v>104696.3328</v>
      </c>
      <c r="K1913" s="18" t="s">
        <v>164</v>
      </c>
      <c r="L1913" s="18">
        <v>141169.46249999999</v>
      </c>
      <c r="M1913" s="18" t="s">
        <v>164</v>
      </c>
      <c r="N1913" s="18">
        <v>184526.90779999999</v>
      </c>
      <c r="O1913" s="18" t="s">
        <v>164</v>
      </c>
      <c r="P1913" s="18">
        <v>238300.1672</v>
      </c>
      <c r="Q1913" s="18" t="s">
        <v>164</v>
      </c>
      <c r="R1913" s="18">
        <v>283602.85940000002</v>
      </c>
      <c r="S1913" s="18" t="s">
        <v>164</v>
      </c>
      <c r="T1913" s="18">
        <v>334848.59379999997</v>
      </c>
      <c r="U1913" s="18" t="s">
        <v>164</v>
      </c>
      <c r="V1913" s="18">
        <v>391571.70939999999</v>
      </c>
      <c r="W1913" s="18" t="s">
        <v>164</v>
      </c>
      <c r="X1913" s="18">
        <v>455290.85940000002</v>
      </c>
      <c r="Y1913" s="18" t="s">
        <v>164</v>
      </c>
      <c r="Z1913" s="18">
        <v>526346.49380000005</v>
      </c>
    </row>
    <row r="1914" spans="1:26" hidden="1">
      <c r="A1914" s="18" t="s">
        <v>214</v>
      </c>
      <c r="B1914" s="18" t="s">
        <v>279</v>
      </c>
      <c r="C1914" s="18" t="s">
        <v>306</v>
      </c>
      <c r="D1914" s="18" t="s">
        <v>58</v>
      </c>
      <c r="E1914" s="18" t="s">
        <v>142</v>
      </c>
      <c r="F1914" s="18" t="s">
        <v>143</v>
      </c>
      <c r="G1914" s="18">
        <v>6514.0961909999996</v>
      </c>
      <c r="H1914" s="18">
        <v>6916.1831050000001</v>
      </c>
      <c r="I1914" s="18" t="s">
        <v>164</v>
      </c>
      <c r="J1914" s="18">
        <v>7611.7202150000003</v>
      </c>
      <c r="K1914" s="18" t="s">
        <v>164</v>
      </c>
      <c r="L1914" s="18">
        <v>8261.5732420000004</v>
      </c>
      <c r="M1914" s="18" t="s">
        <v>164</v>
      </c>
      <c r="N1914" s="18">
        <v>8784.6894530000009</v>
      </c>
      <c r="O1914" s="18" t="s">
        <v>164</v>
      </c>
      <c r="P1914" s="18">
        <v>9162.8847659999992</v>
      </c>
      <c r="Q1914" s="18" t="s">
        <v>164</v>
      </c>
      <c r="R1914" s="18">
        <v>9373.4853519999997</v>
      </c>
      <c r="S1914" s="18" t="s">
        <v>164</v>
      </c>
      <c r="T1914" s="18">
        <v>9438.1474610000005</v>
      </c>
      <c r="U1914" s="18" t="s">
        <v>164</v>
      </c>
      <c r="V1914" s="18">
        <v>9381.6425780000009</v>
      </c>
      <c r="W1914" s="18" t="s">
        <v>164</v>
      </c>
      <c r="X1914" s="18">
        <v>9222.6572269999997</v>
      </c>
      <c r="Y1914" s="18" t="s">
        <v>164</v>
      </c>
      <c r="Z1914" s="18">
        <v>8996.4921880000002</v>
      </c>
    </row>
    <row r="1915" spans="1:26" hidden="1">
      <c r="A1915" s="18" t="s">
        <v>214</v>
      </c>
      <c r="B1915" s="18" t="s">
        <v>279</v>
      </c>
      <c r="C1915" s="18" t="s">
        <v>306</v>
      </c>
      <c r="D1915" s="18" t="s">
        <v>58</v>
      </c>
      <c r="E1915" s="18" t="s">
        <v>63</v>
      </c>
      <c r="F1915" s="18" t="s">
        <v>60</v>
      </c>
      <c r="G1915" s="18">
        <v>453.09680179999998</v>
      </c>
      <c r="H1915" s="18">
        <v>510.09225459999999</v>
      </c>
      <c r="I1915" s="18" t="s">
        <v>164</v>
      </c>
      <c r="J1915" s="18">
        <v>602.97601320000001</v>
      </c>
      <c r="K1915" s="18" t="s">
        <v>164</v>
      </c>
      <c r="L1915" s="18">
        <v>455.28759769999999</v>
      </c>
      <c r="M1915" s="18" t="s">
        <v>164</v>
      </c>
      <c r="N1915" s="18">
        <v>399.2567444</v>
      </c>
      <c r="O1915" s="18" t="s">
        <v>164</v>
      </c>
      <c r="P1915" s="18">
        <v>430.46459959999999</v>
      </c>
      <c r="Q1915" s="18" t="s">
        <v>164</v>
      </c>
      <c r="R1915" s="18">
        <v>468.12728879999997</v>
      </c>
      <c r="S1915" s="18" t="s">
        <v>164</v>
      </c>
      <c r="T1915" s="18">
        <v>502.6453247</v>
      </c>
      <c r="U1915" s="18" t="s">
        <v>164</v>
      </c>
      <c r="V1915" s="18">
        <v>534.50854489999995</v>
      </c>
      <c r="W1915" s="18" t="s">
        <v>164</v>
      </c>
      <c r="X1915" s="18">
        <v>556.29364009999995</v>
      </c>
      <c r="Y1915" s="18" t="s">
        <v>164</v>
      </c>
      <c r="Z1915" s="18">
        <v>572.27825929999995</v>
      </c>
    </row>
    <row r="1916" spans="1:26" hidden="1">
      <c r="A1916" s="18" t="s">
        <v>215</v>
      </c>
      <c r="B1916" s="18" t="s">
        <v>318</v>
      </c>
      <c r="C1916" s="18" t="s">
        <v>306</v>
      </c>
      <c r="D1916" s="18" t="s">
        <v>58</v>
      </c>
      <c r="E1916" s="18" t="s">
        <v>140</v>
      </c>
      <c r="F1916" s="18" t="s">
        <v>141</v>
      </c>
      <c r="G1916" s="18">
        <v>33845.742189999997</v>
      </c>
      <c r="H1916" s="18">
        <v>37423.042970000002</v>
      </c>
      <c r="I1916" s="18" t="s">
        <v>164</v>
      </c>
      <c r="J1916" s="18">
        <v>35426.136720000002</v>
      </c>
      <c r="K1916" s="18" t="s">
        <v>164</v>
      </c>
      <c r="L1916" s="18">
        <v>22357.039059999999</v>
      </c>
      <c r="M1916" s="18" t="s">
        <v>164</v>
      </c>
      <c r="N1916" s="18">
        <v>6096.3999020000001</v>
      </c>
      <c r="O1916" s="18" t="s">
        <v>164</v>
      </c>
      <c r="P1916" s="18">
        <v>-4592.6479490000002</v>
      </c>
      <c r="Q1916" s="18" t="s">
        <v>164</v>
      </c>
      <c r="R1916" s="18">
        <v>-9381.1171880000002</v>
      </c>
      <c r="S1916" s="18" t="s">
        <v>164</v>
      </c>
      <c r="T1916" s="18">
        <v>-12080.39746</v>
      </c>
      <c r="U1916" s="18" t="s">
        <v>164</v>
      </c>
      <c r="V1916" s="18">
        <v>-13677.233399999999</v>
      </c>
      <c r="W1916" s="18" t="s">
        <v>164</v>
      </c>
      <c r="X1916" s="18">
        <v>-14462.827149999999</v>
      </c>
      <c r="Y1916" s="18" t="s">
        <v>164</v>
      </c>
      <c r="Z1916" s="18">
        <v>-14800.829100000001</v>
      </c>
    </row>
    <row r="1917" spans="1:26" hidden="1">
      <c r="A1917" s="18" t="s">
        <v>215</v>
      </c>
      <c r="B1917" s="18" t="s">
        <v>318</v>
      </c>
      <c r="C1917" s="18" t="s">
        <v>306</v>
      </c>
      <c r="D1917" s="18" t="s">
        <v>58</v>
      </c>
      <c r="E1917" s="18" t="s">
        <v>59</v>
      </c>
      <c r="F1917" s="18" t="s">
        <v>60</v>
      </c>
      <c r="G1917" s="18">
        <v>330.74798579999998</v>
      </c>
      <c r="H1917" s="18">
        <v>365.05300899999997</v>
      </c>
      <c r="I1917" s="18" t="s">
        <v>164</v>
      </c>
      <c r="J1917" s="18">
        <v>385.75399779999998</v>
      </c>
      <c r="K1917" s="18" t="s">
        <v>164</v>
      </c>
      <c r="L1917" s="18">
        <v>384.8190002</v>
      </c>
      <c r="M1917" s="18" t="s">
        <v>164</v>
      </c>
      <c r="N1917" s="18">
        <v>413.97799680000003</v>
      </c>
      <c r="O1917" s="18" t="s">
        <v>164</v>
      </c>
      <c r="P1917" s="18">
        <v>456.78100590000003</v>
      </c>
      <c r="Q1917" s="18" t="s">
        <v>164</v>
      </c>
      <c r="R1917" s="18">
        <v>466.38299560000002</v>
      </c>
      <c r="S1917" s="18" t="s">
        <v>164</v>
      </c>
      <c r="T1917" s="18">
        <v>504.9440002</v>
      </c>
      <c r="U1917" s="18" t="s">
        <v>164</v>
      </c>
      <c r="V1917" s="18">
        <v>566.52697750000004</v>
      </c>
      <c r="W1917" s="18" t="s">
        <v>164</v>
      </c>
      <c r="X1917" s="18">
        <v>633.87298580000004</v>
      </c>
      <c r="Y1917" s="18" t="s">
        <v>164</v>
      </c>
      <c r="Z1917" s="18">
        <v>700.32501219999995</v>
      </c>
    </row>
    <row r="1918" spans="1:26" hidden="1">
      <c r="A1918" s="18" t="s">
        <v>215</v>
      </c>
      <c r="B1918" s="18" t="s">
        <v>318</v>
      </c>
      <c r="C1918" s="18" t="s">
        <v>306</v>
      </c>
      <c r="D1918" s="18" t="s">
        <v>58</v>
      </c>
      <c r="E1918" s="18" t="s">
        <v>142</v>
      </c>
      <c r="F1918" s="18" t="s">
        <v>143</v>
      </c>
      <c r="G1918" s="18">
        <v>6458.6938479999999</v>
      </c>
      <c r="H1918" s="18">
        <v>6846.6748049999997</v>
      </c>
      <c r="I1918" s="18" t="s">
        <v>164</v>
      </c>
      <c r="J1918" s="18">
        <v>7626.876953</v>
      </c>
      <c r="K1918" s="18" t="s">
        <v>164</v>
      </c>
      <c r="L1918" s="18">
        <v>8290.2685550000006</v>
      </c>
      <c r="M1918" s="18" t="s">
        <v>164</v>
      </c>
      <c r="N1918" s="18">
        <v>8833.2646480000003</v>
      </c>
      <c r="O1918" s="18" t="s">
        <v>164</v>
      </c>
      <c r="P1918" s="18">
        <v>9262.6992190000001</v>
      </c>
      <c r="Q1918" s="18" t="s">
        <v>164</v>
      </c>
      <c r="R1918" s="18">
        <v>9549.671875</v>
      </c>
      <c r="S1918" s="18" t="s">
        <v>164</v>
      </c>
      <c r="T1918" s="18">
        <v>9728.0507809999999</v>
      </c>
      <c r="U1918" s="18" t="s">
        <v>164</v>
      </c>
      <c r="V1918" s="18">
        <v>9821.3925780000009</v>
      </c>
      <c r="W1918" s="18" t="s">
        <v>164</v>
      </c>
      <c r="X1918" s="18">
        <v>9841.5058590000008</v>
      </c>
      <c r="Y1918" s="18" t="s">
        <v>164</v>
      </c>
      <c r="Z1918" s="18">
        <v>9804.9990230000003</v>
      </c>
    </row>
    <row r="1919" spans="1:26" hidden="1">
      <c r="A1919" s="18" t="s">
        <v>215</v>
      </c>
      <c r="B1919" s="18" t="s">
        <v>318</v>
      </c>
      <c r="C1919" s="18" t="s">
        <v>306</v>
      </c>
      <c r="D1919" s="18" t="s">
        <v>58</v>
      </c>
      <c r="E1919" s="18" t="s">
        <v>63</v>
      </c>
      <c r="F1919" s="18" t="s">
        <v>60</v>
      </c>
      <c r="G1919" s="18">
        <v>464.82199100000003</v>
      </c>
      <c r="H1919" s="18">
        <v>514.16302489999998</v>
      </c>
      <c r="I1919" s="18" t="s">
        <v>164</v>
      </c>
      <c r="J1919" s="18">
        <v>524.64599610000005</v>
      </c>
      <c r="K1919" s="18" t="s">
        <v>164</v>
      </c>
      <c r="L1919" s="18">
        <v>498.66699219999998</v>
      </c>
      <c r="M1919" s="18" t="s">
        <v>164</v>
      </c>
      <c r="N1919" s="18">
        <v>563.50500490000002</v>
      </c>
      <c r="O1919" s="18" t="s">
        <v>164</v>
      </c>
      <c r="P1919" s="18">
        <v>654.12402340000006</v>
      </c>
      <c r="Q1919" s="18" t="s">
        <v>164</v>
      </c>
      <c r="R1919" s="18">
        <v>662.36199950000002</v>
      </c>
      <c r="S1919" s="18" t="s">
        <v>164</v>
      </c>
      <c r="T1919" s="18">
        <v>697.82397460000004</v>
      </c>
      <c r="U1919" s="18" t="s">
        <v>164</v>
      </c>
      <c r="V1919" s="18">
        <v>766.5059814</v>
      </c>
      <c r="W1919" s="18" t="s">
        <v>164</v>
      </c>
      <c r="X1919" s="18">
        <v>839.06597899999997</v>
      </c>
      <c r="Y1919" s="18" t="s">
        <v>164</v>
      </c>
      <c r="Z1919" s="18">
        <v>906.75799559999996</v>
      </c>
    </row>
    <row r="1920" spans="1:26" hidden="1">
      <c r="A1920" s="18" t="s">
        <v>215</v>
      </c>
      <c r="B1920" s="18" t="s">
        <v>319</v>
      </c>
      <c r="C1920" s="18" t="s">
        <v>306</v>
      </c>
      <c r="D1920" s="18" t="s">
        <v>58</v>
      </c>
      <c r="E1920" s="18" t="s">
        <v>140</v>
      </c>
      <c r="F1920" s="18" t="s">
        <v>141</v>
      </c>
      <c r="G1920" s="18">
        <v>33845.742189999997</v>
      </c>
      <c r="H1920" s="18">
        <v>37423.042970000002</v>
      </c>
      <c r="I1920" s="18" t="s">
        <v>164</v>
      </c>
      <c r="J1920" s="18">
        <v>35563.011720000002</v>
      </c>
      <c r="K1920" s="18" t="s">
        <v>164</v>
      </c>
      <c r="L1920" s="18">
        <v>22986.890630000002</v>
      </c>
      <c r="M1920" s="18" t="s">
        <v>164</v>
      </c>
      <c r="N1920" s="18">
        <v>7652.5639650000003</v>
      </c>
      <c r="O1920" s="18" t="s">
        <v>164</v>
      </c>
      <c r="P1920" s="18">
        <v>-1362.323975</v>
      </c>
      <c r="Q1920" s="18" t="s">
        <v>164</v>
      </c>
      <c r="R1920" s="18">
        <v>-5218.419922</v>
      </c>
      <c r="S1920" s="18" t="s">
        <v>164</v>
      </c>
      <c r="T1920" s="18">
        <v>-8503.1191409999992</v>
      </c>
      <c r="U1920" s="18" t="s">
        <v>164</v>
      </c>
      <c r="V1920" s="18">
        <v>-10357.20801</v>
      </c>
      <c r="W1920" s="18" t="s">
        <v>164</v>
      </c>
      <c r="X1920" s="18">
        <v>-11745.19434</v>
      </c>
      <c r="Y1920" s="18" t="s">
        <v>164</v>
      </c>
      <c r="Z1920" s="18">
        <v>-12926.632809999999</v>
      </c>
    </row>
    <row r="1921" spans="1:26" hidden="1">
      <c r="A1921" s="18" t="s">
        <v>215</v>
      </c>
      <c r="B1921" s="18" t="s">
        <v>319</v>
      </c>
      <c r="C1921" s="18" t="s">
        <v>306</v>
      </c>
      <c r="D1921" s="18" t="s">
        <v>58</v>
      </c>
      <c r="E1921" s="18" t="s">
        <v>59</v>
      </c>
      <c r="F1921" s="18" t="s">
        <v>60</v>
      </c>
      <c r="G1921" s="18">
        <v>330.74798579999998</v>
      </c>
      <c r="H1921" s="18">
        <v>365.05300899999997</v>
      </c>
      <c r="I1921" s="18" t="s">
        <v>164</v>
      </c>
      <c r="J1921" s="18">
        <v>384.55899049999999</v>
      </c>
      <c r="K1921" s="18" t="s">
        <v>164</v>
      </c>
      <c r="L1921" s="18">
        <v>382.52700809999999</v>
      </c>
      <c r="M1921" s="18" t="s">
        <v>164</v>
      </c>
      <c r="N1921" s="18">
        <v>397.006012</v>
      </c>
      <c r="O1921" s="18" t="s">
        <v>164</v>
      </c>
      <c r="P1921" s="18">
        <v>413.57101440000002</v>
      </c>
      <c r="Q1921" s="18" t="s">
        <v>164</v>
      </c>
      <c r="R1921" s="18">
        <v>382.29599000000002</v>
      </c>
      <c r="S1921" s="18" t="s">
        <v>164</v>
      </c>
      <c r="T1921" s="18">
        <v>350.7590027</v>
      </c>
      <c r="U1921" s="18" t="s">
        <v>164</v>
      </c>
      <c r="V1921" s="18">
        <v>330.77099609999999</v>
      </c>
      <c r="W1921" s="18" t="s">
        <v>164</v>
      </c>
      <c r="X1921" s="18">
        <v>307.27899170000001</v>
      </c>
      <c r="Y1921" s="18" t="s">
        <v>164</v>
      </c>
      <c r="Z1921" s="18">
        <v>285.91699219999998</v>
      </c>
    </row>
    <row r="1922" spans="1:26" hidden="1">
      <c r="A1922" s="18" t="s">
        <v>215</v>
      </c>
      <c r="B1922" s="18" t="s">
        <v>319</v>
      </c>
      <c r="C1922" s="18" t="s">
        <v>306</v>
      </c>
      <c r="D1922" s="18" t="s">
        <v>58</v>
      </c>
      <c r="E1922" s="18" t="s">
        <v>142</v>
      </c>
      <c r="F1922" s="18" t="s">
        <v>143</v>
      </c>
      <c r="G1922" s="18">
        <v>6458.6938479999999</v>
      </c>
      <c r="H1922" s="18">
        <v>6846.6748049999997</v>
      </c>
      <c r="I1922" s="18" t="s">
        <v>164</v>
      </c>
      <c r="J1922" s="18">
        <v>7626.876953</v>
      </c>
      <c r="K1922" s="18" t="s">
        <v>164</v>
      </c>
      <c r="L1922" s="18">
        <v>8290.2685550000006</v>
      </c>
      <c r="M1922" s="18" t="s">
        <v>164</v>
      </c>
      <c r="N1922" s="18">
        <v>8833.2646480000003</v>
      </c>
      <c r="O1922" s="18" t="s">
        <v>164</v>
      </c>
      <c r="P1922" s="18">
        <v>9262.6992190000001</v>
      </c>
      <c r="Q1922" s="18" t="s">
        <v>164</v>
      </c>
      <c r="R1922" s="18">
        <v>9549.671875</v>
      </c>
      <c r="S1922" s="18" t="s">
        <v>164</v>
      </c>
      <c r="T1922" s="18">
        <v>9728.0507809999999</v>
      </c>
      <c r="U1922" s="18" t="s">
        <v>164</v>
      </c>
      <c r="V1922" s="18">
        <v>9821.3925780000009</v>
      </c>
      <c r="W1922" s="18" t="s">
        <v>164</v>
      </c>
      <c r="X1922" s="18">
        <v>9841.5058590000008</v>
      </c>
      <c r="Y1922" s="18" t="s">
        <v>164</v>
      </c>
      <c r="Z1922" s="18">
        <v>9804.9990230000003</v>
      </c>
    </row>
    <row r="1923" spans="1:26" hidden="1">
      <c r="A1923" s="18" t="s">
        <v>215</v>
      </c>
      <c r="B1923" s="18" t="s">
        <v>319</v>
      </c>
      <c r="C1923" s="18" t="s">
        <v>306</v>
      </c>
      <c r="D1923" s="18" t="s">
        <v>58</v>
      </c>
      <c r="E1923" s="18" t="s">
        <v>63</v>
      </c>
      <c r="F1923" s="18" t="s">
        <v>60</v>
      </c>
      <c r="G1923" s="18">
        <v>464.82199100000003</v>
      </c>
      <c r="H1923" s="18">
        <v>514.15502930000002</v>
      </c>
      <c r="I1923" s="18" t="s">
        <v>164</v>
      </c>
      <c r="J1923" s="18">
        <v>525.24798580000004</v>
      </c>
      <c r="K1923" s="18" t="s">
        <v>164</v>
      </c>
      <c r="L1923" s="18">
        <v>512.42102050000005</v>
      </c>
      <c r="M1923" s="18" t="s">
        <v>164</v>
      </c>
      <c r="N1923" s="18">
        <v>565.91400150000004</v>
      </c>
      <c r="O1923" s="18" t="s">
        <v>164</v>
      </c>
      <c r="P1923" s="18">
        <v>624.13702390000003</v>
      </c>
      <c r="Q1923" s="18" t="s">
        <v>164</v>
      </c>
      <c r="R1923" s="18">
        <v>586.76800539999999</v>
      </c>
      <c r="S1923" s="18" t="s">
        <v>164</v>
      </c>
      <c r="T1923" s="18">
        <v>543.03698729999996</v>
      </c>
      <c r="U1923" s="18" t="s">
        <v>164</v>
      </c>
      <c r="V1923" s="18">
        <v>518.42999269999996</v>
      </c>
      <c r="W1923" s="18" t="s">
        <v>164</v>
      </c>
      <c r="X1923" s="18">
        <v>494.2780151</v>
      </c>
      <c r="Y1923" s="18" t="s">
        <v>164</v>
      </c>
      <c r="Z1923" s="18">
        <v>470.79400629999998</v>
      </c>
    </row>
    <row r="1924" spans="1:26" hidden="1">
      <c r="A1924" s="18" t="s">
        <v>215</v>
      </c>
      <c r="B1924" s="18" t="s">
        <v>320</v>
      </c>
      <c r="C1924" s="18" t="s">
        <v>306</v>
      </c>
      <c r="D1924" s="18" t="s">
        <v>58</v>
      </c>
      <c r="E1924" s="18" t="s">
        <v>140</v>
      </c>
      <c r="F1924" s="18" t="s">
        <v>141</v>
      </c>
      <c r="G1924" s="18">
        <v>33845.742189999997</v>
      </c>
      <c r="H1924" s="18">
        <v>37423.042970000002</v>
      </c>
      <c r="I1924" s="18" t="s">
        <v>164</v>
      </c>
      <c r="J1924" s="18">
        <v>35468.601560000003</v>
      </c>
      <c r="K1924" s="18" t="s">
        <v>164</v>
      </c>
      <c r="L1924" s="18">
        <v>22347.990229999999</v>
      </c>
      <c r="M1924" s="18" t="s">
        <v>164</v>
      </c>
      <c r="N1924" s="18">
        <v>5982.4912109999996</v>
      </c>
      <c r="O1924" s="18" t="s">
        <v>164</v>
      </c>
      <c r="P1924" s="18">
        <v>-4667.6381840000004</v>
      </c>
      <c r="Q1924" s="18" t="s">
        <v>164</v>
      </c>
      <c r="R1924" s="18">
        <v>-9171.2001949999994</v>
      </c>
      <c r="S1924" s="18" t="s">
        <v>164</v>
      </c>
      <c r="T1924" s="18">
        <v>-11860.57617</v>
      </c>
      <c r="U1924" s="18" t="s">
        <v>164</v>
      </c>
      <c r="V1924" s="18">
        <v>-13521.24512</v>
      </c>
      <c r="W1924" s="18" t="s">
        <v>164</v>
      </c>
      <c r="X1924" s="18">
        <v>-14393.98242</v>
      </c>
      <c r="Y1924" s="18" t="s">
        <v>164</v>
      </c>
      <c r="Z1924" s="18">
        <v>-14796.954100000001</v>
      </c>
    </row>
    <row r="1925" spans="1:26" hidden="1">
      <c r="A1925" s="18" t="s">
        <v>215</v>
      </c>
      <c r="B1925" s="18" t="s">
        <v>320</v>
      </c>
      <c r="C1925" s="18" t="s">
        <v>306</v>
      </c>
      <c r="D1925" s="18" t="s">
        <v>58</v>
      </c>
      <c r="E1925" s="18" t="s">
        <v>59</v>
      </c>
      <c r="F1925" s="18" t="s">
        <v>60</v>
      </c>
      <c r="G1925" s="18">
        <v>330.74798579999998</v>
      </c>
      <c r="H1925" s="18">
        <v>365.05300899999997</v>
      </c>
      <c r="I1925" s="18" t="s">
        <v>164</v>
      </c>
      <c r="J1925" s="18">
        <v>384.8280029</v>
      </c>
      <c r="K1925" s="18" t="s">
        <v>164</v>
      </c>
      <c r="L1925" s="18">
        <v>383.47000120000001</v>
      </c>
      <c r="M1925" s="18" t="s">
        <v>164</v>
      </c>
      <c r="N1925" s="18">
        <v>403.53900149999998</v>
      </c>
      <c r="O1925" s="18" t="s">
        <v>164</v>
      </c>
      <c r="P1925" s="18">
        <v>445.02200319999997</v>
      </c>
      <c r="Q1925" s="18" t="s">
        <v>164</v>
      </c>
      <c r="R1925" s="18">
        <v>454.46301269999998</v>
      </c>
      <c r="S1925" s="18" t="s">
        <v>164</v>
      </c>
      <c r="T1925" s="18">
        <v>490.55899049999999</v>
      </c>
      <c r="U1925" s="18" t="s">
        <v>164</v>
      </c>
      <c r="V1925" s="18">
        <v>554.27301030000001</v>
      </c>
      <c r="W1925" s="18" t="s">
        <v>164</v>
      </c>
      <c r="X1925" s="18">
        <v>622.52697750000004</v>
      </c>
      <c r="Y1925" s="18" t="s">
        <v>164</v>
      </c>
      <c r="Z1925" s="18">
        <v>689.65801999999996</v>
      </c>
    </row>
    <row r="1926" spans="1:26" hidden="1">
      <c r="A1926" s="18" t="s">
        <v>215</v>
      </c>
      <c r="B1926" s="18" t="s">
        <v>320</v>
      </c>
      <c r="C1926" s="18" t="s">
        <v>306</v>
      </c>
      <c r="D1926" s="18" t="s">
        <v>58</v>
      </c>
      <c r="E1926" s="18" t="s">
        <v>142</v>
      </c>
      <c r="F1926" s="18" t="s">
        <v>143</v>
      </c>
      <c r="G1926" s="18">
        <v>6458.6938479999999</v>
      </c>
      <c r="H1926" s="18">
        <v>6846.6748049999997</v>
      </c>
      <c r="I1926" s="18" t="s">
        <v>164</v>
      </c>
      <c r="J1926" s="18">
        <v>7626.876953</v>
      </c>
      <c r="K1926" s="18" t="s">
        <v>164</v>
      </c>
      <c r="L1926" s="18">
        <v>8290.2685550000006</v>
      </c>
      <c r="M1926" s="18" t="s">
        <v>164</v>
      </c>
      <c r="N1926" s="18">
        <v>8833.2646480000003</v>
      </c>
      <c r="O1926" s="18" t="s">
        <v>164</v>
      </c>
      <c r="P1926" s="18">
        <v>9262.6992190000001</v>
      </c>
      <c r="Q1926" s="18" t="s">
        <v>164</v>
      </c>
      <c r="R1926" s="18">
        <v>9549.671875</v>
      </c>
      <c r="S1926" s="18" t="s">
        <v>164</v>
      </c>
      <c r="T1926" s="18">
        <v>9728.0507809999999</v>
      </c>
      <c r="U1926" s="18" t="s">
        <v>164</v>
      </c>
      <c r="V1926" s="18">
        <v>9821.3925780000009</v>
      </c>
      <c r="W1926" s="18" t="s">
        <v>164</v>
      </c>
      <c r="X1926" s="18">
        <v>9841.5058590000008</v>
      </c>
      <c r="Y1926" s="18" t="s">
        <v>164</v>
      </c>
      <c r="Z1926" s="18">
        <v>9804.9990230000003</v>
      </c>
    </row>
    <row r="1927" spans="1:26" hidden="1">
      <c r="A1927" s="18" t="s">
        <v>215</v>
      </c>
      <c r="B1927" s="18" t="s">
        <v>320</v>
      </c>
      <c r="C1927" s="18" t="s">
        <v>306</v>
      </c>
      <c r="D1927" s="18" t="s">
        <v>58</v>
      </c>
      <c r="E1927" s="18" t="s">
        <v>63</v>
      </c>
      <c r="F1927" s="18" t="s">
        <v>60</v>
      </c>
      <c r="G1927" s="18">
        <v>464.82199100000003</v>
      </c>
      <c r="H1927" s="18">
        <v>514.16400150000004</v>
      </c>
      <c r="I1927" s="18" t="s">
        <v>164</v>
      </c>
      <c r="J1927" s="18">
        <v>524.89300539999999</v>
      </c>
      <c r="K1927" s="18" t="s">
        <v>164</v>
      </c>
      <c r="L1927" s="18">
        <v>507.49200439999998</v>
      </c>
      <c r="M1927" s="18" t="s">
        <v>164</v>
      </c>
      <c r="N1927" s="18">
        <v>559.07897949999995</v>
      </c>
      <c r="O1927" s="18" t="s">
        <v>164</v>
      </c>
      <c r="P1927" s="18">
        <v>646.20501709999996</v>
      </c>
      <c r="Q1927" s="18" t="s">
        <v>164</v>
      </c>
      <c r="R1927" s="18">
        <v>654.3319702</v>
      </c>
      <c r="S1927" s="18" t="s">
        <v>164</v>
      </c>
      <c r="T1927" s="18">
        <v>685.88598630000001</v>
      </c>
      <c r="U1927" s="18" t="s">
        <v>164</v>
      </c>
      <c r="V1927" s="18">
        <v>754.39202880000005</v>
      </c>
      <c r="W1927" s="18" t="s">
        <v>164</v>
      </c>
      <c r="X1927" s="18">
        <v>827.59100339999998</v>
      </c>
      <c r="Y1927" s="18" t="s">
        <v>164</v>
      </c>
      <c r="Z1927" s="18">
        <v>895.66998290000004</v>
      </c>
    </row>
    <row r="1928" spans="1:26" hidden="1">
      <c r="A1928" s="18" t="s">
        <v>215</v>
      </c>
      <c r="B1928" s="18" t="s">
        <v>321</v>
      </c>
      <c r="C1928" s="18" t="s">
        <v>306</v>
      </c>
      <c r="D1928" s="18" t="s">
        <v>58</v>
      </c>
      <c r="E1928" s="18" t="s">
        <v>140</v>
      </c>
      <c r="F1928" s="18" t="s">
        <v>141</v>
      </c>
      <c r="G1928" s="18">
        <v>33845.742189999997</v>
      </c>
      <c r="H1928" s="18">
        <v>37423.042970000002</v>
      </c>
      <c r="I1928" s="18" t="s">
        <v>164</v>
      </c>
      <c r="J1928" s="18">
        <v>34451.273439999997</v>
      </c>
      <c r="K1928" s="18" t="s">
        <v>164</v>
      </c>
      <c r="L1928" s="18">
        <v>20404.970700000002</v>
      </c>
      <c r="M1928" s="18" t="s">
        <v>164</v>
      </c>
      <c r="N1928" s="18">
        <v>4127.8759769999997</v>
      </c>
      <c r="O1928" s="18" t="s">
        <v>164</v>
      </c>
      <c r="P1928" s="18">
        <v>-6638.5219729999999</v>
      </c>
      <c r="Q1928" s="18" t="s">
        <v>164</v>
      </c>
      <c r="R1928" s="18">
        <v>-11060.98047</v>
      </c>
      <c r="S1928" s="18" t="s">
        <v>164</v>
      </c>
      <c r="T1928" s="18">
        <v>-13444.918949999999</v>
      </c>
      <c r="U1928" s="18" t="s">
        <v>164</v>
      </c>
      <c r="V1928" s="18">
        <v>-14841.10547</v>
      </c>
      <c r="W1928" s="18" t="s">
        <v>164</v>
      </c>
      <c r="X1928" s="18">
        <v>-14973.99805</v>
      </c>
      <c r="Y1928" s="18" t="s">
        <v>164</v>
      </c>
      <c r="Z1928" s="18">
        <v>-15005.4082</v>
      </c>
    </row>
    <row r="1929" spans="1:26" hidden="1">
      <c r="A1929" s="18" t="s">
        <v>215</v>
      </c>
      <c r="B1929" s="18" t="s">
        <v>321</v>
      </c>
      <c r="C1929" s="18" t="s">
        <v>306</v>
      </c>
      <c r="D1929" s="18" t="s">
        <v>58</v>
      </c>
      <c r="E1929" s="18" t="s">
        <v>59</v>
      </c>
      <c r="F1929" s="18" t="s">
        <v>60</v>
      </c>
      <c r="G1929" s="18">
        <v>330.74798579999998</v>
      </c>
      <c r="H1929" s="18">
        <v>365.05300899999997</v>
      </c>
      <c r="I1929" s="18" t="s">
        <v>164</v>
      </c>
      <c r="J1929" s="18">
        <v>372.18600459999999</v>
      </c>
      <c r="K1929" s="18" t="s">
        <v>164</v>
      </c>
      <c r="L1929" s="18">
        <v>346.75399779999998</v>
      </c>
      <c r="M1929" s="18" t="s">
        <v>164</v>
      </c>
      <c r="N1929" s="18">
        <v>351.02301030000001</v>
      </c>
      <c r="O1929" s="18" t="s">
        <v>164</v>
      </c>
      <c r="P1929" s="18">
        <v>368.09600829999999</v>
      </c>
      <c r="Q1929" s="18" t="s">
        <v>164</v>
      </c>
      <c r="R1929" s="18">
        <v>353.1340027</v>
      </c>
      <c r="S1929" s="18" t="s">
        <v>164</v>
      </c>
      <c r="T1929" s="18">
        <v>360.40399170000001</v>
      </c>
      <c r="U1929" s="18" t="s">
        <v>164</v>
      </c>
      <c r="V1929" s="18">
        <v>383.5379944</v>
      </c>
      <c r="W1929" s="18" t="s">
        <v>164</v>
      </c>
      <c r="X1929" s="18">
        <v>410.87899779999998</v>
      </c>
      <c r="Y1929" s="18" t="s">
        <v>164</v>
      </c>
      <c r="Z1929" s="18">
        <v>433.80801389999999</v>
      </c>
    </row>
    <row r="1930" spans="1:26" hidden="1">
      <c r="A1930" s="18" t="s">
        <v>215</v>
      </c>
      <c r="B1930" s="18" t="s">
        <v>321</v>
      </c>
      <c r="C1930" s="18" t="s">
        <v>306</v>
      </c>
      <c r="D1930" s="18" t="s">
        <v>58</v>
      </c>
      <c r="E1930" s="18" t="s">
        <v>142</v>
      </c>
      <c r="F1930" s="18" t="s">
        <v>143</v>
      </c>
      <c r="G1930" s="18">
        <v>6458.6938479999999</v>
      </c>
      <c r="H1930" s="18">
        <v>6846.6748049999997</v>
      </c>
      <c r="I1930" s="18" t="s">
        <v>164</v>
      </c>
      <c r="J1930" s="18">
        <v>7626.876953</v>
      </c>
      <c r="K1930" s="18" t="s">
        <v>164</v>
      </c>
      <c r="L1930" s="18">
        <v>8290.2685550000006</v>
      </c>
      <c r="M1930" s="18" t="s">
        <v>164</v>
      </c>
      <c r="N1930" s="18">
        <v>8833.2646480000003</v>
      </c>
      <c r="O1930" s="18" t="s">
        <v>164</v>
      </c>
      <c r="P1930" s="18">
        <v>9262.6992190000001</v>
      </c>
      <c r="Q1930" s="18" t="s">
        <v>164</v>
      </c>
      <c r="R1930" s="18">
        <v>9549.671875</v>
      </c>
      <c r="S1930" s="18" t="s">
        <v>164</v>
      </c>
      <c r="T1930" s="18">
        <v>9728.0507809999999</v>
      </c>
      <c r="U1930" s="18" t="s">
        <v>164</v>
      </c>
      <c r="V1930" s="18">
        <v>9821.3925780000009</v>
      </c>
      <c r="W1930" s="18" t="s">
        <v>164</v>
      </c>
      <c r="X1930" s="18">
        <v>9841.5058590000008</v>
      </c>
      <c r="Y1930" s="18" t="s">
        <v>164</v>
      </c>
      <c r="Z1930" s="18">
        <v>9804.9990230000003</v>
      </c>
    </row>
    <row r="1931" spans="1:26" hidden="1">
      <c r="A1931" s="18" t="s">
        <v>215</v>
      </c>
      <c r="B1931" s="18" t="s">
        <v>321</v>
      </c>
      <c r="C1931" s="18" t="s">
        <v>306</v>
      </c>
      <c r="D1931" s="18" t="s">
        <v>58</v>
      </c>
      <c r="E1931" s="18" t="s">
        <v>63</v>
      </c>
      <c r="F1931" s="18" t="s">
        <v>60</v>
      </c>
      <c r="G1931" s="18">
        <v>464.82199100000003</v>
      </c>
      <c r="H1931" s="18">
        <v>513.76397710000003</v>
      </c>
      <c r="I1931" s="18" t="s">
        <v>164</v>
      </c>
      <c r="J1931" s="18">
        <v>507.53298949999999</v>
      </c>
      <c r="K1931" s="18" t="s">
        <v>164</v>
      </c>
      <c r="L1931" s="18">
        <v>451.67800899999997</v>
      </c>
      <c r="M1931" s="18" t="s">
        <v>164</v>
      </c>
      <c r="N1931" s="18">
        <v>488.93499759999997</v>
      </c>
      <c r="O1931" s="18" t="s">
        <v>164</v>
      </c>
      <c r="P1931" s="18">
        <v>559.3690186</v>
      </c>
      <c r="Q1931" s="18" t="s">
        <v>164</v>
      </c>
      <c r="R1931" s="18">
        <v>545.26898189999997</v>
      </c>
      <c r="S1931" s="18" t="s">
        <v>164</v>
      </c>
      <c r="T1931" s="18">
        <v>549.23999019999997</v>
      </c>
      <c r="U1931" s="18" t="s">
        <v>164</v>
      </c>
      <c r="V1931" s="18">
        <v>574.99902340000006</v>
      </c>
      <c r="W1931" s="18" t="s">
        <v>164</v>
      </c>
      <c r="X1931" s="18">
        <v>605.07098389999999</v>
      </c>
      <c r="Y1931" s="18" t="s">
        <v>164</v>
      </c>
      <c r="Z1931" s="18">
        <v>628.94799799999998</v>
      </c>
    </row>
    <row r="1932" spans="1:26" hidden="1">
      <c r="A1932" s="18" t="s">
        <v>217</v>
      </c>
      <c r="B1932" s="18" t="s">
        <v>322</v>
      </c>
      <c r="C1932" s="18" t="s">
        <v>306</v>
      </c>
      <c r="D1932" s="18" t="s">
        <v>58</v>
      </c>
      <c r="E1932" s="18" t="s">
        <v>140</v>
      </c>
      <c r="F1932" s="18" t="s">
        <v>141</v>
      </c>
      <c r="G1932" s="18">
        <v>36193.637900000002</v>
      </c>
      <c r="H1932" s="18">
        <v>40127.095200000003</v>
      </c>
      <c r="I1932" s="18">
        <v>45416.179400000001</v>
      </c>
      <c r="J1932" s="18">
        <v>45912.145299999996</v>
      </c>
      <c r="K1932" s="18">
        <v>34806.82</v>
      </c>
      <c r="L1932" s="18">
        <v>21833.63</v>
      </c>
      <c r="M1932" s="18">
        <v>9872.6679999999997</v>
      </c>
      <c r="N1932" s="18">
        <v>2026.83</v>
      </c>
      <c r="O1932" s="18">
        <v>-2386.0419999999999</v>
      </c>
      <c r="P1932" s="18">
        <v>-4138.433</v>
      </c>
      <c r="Q1932" s="18">
        <v>-5355.9459999999999</v>
      </c>
      <c r="R1932" s="18">
        <v>-6649.1369999999997</v>
      </c>
      <c r="S1932" s="18" t="s">
        <v>164</v>
      </c>
      <c r="T1932" s="18">
        <v>-9079.0370000000003</v>
      </c>
      <c r="U1932" s="18" t="s">
        <v>164</v>
      </c>
      <c r="V1932" s="18">
        <v>-10585.01</v>
      </c>
      <c r="W1932" s="18" t="s">
        <v>164</v>
      </c>
      <c r="X1932" s="18">
        <v>-11120.81</v>
      </c>
      <c r="Y1932" s="18" t="s">
        <v>164</v>
      </c>
      <c r="Z1932" s="18">
        <v>-11338.93</v>
      </c>
    </row>
    <row r="1933" spans="1:26" hidden="1">
      <c r="A1933" s="18" t="s">
        <v>217</v>
      </c>
      <c r="B1933" s="18" t="s">
        <v>322</v>
      </c>
      <c r="C1933" s="18" t="s">
        <v>306</v>
      </c>
      <c r="D1933" s="18" t="s">
        <v>58</v>
      </c>
      <c r="E1933" s="18" t="s">
        <v>59</v>
      </c>
      <c r="F1933" s="18" t="s">
        <v>60</v>
      </c>
      <c r="G1933" s="18">
        <v>331.26330000000002</v>
      </c>
      <c r="H1933" s="18">
        <v>372.84109999999998</v>
      </c>
      <c r="I1933" s="18">
        <v>431.48169999999999</v>
      </c>
      <c r="J1933" s="18">
        <v>458.05110000000002</v>
      </c>
      <c r="K1933" s="18">
        <v>422.94580000000002</v>
      </c>
      <c r="L1933" s="18">
        <v>397.66419999999999</v>
      </c>
      <c r="M1933" s="18">
        <v>409.0421</v>
      </c>
      <c r="N1933" s="18">
        <v>437.90690000000001</v>
      </c>
      <c r="O1933" s="18">
        <v>468.40550000000002</v>
      </c>
      <c r="P1933" s="18">
        <v>500.18970000000002</v>
      </c>
      <c r="Q1933" s="18">
        <v>530.74270000000001</v>
      </c>
      <c r="R1933" s="18">
        <v>553.92930000000001</v>
      </c>
      <c r="S1933" s="18" t="s">
        <v>164</v>
      </c>
      <c r="T1933" s="18">
        <v>601.1893</v>
      </c>
      <c r="U1933" s="18" t="s">
        <v>164</v>
      </c>
      <c r="V1933" s="18">
        <v>674.89660000000003</v>
      </c>
      <c r="W1933" s="18" t="s">
        <v>164</v>
      </c>
      <c r="X1933" s="18">
        <v>750.82830000000001</v>
      </c>
      <c r="Y1933" s="18" t="s">
        <v>164</v>
      </c>
      <c r="Z1933" s="18">
        <v>835.61109999999996</v>
      </c>
    </row>
    <row r="1934" spans="1:26" hidden="1">
      <c r="A1934" s="18" t="s">
        <v>217</v>
      </c>
      <c r="B1934" s="18" t="s">
        <v>322</v>
      </c>
      <c r="C1934" s="18" t="s">
        <v>306</v>
      </c>
      <c r="D1934" s="18" t="s">
        <v>58</v>
      </c>
      <c r="E1934" s="18" t="s">
        <v>61</v>
      </c>
      <c r="F1934" s="18" t="s">
        <v>62</v>
      </c>
      <c r="G1934" s="18">
        <v>63354.998899999999</v>
      </c>
      <c r="H1934" s="18">
        <v>74520.626499999998</v>
      </c>
      <c r="I1934" s="18">
        <v>94421.122199999998</v>
      </c>
      <c r="J1934" s="18">
        <v>112525.80989999999</v>
      </c>
      <c r="K1934" s="18">
        <v>131611.0325</v>
      </c>
      <c r="L1934" s="18">
        <v>150854.1379</v>
      </c>
      <c r="M1934" s="18">
        <v>172175.69589999999</v>
      </c>
      <c r="N1934" s="18">
        <v>195475.899</v>
      </c>
      <c r="O1934" s="18">
        <v>219385.91310000001</v>
      </c>
      <c r="P1934" s="18">
        <v>243162.666</v>
      </c>
      <c r="Q1934" s="18">
        <v>265454.93650000001</v>
      </c>
      <c r="R1934" s="18">
        <v>286947.75109999999</v>
      </c>
      <c r="S1934" s="18" t="s">
        <v>164</v>
      </c>
      <c r="T1934" s="18">
        <v>340799.75579999998</v>
      </c>
      <c r="U1934" s="18" t="s">
        <v>164</v>
      </c>
      <c r="V1934" s="18">
        <v>404059.13160000002</v>
      </c>
      <c r="W1934" s="18" t="s">
        <v>164</v>
      </c>
      <c r="X1934" s="18">
        <v>467213.82610000001</v>
      </c>
      <c r="Y1934" s="18" t="s">
        <v>164</v>
      </c>
      <c r="Z1934" s="18">
        <v>540770.53139999998</v>
      </c>
    </row>
    <row r="1935" spans="1:26" hidden="1">
      <c r="A1935" s="18" t="s">
        <v>217</v>
      </c>
      <c r="B1935" s="18" t="s">
        <v>322</v>
      </c>
      <c r="C1935" s="18" t="s">
        <v>306</v>
      </c>
      <c r="D1935" s="18" t="s">
        <v>58</v>
      </c>
      <c r="E1935" s="18" t="s">
        <v>142</v>
      </c>
      <c r="F1935" s="18" t="s">
        <v>143</v>
      </c>
      <c r="G1935" s="18">
        <v>6465.5870000000004</v>
      </c>
      <c r="H1935" s="18">
        <v>6858.4391999999998</v>
      </c>
      <c r="I1935" s="18">
        <v>7248.0137000000004</v>
      </c>
      <c r="J1935" s="18">
        <v>7637.5883000000003</v>
      </c>
      <c r="K1935" s="18">
        <v>7978.3739999999998</v>
      </c>
      <c r="L1935" s="18">
        <v>8287.5740000000005</v>
      </c>
      <c r="M1935" s="18">
        <v>8565.3940000000002</v>
      </c>
      <c r="N1935" s="18">
        <v>8809.9670000000006</v>
      </c>
      <c r="O1935" s="18">
        <v>9018.4259999999995</v>
      </c>
      <c r="P1935" s="18">
        <v>9186.5609999999997</v>
      </c>
      <c r="Q1935" s="18">
        <v>9311.6740000000009</v>
      </c>
      <c r="R1935" s="18">
        <v>9395.1229999999996</v>
      </c>
      <c r="S1935" s="18" t="s">
        <v>164</v>
      </c>
      <c r="T1935" s="18">
        <v>9457.9449999999997</v>
      </c>
      <c r="U1935" s="18" t="s">
        <v>164</v>
      </c>
      <c r="V1935" s="18">
        <v>9399.8700000000008</v>
      </c>
      <c r="W1935" s="18" t="s">
        <v>164</v>
      </c>
      <c r="X1935" s="18">
        <v>9239.5290000000005</v>
      </c>
      <c r="Y1935" s="18" t="s">
        <v>164</v>
      </c>
      <c r="Z1935" s="18">
        <v>9012.2119999999995</v>
      </c>
    </row>
    <row r="1936" spans="1:26" hidden="1">
      <c r="A1936" s="18" t="s">
        <v>217</v>
      </c>
      <c r="B1936" s="18" t="s">
        <v>322</v>
      </c>
      <c r="C1936" s="18" t="s">
        <v>306</v>
      </c>
      <c r="D1936" s="18" t="s">
        <v>58</v>
      </c>
      <c r="E1936" s="18" t="s">
        <v>63</v>
      </c>
      <c r="F1936" s="18" t="s">
        <v>60</v>
      </c>
      <c r="G1936" s="18">
        <v>445.9341</v>
      </c>
      <c r="H1936" s="18">
        <v>500.15710000000001</v>
      </c>
      <c r="I1936" s="18">
        <v>574.82989999999995</v>
      </c>
      <c r="J1936" s="18">
        <v>609.87130000000002</v>
      </c>
      <c r="K1936" s="18">
        <v>540.44849999999997</v>
      </c>
      <c r="L1936" s="18">
        <v>487.4384</v>
      </c>
      <c r="M1936" s="18">
        <v>499.88659999999999</v>
      </c>
      <c r="N1936" s="18">
        <v>557.75400000000002</v>
      </c>
      <c r="O1936" s="18">
        <v>617.99490000000003</v>
      </c>
      <c r="P1936" s="18">
        <v>669.65660000000003</v>
      </c>
      <c r="Q1936" s="18">
        <v>718.24969999999996</v>
      </c>
      <c r="R1936" s="18">
        <v>757.12840000000006</v>
      </c>
      <c r="S1936" s="18" t="s">
        <v>164</v>
      </c>
      <c r="T1936" s="18">
        <v>842.34849999999994</v>
      </c>
      <c r="U1936" s="18" t="s">
        <v>164</v>
      </c>
      <c r="V1936" s="18">
        <v>963.17190000000005</v>
      </c>
      <c r="W1936" s="18" t="s">
        <v>164</v>
      </c>
      <c r="X1936" s="18">
        <v>1078.3710000000001</v>
      </c>
      <c r="Y1936" s="18" t="s">
        <v>164</v>
      </c>
      <c r="Z1936" s="18">
        <v>1191.933</v>
      </c>
    </row>
    <row r="1937" spans="1:26" hidden="1">
      <c r="A1937" s="18" t="s">
        <v>217</v>
      </c>
      <c r="B1937" s="18" t="s">
        <v>323</v>
      </c>
      <c r="C1937" s="18" t="s">
        <v>306</v>
      </c>
      <c r="D1937" s="18" t="s">
        <v>58</v>
      </c>
      <c r="E1937" s="18" t="s">
        <v>140</v>
      </c>
      <c r="F1937" s="18" t="s">
        <v>141</v>
      </c>
      <c r="G1937" s="18">
        <v>36193.637900000002</v>
      </c>
      <c r="H1937" s="18">
        <v>40127.095200000003</v>
      </c>
      <c r="I1937" s="18">
        <v>45416.179400000001</v>
      </c>
      <c r="J1937" s="18">
        <v>45912.145299999996</v>
      </c>
      <c r="K1937" s="18">
        <v>31680.37</v>
      </c>
      <c r="L1937" s="18">
        <v>16490.849999999999</v>
      </c>
      <c r="M1937" s="18">
        <v>2461.4160000000002</v>
      </c>
      <c r="N1937" s="18">
        <v>-2537.7530000000002</v>
      </c>
      <c r="O1937" s="18">
        <v>-4129.6499999999996</v>
      </c>
      <c r="P1937" s="18">
        <v>-5162.4459999999999</v>
      </c>
      <c r="Q1937" s="18">
        <v>-5929.9639999999999</v>
      </c>
      <c r="R1937" s="18">
        <v>-6392.1869999999999</v>
      </c>
      <c r="S1937" s="18" t="s">
        <v>164</v>
      </c>
      <c r="T1937" s="18">
        <v>-6837.2269999999999</v>
      </c>
      <c r="U1937" s="18" t="s">
        <v>164</v>
      </c>
      <c r="V1937" s="18">
        <v>-7085.2939999999999</v>
      </c>
      <c r="W1937" s="18" t="s">
        <v>164</v>
      </c>
      <c r="X1937" s="18">
        <v>-7258.3370000000004</v>
      </c>
      <c r="Y1937" s="18" t="s">
        <v>164</v>
      </c>
      <c r="Z1937" s="18">
        <v>-7458.134</v>
      </c>
    </row>
    <row r="1938" spans="1:26" hidden="1">
      <c r="A1938" s="18" t="s">
        <v>217</v>
      </c>
      <c r="B1938" s="18" t="s">
        <v>323</v>
      </c>
      <c r="C1938" s="18" t="s">
        <v>306</v>
      </c>
      <c r="D1938" s="18" t="s">
        <v>58</v>
      </c>
      <c r="E1938" s="18" t="s">
        <v>59</v>
      </c>
      <c r="F1938" s="18" t="s">
        <v>60</v>
      </c>
      <c r="G1938" s="18">
        <v>331.26330000000002</v>
      </c>
      <c r="H1938" s="18">
        <v>372.84109999999998</v>
      </c>
      <c r="I1938" s="18">
        <v>431.48169999999999</v>
      </c>
      <c r="J1938" s="18">
        <v>458.05110000000002</v>
      </c>
      <c r="K1938" s="18">
        <v>390.17169999999999</v>
      </c>
      <c r="L1938" s="18">
        <v>351.0856</v>
      </c>
      <c r="M1938" s="18">
        <v>349.32780000000002</v>
      </c>
      <c r="N1938" s="18">
        <v>389.69889999999998</v>
      </c>
      <c r="O1938" s="18">
        <v>431.92590000000001</v>
      </c>
      <c r="P1938" s="18">
        <v>470.44479999999999</v>
      </c>
      <c r="Q1938" s="18">
        <v>501.54199999999997</v>
      </c>
      <c r="R1938" s="18">
        <v>527.80719999999997</v>
      </c>
      <c r="S1938" s="18" t="s">
        <v>164</v>
      </c>
      <c r="T1938" s="18">
        <v>582.2165</v>
      </c>
      <c r="U1938" s="18" t="s">
        <v>164</v>
      </c>
      <c r="V1938" s="18">
        <v>654.16470000000004</v>
      </c>
      <c r="W1938" s="18" t="s">
        <v>164</v>
      </c>
      <c r="X1938" s="18">
        <v>725.57399999999996</v>
      </c>
      <c r="Y1938" s="18" t="s">
        <v>164</v>
      </c>
      <c r="Z1938" s="18">
        <v>809.91869999999994</v>
      </c>
    </row>
    <row r="1939" spans="1:26" hidden="1">
      <c r="A1939" s="18" t="s">
        <v>217</v>
      </c>
      <c r="B1939" s="18" t="s">
        <v>323</v>
      </c>
      <c r="C1939" s="18" t="s">
        <v>306</v>
      </c>
      <c r="D1939" s="18" t="s">
        <v>58</v>
      </c>
      <c r="E1939" s="18" t="s">
        <v>61</v>
      </c>
      <c r="F1939" s="18" t="s">
        <v>62</v>
      </c>
      <c r="G1939" s="18">
        <v>63354.998899999999</v>
      </c>
      <c r="H1939" s="18">
        <v>74520.626499999998</v>
      </c>
      <c r="I1939" s="18">
        <v>94421.122199999998</v>
      </c>
      <c r="J1939" s="18">
        <v>112525.80989999999</v>
      </c>
      <c r="K1939" s="18">
        <v>129168.68730000001</v>
      </c>
      <c r="L1939" s="18">
        <v>146070.47349999999</v>
      </c>
      <c r="M1939" s="18">
        <v>165327.97949999999</v>
      </c>
      <c r="N1939" s="18">
        <v>188406.85620000001</v>
      </c>
      <c r="O1939" s="18">
        <v>211736.52530000001</v>
      </c>
      <c r="P1939" s="18">
        <v>234291.66250000001</v>
      </c>
      <c r="Q1939" s="18">
        <v>255240.90909999999</v>
      </c>
      <c r="R1939" s="18">
        <v>276475.6202</v>
      </c>
      <c r="S1939" s="18" t="s">
        <v>164</v>
      </c>
      <c r="T1939" s="18">
        <v>332924.8321</v>
      </c>
      <c r="U1939" s="18" t="s">
        <v>164</v>
      </c>
      <c r="V1939" s="18">
        <v>397689.95890000003</v>
      </c>
      <c r="W1939" s="18" t="s">
        <v>164</v>
      </c>
      <c r="X1939" s="18">
        <v>460078.09730000002</v>
      </c>
      <c r="Y1939" s="18" t="s">
        <v>164</v>
      </c>
      <c r="Z1939" s="18">
        <v>530888.826</v>
      </c>
    </row>
    <row r="1940" spans="1:26" hidden="1">
      <c r="A1940" s="18" t="s">
        <v>217</v>
      </c>
      <c r="B1940" s="18" t="s">
        <v>323</v>
      </c>
      <c r="C1940" s="18" t="s">
        <v>306</v>
      </c>
      <c r="D1940" s="18" t="s">
        <v>58</v>
      </c>
      <c r="E1940" s="18" t="s">
        <v>142</v>
      </c>
      <c r="F1940" s="18" t="s">
        <v>143</v>
      </c>
      <c r="G1940" s="18">
        <v>6465.5870000000004</v>
      </c>
      <c r="H1940" s="18">
        <v>6858.4391999999998</v>
      </c>
      <c r="I1940" s="18">
        <v>7248.0137000000004</v>
      </c>
      <c r="J1940" s="18">
        <v>7637.5883000000003</v>
      </c>
      <c r="K1940" s="18">
        <v>7978.3739999999998</v>
      </c>
      <c r="L1940" s="18">
        <v>8287.5740000000005</v>
      </c>
      <c r="M1940" s="18">
        <v>8565.3940000000002</v>
      </c>
      <c r="N1940" s="18">
        <v>8809.9670000000006</v>
      </c>
      <c r="O1940" s="18">
        <v>9018.4259999999995</v>
      </c>
      <c r="P1940" s="18">
        <v>9186.5609999999997</v>
      </c>
      <c r="Q1940" s="18">
        <v>9311.6740000000009</v>
      </c>
      <c r="R1940" s="18">
        <v>9395.1229999999996</v>
      </c>
      <c r="S1940" s="18" t="s">
        <v>164</v>
      </c>
      <c r="T1940" s="18">
        <v>9457.9449999999997</v>
      </c>
      <c r="U1940" s="18" t="s">
        <v>164</v>
      </c>
      <c r="V1940" s="18">
        <v>9399.8700000000008</v>
      </c>
      <c r="W1940" s="18" t="s">
        <v>164</v>
      </c>
      <c r="X1940" s="18">
        <v>9239.5290000000005</v>
      </c>
      <c r="Y1940" s="18" t="s">
        <v>164</v>
      </c>
      <c r="Z1940" s="18">
        <v>9012.2119999999995</v>
      </c>
    </row>
    <row r="1941" spans="1:26" hidden="1">
      <c r="A1941" s="18" t="s">
        <v>217</v>
      </c>
      <c r="B1941" s="18" t="s">
        <v>323</v>
      </c>
      <c r="C1941" s="18" t="s">
        <v>306</v>
      </c>
      <c r="D1941" s="18" t="s">
        <v>58</v>
      </c>
      <c r="E1941" s="18" t="s">
        <v>63</v>
      </c>
      <c r="F1941" s="18" t="s">
        <v>60</v>
      </c>
      <c r="G1941" s="18">
        <v>445.9341</v>
      </c>
      <c r="H1941" s="18">
        <v>500.15710000000001</v>
      </c>
      <c r="I1941" s="18">
        <v>574.82989999999995</v>
      </c>
      <c r="J1941" s="18">
        <v>609.87130000000002</v>
      </c>
      <c r="K1941" s="18">
        <v>505.3578</v>
      </c>
      <c r="L1941" s="18">
        <v>445.8537</v>
      </c>
      <c r="M1941" s="18">
        <v>455.22750000000002</v>
      </c>
      <c r="N1941" s="18">
        <v>528.83360000000005</v>
      </c>
      <c r="O1941" s="18">
        <v>600.79089999999997</v>
      </c>
      <c r="P1941" s="18">
        <v>665.33929999999998</v>
      </c>
      <c r="Q1941" s="18">
        <v>718.12270000000001</v>
      </c>
      <c r="R1941" s="18">
        <v>758.67110000000002</v>
      </c>
      <c r="S1941" s="18" t="s">
        <v>164</v>
      </c>
      <c r="T1941" s="18">
        <v>834.50699999999995</v>
      </c>
      <c r="U1941" s="18" t="s">
        <v>164</v>
      </c>
      <c r="V1941" s="18">
        <v>930.88549999999998</v>
      </c>
      <c r="W1941" s="18" t="s">
        <v>164</v>
      </c>
      <c r="X1941" s="18">
        <v>1025.251</v>
      </c>
      <c r="Y1941" s="18" t="s">
        <v>164</v>
      </c>
      <c r="Z1941" s="18">
        <v>1136.972</v>
      </c>
    </row>
    <row r="1942" spans="1:26" hidden="1">
      <c r="A1942" s="18" t="s">
        <v>220</v>
      </c>
      <c r="B1942" s="18" t="s">
        <v>324</v>
      </c>
      <c r="C1942" s="18" t="s">
        <v>306</v>
      </c>
      <c r="D1942" s="18" t="s">
        <v>58</v>
      </c>
      <c r="E1942" s="18" t="s">
        <v>140</v>
      </c>
      <c r="F1942" s="18" t="s">
        <v>141</v>
      </c>
      <c r="G1942" s="18">
        <v>33800.938000000002</v>
      </c>
      <c r="H1942" s="18">
        <v>37396.045400000003</v>
      </c>
      <c r="I1942" s="18">
        <v>42149.995499999997</v>
      </c>
      <c r="J1942" s="18">
        <v>42692.580600000001</v>
      </c>
      <c r="K1942" s="18">
        <v>29516.213</v>
      </c>
      <c r="L1942" s="18">
        <v>15307.7392</v>
      </c>
      <c r="M1942" s="18">
        <v>4242.9967999999999</v>
      </c>
      <c r="N1942" s="18">
        <v>-2179.6914999999999</v>
      </c>
      <c r="O1942" s="18">
        <v>-4988.1630999999998</v>
      </c>
      <c r="P1942" s="18">
        <v>-5753.3094000000001</v>
      </c>
      <c r="Q1942" s="18">
        <v>-6022.0726000000004</v>
      </c>
      <c r="R1942" s="18">
        <v>-6307.8341</v>
      </c>
      <c r="S1942" s="18" t="s">
        <v>164</v>
      </c>
      <c r="T1942" s="18">
        <v>-6465.7912999999999</v>
      </c>
      <c r="U1942" s="18" t="s">
        <v>164</v>
      </c>
      <c r="V1942" s="18">
        <v>-5959.3234000000002</v>
      </c>
      <c r="W1942" s="18" t="s">
        <v>164</v>
      </c>
      <c r="X1942" s="18">
        <v>-6136.9494000000004</v>
      </c>
      <c r="Y1942" s="18" t="s">
        <v>164</v>
      </c>
      <c r="Z1942" s="18">
        <v>-5770.2466999999997</v>
      </c>
    </row>
    <row r="1943" spans="1:26" hidden="1">
      <c r="A1943" s="18" t="s">
        <v>220</v>
      </c>
      <c r="B1943" s="18" t="s">
        <v>324</v>
      </c>
      <c r="C1943" s="18" t="s">
        <v>306</v>
      </c>
      <c r="D1943" s="18" t="s">
        <v>58</v>
      </c>
      <c r="E1943" s="18" t="s">
        <v>59</v>
      </c>
      <c r="F1943" s="18" t="s">
        <v>60</v>
      </c>
      <c r="G1943" s="18">
        <v>331.26330000000002</v>
      </c>
      <c r="H1943" s="18">
        <v>362.45060000000001</v>
      </c>
      <c r="I1943" s="18">
        <v>411.94490000000002</v>
      </c>
      <c r="J1943" s="18">
        <v>446.7097</v>
      </c>
      <c r="K1943" s="18">
        <v>403.02370000000002</v>
      </c>
      <c r="L1943" s="18">
        <v>371.96429999999998</v>
      </c>
      <c r="M1943" s="18">
        <v>376.7672</v>
      </c>
      <c r="N1943" s="18">
        <v>404.9597</v>
      </c>
      <c r="O1943" s="18">
        <v>427.55220000000003</v>
      </c>
      <c r="P1943" s="18">
        <v>451.44569999999999</v>
      </c>
      <c r="Q1943" s="18">
        <v>476.42009999999999</v>
      </c>
      <c r="R1943" s="18">
        <v>501.18950000000001</v>
      </c>
      <c r="S1943" s="18" t="s">
        <v>164</v>
      </c>
      <c r="T1943" s="18">
        <v>566.79830000000004</v>
      </c>
      <c r="U1943" s="18" t="s">
        <v>164</v>
      </c>
      <c r="V1943" s="18">
        <v>656.26769999999999</v>
      </c>
      <c r="W1943" s="18" t="s">
        <v>164</v>
      </c>
      <c r="X1943" s="18">
        <v>737.85850000000005</v>
      </c>
      <c r="Y1943" s="18" t="s">
        <v>164</v>
      </c>
      <c r="Z1943" s="18">
        <v>808.88710000000003</v>
      </c>
    </row>
    <row r="1944" spans="1:26" hidden="1">
      <c r="A1944" s="18" t="s">
        <v>220</v>
      </c>
      <c r="B1944" s="18" t="s">
        <v>324</v>
      </c>
      <c r="C1944" s="18" t="s">
        <v>306</v>
      </c>
      <c r="D1944" s="18" t="s">
        <v>58</v>
      </c>
      <c r="E1944" s="18" t="s">
        <v>61</v>
      </c>
      <c r="F1944" s="18" t="s">
        <v>62</v>
      </c>
      <c r="G1944" s="18">
        <v>63354.998899999999</v>
      </c>
      <c r="H1944" s="18">
        <v>74253.884900000005</v>
      </c>
      <c r="I1944" s="18">
        <v>93719.046799999996</v>
      </c>
      <c r="J1944" s="18">
        <v>111908.32580000001</v>
      </c>
      <c r="K1944" s="18">
        <v>130590.91469999999</v>
      </c>
      <c r="L1944" s="18">
        <v>149103.24410000001</v>
      </c>
      <c r="M1944" s="18">
        <v>168953.72330000001</v>
      </c>
      <c r="N1944" s="18">
        <v>190801.90090000001</v>
      </c>
      <c r="O1944" s="18">
        <v>212738.58689999999</v>
      </c>
      <c r="P1944" s="18">
        <v>233381.21100000001</v>
      </c>
      <c r="Q1944" s="18">
        <v>252124.06099999999</v>
      </c>
      <c r="R1944" s="18">
        <v>270478.20510000002</v>
      </c>
      <c r="S1944" s="18" t="s">
        <v>164</v>
      </c>
      <c r="T1944" s="18">
        <v>323508.70980000001</v>
      </c>
      <c r="U1944" s="18" t="s">
        <v>164</v>
      </c>
      <c r="V1944" s="18">
        <v>388920.75679999997</v>
      </c>
      <c r="W1944" s="18" t="s">
        <v>164</v>
      </c>
      <c r="X1944" s="18">
        <v>451167.21519999998</v>
      </c>
      <c r="Y1944" s="18" t="s">
        <v>164</v>
      </c>
      <c r="Z1944" s="18">
        <v>525408.83620000002</v>
      </c>
    </row>
    <row r="1945" spans="1:26" hidden="1">
      <c r="A1945" s="18" t="s">
        <v>220</v>
      </c>
      <c r="B1945" s="18" t="s">
        <v>324</v>
      </c>
      <c r="C1945" s="18" t="s">
        <v>306</v>
      </c>
      <c r="D1945" s="18" t="s">
        <v>58</v>
      </c>
      <c r="E1945" s="18" t="s">
        <v>142</v>
      </c>
      <c r="F1945" s="18" t="s">
        <v>143</v>
      </c>
      <c r="G1945" s="18">
        <v>6465.5870000000004</v>
      </c>
      <c r="H1945" s="18">
        <v>6858.4391999999998</v>
      </c>
      <c r="I1945" s="18">
        <v>7248.0137000000004</v>
      </c>
      <c r="J1945" s="18">
        <v>7637.5879999999997</v>
      </c>
      <c r="K1945" s="18">
        <v>7978.3739999999998</v>
      </c>
      <c r="L1945" s="18">
        <v>8287.5740000000005</v>
      </c>
      <c r="M1945" s="18">
        <v>8565.3940000000002</v>
      </c>
      <c r="N1945" s="18">
        <v>8809.9670000000006</v>
      </c>
      <c r="O1945" s="18">
        <v>9018.4259999999995</v>
      </c>
      <c r="P1945" s="18">
        <v>9186.5609999999997</v>
      </c>
      <c r="Q1945" s="18">
        <v>9311.6740000000009</v>
      </c>
      <c r="R1945" s="18">
        <v>9395.1229999999996</v>
      </c>
      <c r="S1945" s="18" t="s">
        <v>164</v>
      </c>
      <c r="T1945" s="18">
        <v>9457.9449999999997</v>
      </c>
      <c r="U1945" s="18" t="s">
        <v>164</v>
      </c>
      <c r="V1945" s="18">
        <v>9399.8700000000008</v>
      </c>
      <c r="W1945" s="18" t="s">
        <v>164</v>
      </c>
      <c r="X1945" s="18">
        <v>9239.5290000000005</v>
      </c>
      <c r="Y1945" s="18" t="s">
        <v>164</v>
      </c>
      <c r="Z1945" s="18">
        <v>9012.2119999999995</v>
      </c>
    </row>
    <row r="1946" spans="1:26" hidden="1">
      <c r="A1946" s="18" t="s">
        <v>220</v>
      </c>
      <c r="B1946" s="18" t="s">
        <v>324</v>
      </c>
      <c r="C1946" s="18" t="s">
        <v>306</v>
      </c>
      <c r="D1946" s="18" t="s">
        <v>58</v>
      </c>
      <c r="E1946" s="18" t="s">
        <v>63</v>
      </c>
      <c r="F1946" s="18" t="s">
        <v>60</v>
      </c>
      <c r="G1946" s="18">
        <v>445.9341</v>
      </c>
      <c r="H1946" s="18">
        <v>487.0437</v>
      </c>
      <c r="I1946" s="18">
        <v>548.56190000000004</v>
      </c>
      <c r="J1946" s="18">
        <v>590.00130000000001</v>
      </c>
      <c r="K1946" s="18">
        <v>511.27589999999998</v>
      </c>
      <c r="L1946" s="18">
        <v>459.91759999999999</v>
      </c>
      <c r="M1946" s="18">
        <v>471.24560000000002</v>
      </c>
      <c r="N1946" s="18">
        <v>522.40700000000004</v>
      </c>
      <c r="O1946" s="18">
        <v>562.56150000000002</v>
      </c>
      <c r="P1946" s="18">
        <v>601.51679999999999</v>
      </c>
      <c r="Q1946" s="18">
        <v>642.55259999999998</v>
      </c>
      <c r="R1946" s="18">
        <v>680.8741</v>
      </c>
      <c r="S1946" s="18" t="s">
        <v>164</v>
      </c>
      <c r="T1946" s="18">
        <v>772.77689999999996</v>
      </c>
      <c r="U1946" s="18" t="s">
        <v>164</v>
      </c>
      <c r="V1946" s="18">
        <v>890.34590000000003</v>
      </c>
      <c r="W1946" s="18" t="s">
        <v>164</v>
      </c>
      <c r="X1946" s="18">
        <v>996.08389999999997</v>
      </c>
      <c r="Y1946" s="18" t="s">
        <v>164</v>
      </c>
      <c r="Z1946" s="18">
        <v>1082.1679999999999</v>
      </c>
    </row>
    <row r="1947" spans="1:26" hidden="1">
      <c r="A1947" s="18" t="s">
        <v>220</v>
      </c>
      <c r="B1947" s="18" t="s">
        <v>325</v>
      </c>
      <c r="C1947" s="18" t="s">
        <v>306</v>
      </c>
      <c r="D1947" s="18" t="s">
        <v>58</v>
      </c>
      <c r="E1947" s="18" t="s">
        <v>140</v>
      </c>
      <c r="F1947" s="18" t="s">
        <v>141</v>
      </c>
      <c r="G1947" s="18">
        <v>33780.277600000001</v>
      </c>
      <c r="H1947" s="18">
        <v>38691.436800000003</v>
      </c>
      <c r="I1947" s="18">
        <v>43274.734600000003</v>
      </c>
      <c r="J1947" s="18">
        <v>36816.120600000002</v>
      </c>
      <c r="K1947" s="18">
        <v>28357.1702</v>
      </c>
      <c r="L1947" s="18">
        <v>21518.329099999999</v>
      </c>
      <c r="M1947" s="18">
        <v>15884.477999999999</v>
      </c>
      <c r="N1947" s="18">
        <v>10634.9342</v>
      </c>
      <c r="O1947" s="18">
        <v>5632.9957999999997</v>
      </c>
      <c r="P1947" s="18">
        <v>1458.0328</v>
      </c>
      <c r="Q1947" s="18">
        <v>-2763.7444999999998</v>
      </c>
      <c r="R1947" s="18">
        <v>-6368.1331</v>
      </c>
      <c r="S1947" s="18" t="s">
        <v>164</v>
      </c>
      <c r="T1947" s="18">
        <v>-10909.294599999999</v>
      </c>
      <c r="U1947" s="18" t="s">
        <v>164</v>
      </c>
      <c r="V1947" s="18">
        <v>-12903.634400000001</v>
      </c>
      <c r="W1947" s="18" t="s">
        <v>164</v>
      </c>
      <c r="X1947" s="18">
        <v>-13637.357599999999</v>
      </c>
      <c r="Y1947" s="18" t="s">
        <v>164</v>
      </c>
      <c r="Z1947" s="18">
        <v>-14365.1705</v>
      </c>
    </row>
    <row r="1948" spans="1:26" hidden="1">
      <c r="A1948" s="18" t="s">
        <v>220</v>
      </c>
      <c r="B1948" s="18" t="s">
        <v>325</v>
      </c>
      <c r="C1948" s="18" t="s">
        <v>306</v>
      </c>
      <c r="D1948" s="18" t="s">
        <v>58</v>
      </c>
      <c r="E1948" s="18" t="s">
        <v>59</v>
      </c>
      <c r="F1948" s="18" t="s">
        <v>60</v>
      </c>
      <c r="G1948" s="18">
        <v>331.26330000000002</v>
      </c>
      <c r="H1948" s="18">
        <v>372.88049999999998</v>
      </c>
      <c r="I1948" s="18">
        <v>431.26209999999998</v>
      </c>
      <c r="J1948" s="18">
        <v>434.72340000000003</v>
      </c>
      <c r="K1948" s="18">
        <v>437.13499999999999</v>
      </c>
      <c r="L1948" s="18">
        <v>450.1343</v>
      </c>
      <c r="M1948" s="18">
        <v>477.33640000000003</v>
      </c>
      <c r="N1948" s="18">
        <v>507.19619999999998</v>
      </c>
      <c r="O1948" s="18">
        <v>533.57939999999996</v>
      </c>
      <c r="P1948" s="18">
        <v>557.51769999999999</v>
      </c>
      <c r="Q1948" s="18">
        <v>574.97310000000004</v>
      </c>
      <c r="R1948" s="18">
        <v>589.80280000000005</v>
      </c>
      <c r="S1948" s="18" t="s">
        <v>164</v>
      </c>
      <c r="T1948" s="18">
        <v>629.85810000000004</v>
      </c>
      <c r="U1948" s="18" t="s">
        <v>164</v>
      </c>
      <c r="V1948" s="18">
        <v>694.71720000000005</v>
      </c>
      <c r="W1948" s="18" t="s">
        <v>164</v>
      </c>
      <c r="X1948" s="18">
        <v>748.06209999999999</v>
      </c>
      <c r="Y1948" s="18" t="s">
        <v>164</v>
      </c>
      <c r="Z1948" s="18">
        <v>801.64880000000005</v>
      </c>
    </row>
    <row r="1949" spans="1:26" hidden="1">
      <c r="A1949" s="18" t="s">
        <v>220</v>
      </c>
      <c r="B1949" s="18" t="s">
        <v>325</v>
      </c>
      <c r="C1949" s="18" t="s">
        <v>306</v>
      </c>
      <c r="D1949" s="18" t="s">
        <v>58</v>
      </c>
      <c r="E1949" s="18" t="s">
        <v>61</v>
      </c>
      <c r="F1949" s="18" t="s">
        <v>62</v>
      </c>
      <c r="G1949" s="18">
        <v>63354.998899999999</v>
      </c>
      <c r="H1949" s="18">
        <v>74525.024099999995</v>
      </c>
      <c r="I1949" s="18">
        <v>94222.791400000002</v>
      </c>
      <c r="J1949" s="18">
        <v>111772.5482</v>
      </c>
      <c r="K1949" s="18">
        <v>132339.81460000001</v>
      </c>
      <c r="L1949" s="18">
        <v>154256.45050000001</v>
      </c>
      <c r="M1949" s="18">
        <v>177405.7795</v>
      </c>
      <c r="N1949" s="18">
        <v>201485.9424</v>
      </c>
      <c r="O1949" s="18">
        <v>226446.42629999999</v>
      </c>
      <c r="P1949" s="18">
        <v>251022.63510000001</v>
      </c>
      <c r="Q1949" s="18">
        <v>274098.96409999998</v>
      </c>
      <c r="R1949" s="18">
        <v>297237.65870000003</v>
      </c>
      <c r="S1949" s="18" t="s">
        <v>164</v>
      </c>
      <c r="T1949" s="18">
        <v>355830.90139999997</v>
      </c>
      <c r="U1949" s="18" t="s">
        <v>164</v>
      </c>
      <c r="V1949" s="18">
        <v>423631.125</v>
      </c>
      <c r="W1949" s="18" t="s">
        <v>164</v>
      </c>
      <c r="X1949" s="18">
        <v>489752.90110000002</v>
      </c>
      <c r="Y1949" s="18" t="s">
        <v>164</v>
      </c>
      <c r="Z1949" s="18">
        <v>569305.02760000003</v>
      </c>
    </row>
    <row r="1950" spans="1:26" hidden="1">
      <c r="A1950" s="18" t="s">
        <v>220</v>
      </c>
      <c r="B1950" s="18" t="s">
        <v>325</v>
      </c>
      <c r="C1950" s="18" t="s">
        <v>306</v>
      </c>
      <c r="D1950" s="18" t="s">
        <v>58</v>
      </c>
      <c r="E1950" s="18" t="s">
        <v>142</v>
      </c>
      <c r="F1950" s="18" t="s">
        <v>143</v>
      </c>
      <c r="G1950" s="18">
        <v>6465.5870000000004</v>
      </c>
      <c r="H1950" s="18">
        <v>6858.4391999999998</v>
      </c>
      <c r="I1950" s="18">
        <v>7248.0137000000004</v>
      </c>
      <c r="J1950" s="18">
        <v>7637.5883000000003</v>
      </c>
      <c r="K1950" s="18">
        <v>7978.3739999999998</v>
      </c>
      <c r="L1950" s="18">
        <v>8287.5740000000005</v>
      </c>
      <c r="M1950" s="18">
        <v>8565.3940000000002</v>
      </c>
      <c r="N1950" s="18">
        <v>8809.9670000000006</v>
      </c>
      <c r="O1950" s="18">
        <v>9018.4259999999995</v>
      </c>
      <c r="P1950" s="18">
        <v>9186.5609999999997</v>
      </c>
      <c r="Q1950" s="18">
        <v>9311.6740000000009</v>
      </c>
      <c r="R1950" s="18">
        <v>9395.1229999999996</v>
      </c>
      <c r="S1950" s="18" t="s">
        <v>164</v>
      </c>
      <c r="T1950" s="18">
        <v>9457.9449999999997</v>
      </c>
      <c r="U1950" s="18" t="s">
        <v>164</v>
      </c>
      <c r="V1950" s="18">
        <v>9399.8700000000008</v>
      </c>
      <c r="W1950" s="18" t="s">
        <v>164</v>
      </c>
      <c r="X1950" s="18">
        <v>9239.5290000000005</v>
      </c>
      <c r="Y1950" s="18" t="s">
        <v>164</v>
      </c>
      <c r="Z1950" s="18">
        <v>9012.2119999999995</v>
      </c>
    </row>
    <row r="1951" spans="1:26" hidden="1">
      <c r="A1951" s="18" t="s">
        <v>220</v>
      </c>
      <c r="B1951" s="18" t="s">
        <v>325</v>
      </c>
      <c r="C1951" s="18" t="s">
        <v>306</v>
      </c>
      <c r="D1951" s="18" t="s">
        <v>58</v>
      </c>
      <c r="E1951" s="18" t="s">
        <v>63</v>
      </c>
      <c r="F1951" s="18" t="s">
        <v>60</v>
      </c>
      <c r="G1951" s="18">
        <v>445.9341</v>
      </c>
      <c r="H1951" s="18">
        <v>500.20330000000001</v>
      </c>
      <c r="I1951" s="18">
        <v>571.89679999999998</v>
      </c>
      <c r="J1951" s="18">
        <v>553.59960000000001</v>
      </c>
      <c r="K1951" s="18">
        <v>529.58900000000006</v>
      </c>
      <c r="L1951" s="18">
        <v>529.32309999999995</v>
      </c>
      <c r="M1951" s="18">
        <v>563.71109999999999</v>
      </c>
      <c r="N1951" s="18">
        <v>616.673</v>
      </c>
      <c r="O1951" s="18">
        <v>672.23320000000001</v>
      </c>
      <c r="P1951" s="18">
        <v>725.3999</v>
      </c>
      <c r="Q1951" s="18">
        <v>770.26430000000005</v>
      </c>
      <c r="R1951" s="18">
        <v>809.93780000000004</v>
      </c>
      <c r="S1951" s="18" t="s">
        <v>164</v>
      </c>
      <c r="T1951" s="18">
        <v>895.63210000000004</v>
      </c>
      <c r="U1951" s="18" t="s">
        <v>164</v>
      </c>
      <c r="V1951" s="18">
        <v>1000.9059999999999</v>
      </c>
      <c r="W1951" s="18" t="s">
        <v>164</v>
      </c>
      <c r="X1951" s="18">
        <v>1078.7739999999999</v>
      </c>
      <c r="Y1951" s="18" t="s">
        <v>164</v>
      </c>
      <c r="Z1951" s="18">
        <v>1148.68</v>
      </c>
    </row>
    <row r="1952" spans="1:26" hidden="1">
      <c r="A1952" s="18" t="s">
        <v>220</v>
      </c>
      <c r="B1952" s="18" t="s">
        <v>326</v>
      </c>
      <c r="C1952" s="18" t="s">
        <v>306</v>
      </c>
      <c r="D1952" s="18" t="s">
        <v>58</v>
      </c>
      <c r="E1952" s="18" t="s">
        <v>140</v>
      </c>
      <c r="F1952" s="18" t="s">
        <v>141</v>
      </c>
      <c r="G1952" s="18">
        <v>33780.277600000001</v>
      </c>
      <c r="H1952" s="18">
        <v>38662.129999999997</v>
      </c>
      <c r="I1952" s="18">
        <v>43140.985800000002</v>
      </c>
      <c r="J1952" s="18">
        <v>37154.685599999997</v>
      </c>
      <c r="K1952" s="18">
        <v>28740.2834</v>
      </c>
      <c r="L1952" s="18">
        <v>21698.639299999999</v>
      </c>
      <c r="M1952" s="18">
        <v>15551.936400000001</v>
      </c>
      <c r="N1952" s="18">
        <v>9664.8191999999999</v>
      </c>
      <c r="O1952" s="18">
        <v>4445.5042000000003</v>
      </c>
      <c r="P1952" s="18">
        <v>470.96269999999998</v>
      </c>
      <c r="Q1952" s="18">
        <v>-3095.1327999999999</v>
      </c>
      <c r="R1952" s="18">
        <v>-6265.1764999999996</v>
      </c>
      <c r="S1952" s="18" t="s">
        <v>164</v>
      </c>
      <c r="T1952" s="18">
        <v>-10480.930200000001</v>
      </c>
      <c r="U1952" s="18" t="s">
        <v>164</v>
      </c>
      <c r="V1952" s="18">
        <v>-12127.325800000001</v>
      </c>
      <c r="W1952" s="18" t="s">
        <v>164</v>
      </c>
      <c r="X1952" s="18">
        <v>-13363.911899999999</v>
      </c>
      <c r="Y1952" s="18" t="s">
        <v>164</v>
      </c>
      <c r="Z1952" s="18">
        <v>-14109.920599999999</v>
      </c>
    </row>
    <row r="1953" spans="1:26" hidden="1">
      <c r="A1953" s="18" t="s">
        <v>220</v>
      </c>
      <c r="B1953" s="18" t="s">
        <v>326</v>
      </c>
      <c r="C1953" s="18" t="s">
        <v>306</v>
      </c>
      <c r="D1953" s="18" t="s">
        <v>58</v>
      </c>
      <c r="E1953" s="18" t="s">
        <v>59</v>
      </c>
      <c r="F1953" s="18" t="s">
        <v>60</v>
      </c>
      <c r="G1953" s="18">
        <v>331.26330000000002</v>
      </c>
      <c r="H1953" s="18">
        <v>372.88049999999998</v>
      </c>
      <c r="I1953" s="18">
        <v>431.26209999999998</v>
      </c>
      <c r="J1953" s="18">
        <v>433.6816</v>
      </c>
      <c r="K1953" s="18">
        <v>429.0027</v>
      </c>
      <c r="L1953" s="18">
        <v>435.7593</v>
      </c>
      <c r="M1953" s="18">
        <v>458.71859999999998</v>
      </c>
      <c r="N1953" s="18">
        <v>481.80650000000003</v>
      </c>
      <c r="O1953" s="18">
        <v>501.45499999999998</v>
      </c>
      <c r="P1953" s="18">
        <v>518.95349999999996</v>
      </c>
      <c r="Q1953" s="18">
        <v>532.15219999999999</v>
      </c>
      <c r="R1953" s="18">
        <v>538.92110000000002</v>
      </c>
      <c r="S1953" s="18" t="s">
        <v>164</v>
      </c>
      <c r="T1953" s="18">
        <v>548.41030000000001</v>
      </c>
      <c r="U1953" s="18" t="s">
        <v>164</v>
      </c>
      <c r="V1953" s="18">
        <v>568.42989999999998</v>
      </c>
      <c r="W1953" s="18" t="s">
        <v>164</v>
      </c>
      <c r="X1953" s="18">
        <v>575.53449999999998</v>
      </c>
      <c r="Y1953" s="18" t="s">
        <v>164</v>
      </c>
      <c r="Z1953" s="18">
        <v>588.37890000000004</v>
      </c>
    </row>
    <row r="1954" spans="1:26" hidden="1">
      <c r="A1954" s="18" t="s">
        <v>220</v>
      </c>
      <c r="B1954" s="18" t="s">
        <v>326</v>
      </c>
      <c r="C1954" s="18" t="s">
        <v>306</v>
      </c>
      <c r="D1954" s="18" t="s">
        <v>58</v>
      </c>
      <c r="E1954" s="18" t="s">
        <v>61</v>
      </c>
      <c r="F1954" s="18" t="s">
        <v>62</v>
      </c>
      <c r="G1954" s="18">
        <v>63354.998899999999</v>
      </c>
      <c r="H1954" s="18">
        <v>74525.024099999995</v>
      </c>
      <c r="I1954" s="18">
        <v>94222.791400000002</v>
      </c>
      <c r="J1954" s="18">
        <v>112069.23050000001</v>
      </c>
      <c r="K1954" s="18">
        <v>132772.8302</v>
      </c>
      <c r="L1954" s="18">
        <v>154812.8683</v>
      </c>
      <c r="M1954" s="18">
        <v>177930.18359999999</v>
      </c>
      <c r="N1954" s="18">
        <v>201998.71530000001</v>
      </c>
      <c r="O1954" s="18">
        <v>227187.39360000001</v>
      </c>
      <c r="P1954" s="18">
        <v>252337.19020000001</v>
      </c>
      <c r="Q1954" s="18">
        <v>276340.69750000001</v>
      </c>
      <c r="R1954" s="18">
        <v>300449.32929999998</v>
      </c>
      <c r="S1954" s="18" t="s">
        <v>164</v>
      </c>
      <c r="T1954" s="18">
        <v>361355.20079999999</v>
      </c>
      <c r="U1954" s="18" t="s">
        <v>164</v>
      </c>
      <c r="V1954" s="18">
        <v>431274.86339999997</v>
      </c>
      <c r="W1954" s="18" t="s">
        <v>164</v>
      </c>
      <c r="X1954" s="18">
        <v>501661.77069999999</v>
      </c>
      <c r="Y1954" s="18" t="s">
        <v>164</v>
      </c>
      <c r="Z1954" s="18">
        <v>587402.50829999999</v>
      </c>
    </row>
    <row r="1955" spans="1:26" hidden="1">
      <c r="A1955" s="18" t="s">
        <v>220</v>
      </c>
      <c r="B1955" s="18" t="s">
        <v>326</v>
      </c>
      <c r="C1955" s="18" t="s">
        <v>306</v>
      </c>
      <c r="D1955" s="18" t="s">
        <v>58</v>
      </c>
      <c r="E1955" s="18" t="s">
        <v>142</v>
      </c>
      <c r="F1955" s="18" t="s">
        <v>143</v>
      </c>
      <c r="G1955" s="18">
        <v>6465.5870000000004</v>
      </c>
      <c r="H1955" s="18">
        <v>6858.4391999999998</v>
      </c>
      <c r="I1955" s="18">
        <v>7248.0137000000004</v>
      </c>
      <c r="J1955" s="18">
        <v>7637.5883000000003</v>
      </c>
      <c r="K1955" s="18">
        <v>7978.3739999999998</v>
      </c>
      <c r="L1955" s="18">
        <v>8287.5740000000005</v>
      </c>
      <c r="M1955" s="18">
        <v>8565.3940000000002</v>
      </c>
      <c r="N1955" s="18">
        <v>8809.9670000000006</v>
      </c>
      <c r="O1955" s="18">
        <v>9018.4259999999995</v>
      </c>
      <c r="P1955" s="18">
        <v>9186.5609999999997</v>
      </c>
      <c r="Q1955" s="18">
        <v>9311.6740000000009</v>
      </c>
      <c r="R1955" s="18">
        <v>9395.1229999999996</v>
      </c>
      <c r="S1955" s="18" t="s">
        <v>164</v>
      </c>
      <c r="T1955" s="18">
        <v>9457.9449999999997</v>
      </c>
      <c r="U1955" s="18" t="s">
        <v>164</v>
      </c>
      <c r="V1955" s="18">
        <v>9399.8700000000008</v>
      </c>
      <c r="W1955" s="18" t="s">
        <v>164</v>
      </c>
      <c r="X1955" s="18">
        <v>9239.5290000000005</v>
      </c>
      <c r="Y1955" s="18" t="s">
        <v>164</v>
      </c>
      <c r="Z1955" s="18">
        <v>9012.2119999999995</v>
      </c>
    </row>
    <row r="1956" spans="1:26" hidden="1">
      <c r="A1956" s="18" t="s">
        <v>220</v>
      </c>
      <c r="B1956" s="18" t="s">
        <v>326</v>
      </c>
      <c r="C1956" s="18" t="s">
        <v>306</v>
      </c>
      <c r="D1956" s="18" t="s">
        <v>58</v>
      </c>
      <c r="E1956" s="18" t="s">
        <v>63</v>
      </c>
      <c r="F1956" s="18" t="s">
        <v>60</v>
      </c>
      <c r="G1956" s="18">
        <v>445.9341</v>
      </c>
      <c r="H1956" s="18">
        <v>500.20330000000001</v>
      </c>
      <c r="I1956" s="18">
        <v>571.89679999999998</v>
      </c>
      <c r="J1956" s="18">
        <v>557.16399999999999</v>
      </c>
      <c r="K1956" s="18">
        <v>526.48770000000002</v>
      </c>
      <c r="L1956" s="18">
        <v>517.23009999999999</v>
      </c>
      <c r="M1956" s="18">
        <v>541.01900000000001</v>
      </c>
      <c r="N1956" s="18">
        <v>578.79570000000001</v>
      </c>
      <c r="O1956" s="18">
        <v>619.63400000000001</v>
      </c>
      <c r="P1956" s="18">
        <v>660.35450000000003</v>
      </c>
      <c r="Q1956" s="18">
        <v>695.38620000000003</v>
      </c>
      <c r="R1956" s="18">
        <v>720.63120000000004</v>
      </c>
      <c r="S1956" s="18" t="s">
        <v>164</v>
      </c>
      <c r="T1956" s="18">
        <v>757.19989999999996</v>
      </c>
      <c r="U1956" s="18" t="s">
        <v>164</v>
      </c>
      <c r="V1956" s="18">
        <v>795.952</v>
      </c>
      <c r="W1956" s="18" t="s">
        <v>164</v>
      </c>
      <c r="X1956" s="18">
        <v>816.26250000000005</v>
      </c>
      <c r="Y1956" s="18" t="s">
        <v>164</v>
      </c>
      <c r="Z1956" s="18">
        <v>845.02760000000001</v>
      </c>
    </row>
    <row r="1957" spans="1:26" hidden="1">
      <c r="A1957" s="18" t="s">
        <v>220</v>
      </c>
      <c r="B1957" s="18" t="s">
        <v>327</v>
      </c>
      <c r="C1957" s="18" t="s">
        <v>306</v>
      </c>
      <c r="D1957" s="18" t="s">
        <v>58</v>
      </c>
      <c r="E1957" s="18" t="s">
        <v>140</v>
      </c>
      <c r="F1957" s="18" t="s">
        <v>141</v>
      </c>
      <c r="G1957" s="18">
        <v>33780.277600000001</v>
      </c>
      <c r="H1957" s="18">
        <v>38696.424899999998</v>
      </c>
      <c r="I1957" s="18">
        <v>44118.274899999997</v>
      </c>
      <c r="J1957" s="18">
        <v>37159.255799999999</v>
      </c>
      <c r="K1957" s="18">
        <v>26273.784599999999</v>
      </c>
      <c r="L1957" s="18">
        <v>17448.539100000002</v>
      </c>
      <c r="M1957" s="18">
        <v>11370.898999999999</v>
      </c>
      <c r="N1957" s="18">
        <v>6336.9539999999997</v>
      </c>
      <c r="O1957" s="18">
        <v>2075.5504000000001</v>
      </c>
      <c r="P1957" s="18">
        <v>-1449.9454000000001</v>
      </c>
      <c r="Q1957" s="18">
        <v>-4774.8123999999998</v>
      </c>
      <c r="R1957" s="18">
        <v>-7217.4836999999998</v>
      </c>
      <c r="S1957" s="18" t="s">
        <v>164</v>
      </c>
      <c r="T1957" s="18">
        <v>-9429.3593999999994</v>
      </c>
      <c r="U1957" s="18" t="s">
        <v>164</v>
      </c>
      <c r="V1957" s="18">
        <v>-9450.4976000000006</v>
      </c>
      <c r="W1957" s="18" t="s">
        <v>164</v>
      </c>
      <c r="X1957" s="18">
        <v>-9222.0957999999991</v>
      </c>
      <c r="Y1957" s="18" t="s">
        <v>164</v>
      </c>
      <c r="Z1957" s="18">
        <v>-8861.1407999999992</v>
      </c>
    </row>
    <row r="1958" spans="1:26" hidden="1">
      <c r="A1958" s="18" t="s">
        <v>220</v>
      </c>
      <c r="B1958" s="18" t="s">
        <v>327</v>
      </c>
      <c r="C1958" s="18" t="s">
        <v>306</v>
      </c>
      <c r="D1958" s="18" t="s">
        <v>58</v>
      </c>
      <c r="E1958" s="18" t="s">
        <v>59</v>
      </c>
      <c r="F1958" s="18" t="s">
        <v>60</v>
      </c>
      <c r="G1958" s="18">
        <v>331.26330000000002</v>
      </c>
      <c r="H1958" s="18">
        <v>372.88049999999998</v>
      </c>
      <c r="I1958" s="18">
        <v>431.26209999999998</v>
      </c>
      <c r="J1958" s="18">
        <v>428.95310000000001</v>
      </c>
      <c r="K1958" s="18">
        <v>425.51130000000001</v>
      </c>
      <c r="L1958" s="18">
        <v>434.4776</v>
      </c>
      <c r="M1958" s="18">
        <v>459.51830000000001</v>
      </c>
      <c r="N1958" s="18">
        <v>487.88819999999998</v>
      </c>
      <c r="O1958" s="18">
        <v>512.77070000000003</v>
      </c>
      <c r="P1958" s="18">
        <v>535.17639999999994</v>
      </c>
      <c r="Q1958" s="18">
        <v>554.10900000000004</v>
      </c>
      <c r="R1958" s="18">
        <v>569.00739999999996</v>
      </c>
      <c r="S1958" s="18" t="s">
        <v>164</v>
      </c>
      <c r="T1958" s="18">
        <v>607.61770000000001</v>
      </c>
      <c r="U1958" s="18" t="s">
        <v>164</v>
      </c>
      <c r="V1958" s="18">
        <v>671.96590000000003</v>
      </c>
      <c r="W1958" s="18" t="s">
        <v>164</v>
      </c>
      <c r="X1958" s="18">
        <v>719.23990000000003</v>
      </c>
      <c r="Y1958" s="18" t="s">
        <v>164</v>
      </c>
      <c r="Z1958" s="18">
        <v>769.27369999999996</v>
      </c>
    </row>
    <row r="1959" spans="1:26" hidden="1">
      <c r="A1959" s="18" t="s">
        <v>220</v>
      </c>
      <c r="B1959" s="18" t="s">
        <v>327</v>
      </c>
      <c r="C1959" s="18" t="s">
        <v>306</v>
      </c>
      <c r="D1959" s="18" t="s">
        <v>58</v>
      </c>
      <c r="E1959" s="18" t="s">
        <v>61</v>
      </c>
      <c r="F1959" s="18" t="s">
        <v>62</v>
      </c>
      <c r="G1959" s="18">
        <v>63354.998899999999</v>
      </c>
      <c r="H1959" s="18">
        <v>74525.024099999995</v>
      </c>
      <c r="I1959" s="18">
        <v>94222.791400000002</v>
      </c>
      <c r="J1959" s="18">
        <v>111479.0367</v>
      </c>
      <c r="K1959" s="18">
        <v>131548.2236</v>
      </c>
      <c r="L1959" s="18">
        <v>153062.6391</v>
      </c>
      <c r="M1959" s="18">
        <v>176086.46119999999</v>
      </c>
      <c r="N1959" s="18">
        <v>199958.70129999999</v>
      </c>
      <c r="O1959" s="18">
        <v>224511.0937</v>
      </c>
      <c r="P1959" s="18">
        <v>248533.9865</v>
      </c>
      <c r="Q1959" s="18">
        <v>270944.8959</v>
      </c>
      <c r="R1959" s="18">
        <v>293305.40330000001</v>
      </c>
      <c r="S1959" s="18" t="s">
        <v>164</v>
      </c>
      <c r="T1959" s="18">
        <v>350924.16700000002</v>
      </c>
      <c r="U1959" s="18" t="s">
        <v>164</v>
      </c>
      <c r="V1959" s="18">
        <v>417670.37609999999</v>
      </c>
      <c r="W1959" s="18" t="s">
        <v>164</v>
      </c>
      <c r="X1959" s="18">
        <v>481636.26850000001</v>
      </c>
      <c r="Y1959" s="18" t="s">
        <v>164</v>
      </c>
      <c r="Z1959" s="18">
        <v>559205.09739999997</v>
      </c>
    </row>
    <row r="1960" spans="1:26" hidden="1">
      <c r="A1960" s="18" t="s">
        <v>220</v>
      </c>
      <c r="B1960" s="18" t="s">
        <v>327</v>
      </c>
      <c r="C1960" s="18" t="s">
        <v>306</v>
      </c>
      <c r="D1960" s="18" t="s">
        <v>58</v>
      </c>
      <c r="E1960" s="18" t="s">
        <v>142</v>
      </c>
      <c r="F1960" s="18" t="s">
        <v>143</v>
      </c>
      <c r="G1960" s="18">
        <v>6465.5870000000004</v>
      </c>
      <c r="H1960" s="18">
        <v>6858.4391999999998</v>
      </c>
      <c r="I1960" s="18">
        <v>7248.0137000000004</v>
      </c>
      <c r="J1960" s="18">
        <v>7637.5883000000003</v>
      </c>
      <c r="K1960" s="18">
        <v>7978.3739999999998</v>
      </c>
      <c r="L1960" s="18">
        <v>8287.5740000000005</v>
      </c>
      <c r="M1960" s="18">
        <v>8565.3940000000002</v>
      </c>
      <c r="N1960" s="18">
        <v>8809.9670000000006</v>
      </c>
      <c r="O1960" s="18">
        <v>9018.4259999999995</v>
      </c>
      <c r="P1960" s="18">
        <v>9186.5609999999997</v>
      </c>
      <c r="Q1960" s="18">
        <v>9311.6740000000009</v>
      </c>
      <c r="R1960" s="18">
        <v>9395.1229999999996</v>
      </c>
      <c r="S1960" s="18" t="s">
        <v>164</v>
      </c>
      <c r="T1960" s="18">
        <v>9457.9449999999997</v>
      </c>
      <c r="U1960" s="18" t="s">
        <v>164</v>
      </c>
      <c r="V1960" s="18">
        <v>9399.8700000000008</v>
      </c>
      <c r="W1960" s="18" t="s">
        <v>164</v>
      </c>
      <c r="X1960" s="18">
        <v>9239.5290000000005</v>
      </c>
      <c r="Y1960" s="18" t="s">
        <v>164</v>
      </c>
      <c r="Z1960" s="18">
        <v>9012.2119999999995</v>
      </c>
    </row>
    <row r="1961" spans="1:26" hidden="1">
      <c r="A1961" s="18" t="s">
        <v>220</v>
      </c>
      <c r="B1961" s="18" t="s">
        <v>327</v>
      </c>
      <c r="C1961" s="18" t="s">
        <v>306</v>
      </c>
      <c r="D1961" s="18" t="s">
        <v>58</v>
      </c>
      <c r="E1961" s="18" t="s">
        <v>63</v>
      </c>
      <c r="F1961" s="18" t="s">
        <v>60</v>
      </c>
      <c r="G1961" s="18">
        <v>445.9341</v>
      </c>
      <c r="H1961" s="18">
        <v>500.20330000000001</v>
      </c>
      <c r="I1961" s="18">
        <v>571.89679999999998</v>
      </c>
      <c r="J1961" s="18">
        <v>545.34079999999994</v>
      </c>
      <c r="K1961" s="18">
        <v>513.56280000000004</v>
      </c>
      <c r="L1961" s="18">
        <v>509.92570000000001</v>
      </c>
      <c r="M1961" s="18">
        <v>544.7423</v>
      </c>
      <c r="N1961" s="18">
        <v>597.26179999999999</v>
      </c>
      <c r="O1961" s="18">
        <v>649.5009</v>
      </c>
      <c r="P1961" s="18">
        <v>698.18340000000001</v>
      </c>
      <c r="Q1961" s="18">
        <v>743.31629999999996</v>
      </c>
      <c r="R1961" s="18">
        <v>782.10670000000005</v>
      </c>
      <c r="S1961" s="18" t="s">
        <v>164</v>
      </c>
      <c r="T1961" s="18">
        <v>861.1567</v>
      </c>
      <c r="U1961" s="18" t="s">
        <v>164</v>
      </c>
      <c r="V1961" s="18">
        <v>958.25120000000004</v>
      </c>
      <c r="W1961" s="18" t="s">
        <v>164</v>
      </c>
      <c r="X1961" s="18">
        <v>1022.11</v>
      </c>
      <c r="Y1961" s="18" t="s">
        <v>164</v>
      </c>
      <c r="Z1961" s="18">
        <v>1085.5909999999999</v>
      </c>
    </row>
    <row r="1962" spans="1:26" hidden="1">
      <c r="A1962" s="18" t="s">
        <v>220</v>
      </c>
      <c r="B1962" s="18" t="s">
        <v>328</v>
      </c>
      <c r="C1962" s="18" t="s">
        <v>306</v>
      </c>
      <c r="D1962" s="18" t="s">
        <v>58</v>
      </c>
      <c r="E1962" s="18" t="s">
        <v>140</v>
      </c>
      <c r="F1962" s="18" t="s">
        <v>141</v>
      </c>
      <c r="G1962" s="18">
        <v>33780.277600000001</v>
      </c>
      <c r="H1962" s="18">
        <v>38683.686800000003</v>
      </c>
      <c r="I1962" s="18">
        <v>43943.0357</v>
      </c>
      <c r="J1962" s="18">
        <v>36259.165800000002</v>
      </c>
      <c r="K1962" s="18">
        <v>27192.715499999998</v>
      </c>
      <c r="L1962" s="18">
        <v>22915.6008</v>
      </c>
      <c r="M1962" s="18">
        <v>18546.512599999998</v>
      </c>
      <c r="N1962" s="18">
        <v>13280.055700000001</v>
      </c>
      <c r="O1962" s="18">
        <v>8604.8217999999997</v>
      </c>
      <c r="P1962" s="18">
        <v>5978.8279000000002</v>
      </c>
      <c r="Q1962" s="18">
        <v>4135.3396000000002</v>
      </c>
      <c r="R1962" s="18">
        <v>2764.1242000000002</v>
      </c>
      <c r="S1962" s="18" t="s">
        <v>164</v>
      </c>
      <c r="T1962" s="18">
        <v>938.98</v>
      </c>
      <c r="U1962" s="18" t="s">
        <v>164</v>
      </c>
      <c r="V1962" s="18">
        <v>219.1103</v>
      </c>
      <c r="W1962" s="18" t="s">
        <v>164</v>
      </c>
      <c r="X1962" s="18">
        <v>-1307.5507</v>
      </c>
      <c r="Y1962" s="18" t="s">
        <v>164</v>
      </c>
      <c r="Z1962" s="18">
        <v>-2092.6667000000002</v>
      </c>
    </row>
    <row r="1963" spans="1:26" hidden="1">
      <c r="A1963" s="18" t="s">
        <v>220</v>
      </c>
      <c r="B1963" s="18" t="s">
        <v>328</v>
      </c>
      <c r="C1963" s="18" t="s">
        <v>306</v>
      </c>
      <c r="D1963" s="18" t="s">
        <v>58</v>
      </c>
      <c r="E1963" s="18" t="s">
        <v>59</v>
      </c>
      <c r="F1963" s="18" t="s">
        <v>60</v>
      </c>
      <c r="G1963" s="18">
        <v>331.26330000000002</v>
      </c>
      <c r="H1963" s="18">
        <v>372.88049999999998</v>
      </c>
      <c r="I1963" s="18">
        <v>431.26209999999998</v>
      </c>
      <c r="J1963" s="18">
        <v>414.1465</v>
      </c>
      <c r="K1963" s="18">
        <v>403.88510000000002</v>
      </c>
      <c r="L1963" s="18">
        <v>422.69569999999999</v>
      </c>
      <c r="M1963" s="18">
        <v>452.55220000000003</v>
      </c>
      <c r="N1963" s="18">
        <v>482.52679999999998</v>
      </c>
      <c r="O1963" s="18">
        <v>506.6474</v>
      </c>
      <c r="P1963" s="18">
        <v>530.29759999999999</v>
      </c>
      <c r="Q1963" s="18">
        <v>548.75760000000002</v>
      </c>
      <c r="R1963" s="18">
        <v>560.51739999999995</v>
      </c>
      <c r="S1963" s="18" t="s">
        <v>164</v>
      </c>
      <c r="T1963" s="18">
        <v>576.02120000000002</v>
      </c>
      <c r="U1963" s="18" t="s">
        <v>164</v>
      </c>
      <c r="V1963" s="18">
        <v>594.77829999999994</v>
      </c>
      <c r="W1963" s="18" t="s">
        <v>164</v>
      </c>
      <c r="X1963" s="18">
        <v>589.06610000000001</v>
      </c>
      <c r="Y1963" s="18" t="s">
        <v>164</v>
      </c>
      <c r="Z1963" s="18">
        <v>590.77279999999996</v>
      </c>
    </row>
    <row r="1964" spans="1:26" hidden="1">
      <c r="A1964" s="18" t="s">
        <v>220</v>
      </c>
      <c r="B1964" s="18" t="s">
        <v>328</v>
      </c>
      <c r="C1964" s="18" t="s">
        <v>306</v>
      </c>
      <c r="D1964" s="18" t="s">
        <v>58</v>
      </c>
      <c r="E1964" s="18" t="s">
        <v>61</v>
      </c>
      <c r="F1964" s="18" t="s">
        <v>62</v>
      </c>
      <c r="G1964" s="18">
        <v>63354.998899999999</v>
      </c>
      <c r="H1964" s="18">
        <v>74525.024099999995</v>
      </c>
      <c r="I1964" s="18">
        <v>94222.791400000002</v>
      </c>
      <c r="J1964" s="18">
        <v>111596.9564</v>
      </c>
      <c r="K1964" s="18">
        <v>131631.74720000001</v>
      </c>
      <c r="L1964" s="18">
        <v>153695.7126</v>
      </c>
      <c r="M1964" s="18">
        <v>177232.08590000001</v>
      </c>
      <c r="N1964" s="18">
        <v>201735.95929999999</v>
      </c>
      <c r="O1964" s="18">
        <v>227269.36629999999</v>
      </c>
      <c r="P1964" s="18">
        <v>253050.79629999999</v>
      </c>
      <c r="Q1964" s="18">
        <v>277779.87329999998</v>
      </c>
      <c r="R1964" s="18">
        <v>302744.01270000002</v>
      </c>
      <c r="S1964" s="18" t="s">
        <v>164</v>
      </c>
      <c r="T1964" s="18">
        <v>365682.14399999997</v>
      </c>
      <c r="U1964" s="18" t="s">
        <v>164</v>
      </c>
      <c r="V1964" s="18">
        <v>436887.7819</v>
      </c>
      <c r="W1964" s="18" t="s">
        <v>164</v>
      </c>
      <c r="X1964" s="18">
        <v>507026.33399999997</v>
      </c>
      <c r="Y1964" s="18" t="s">
        <v>164</v>
      </c>
      <c r="Z1964" s="18">
        <v>592215.74939999997</v>
      </c>
    </row>
    <row r="1965" spans="1:26" hidden="1">
      <c r="A1965" s="18" t="s">
        <v>220</v>
      </c>
      <c r="B1965" s="18" t="s">
        <v>328</v>
      </c>
      <c r="C1965" s="18" t="s">
        <v>306</v>
      </c>
      <c r="D1965" s="18" t="s">
        <v>58</v>
      </c>
      <c r="E1965" s="18" t="s">
        <v>142</v>
      </c>
      <c r="F1965" s="18" t="s">
        <v>143</v>
      </c>
      <c r="G1965" s="18">
        <v>6465.5870000000004</v>
      </c>
      <c r="H1965" s="18">
        <v>6858.4391999999998</v>
      </c>
      <c r="I1965" s="18">
        <v>7248.0137000000004</v>
      </c>
      <c r="J1965" s="18">
        <v>7637.5883000000003</v>
      </c>
      <c r="K1965" s="18">
        <v>7978.3739999999998</v>
      </c>
      <c r="L1965" s="18">
        <v>8287.5740000000005</v>
      </c>
      <c r="M1965" s="18">
        <v>8565.3940000000002</v>
      </c>
      <c r="N1965" s="18">
        <v>8809.9670000000006</v>
      </c>
      <c r="O1965" s="18">
        <v>9018.4259999999995</v>
      </c>
      <c r="P1965" s="18">
        <v>9186.5609999999997</v>
      </c>
      <c r="Q1965" s="18">
        <v>9311.6740000000009</v>
      </c>
      <c r="R1965" s="18">
        <v>9395.1229999999996</v>
      </c>
      <c r="S1965" s="18" t="s">
        <v>164</v>
      </c>
      <c r="T1965" s="18">
        <v>9457.9449999999997</v>
      </c>
      <c r="U1965" s="18" t="s">
        <v>164</v>
      </c>
      <c r="V1965" s="18">
        <v>9399.8700000000008</v>
      </c>
      <c r="W1965" s="18" t="s">
        <v>164</v>
      </c>
      <c r="X1965" s="18">
        <v>9239.5290000000005</v>
      </c>
      <c r="Y1965" s="18" t="s">
        <v>164</v>
      </c>
      <c r="Z1965" s="18">
        <v>9012.2119999999995</v>
      </c>
    </row>
    <row r="1966" spans="1:26" hidden="1">
      <c r="A1966" s="18" t="s">
        <v>220</v>
      </c>
      <c r="B1966" s="18" t="s">
        <v>328</v>
      </c>
      <c r="C1966" s="18" t="s">
        <v>306</v>
      </c>
      <c r="D1966" s="18" t="s">
        <v>58</v>
      </c>
      <c r="E1966" s="18" t="s">
        <v>63</v>
      </c>
      <c r="F1966" s="18" t="s">
        <v>60</v>
      </c>
      <c r="G1966" s="18">
        <v>445.9341</v>
      </c>
      <c r="H1966" s="18">
        <v>500.20330000000001</v>
      </c>
      <c r="I1966" s="18">
        <v>571.89679999999998</v>
      </c>
      <c r="J1966" s="18">
        <v>531.90560000000005</v>
      </c>
      <c r="K1966" s="18">
        <v>493.70319999999998</v>
      </c>
      <c r="L1966" s="18">
        <v>502.80810000000002</v>
      </c>
      <c r="M1966" s="18">
        <v>535.11170000000004</v>
      </c>
      <c r="N1966" s="18">
        <v>573.92330000000004</v>
      </c>
      <c r="O1966" s="18">
        <v>611.2799</v>
      </c>
      <c r="P1966" s="18">
        <v>652.02459999999996</v>
      </c>
      <c r="Q1966" s="18">
        <v>686.8261</v>
      </c>
      <c r="R1966" s="18">
        <v>712.87040000000002</v>
      </c>
      <c r="S1966" s="18" t="s">
        <v>164</v>
      </c>
      <c r="T1966" s="18">
        <v>749.80240000000003</v>
      </c>
      <c r="U1966" s="18" t="s">
        <v>164</v>
      </c>
      <c r="V1966" s="18">
        <v>786.11839999999995</v>
      </c>
      <c r="W1966" s="18" t="s">
        <v>164</v>
      </c>
      <c r="X1966" s="18">
        <v>792.90200000000004</v>
      </c>
      <c r="Y1966" s="18" t="s">
        <v>164</v>
      </c>
      <c r="Z1966" s="18">
        <v>808.1712</v>
      </c>
    </row>
    <row r="1967" spans="1:26" hidden="1">
      <c r="A1967" s="18" t="s">
        <v>223</v>
      </c>
      <c r="B1967" s="18" t="s">
        <v>57</v>
      </c>
      <c r="C1967" s="18" t="s">
        <v>306</v>
      </c>
      <c r="D1967" s="18" t="s">
        <v>58</v>
      </c>
      <c r="E1967" s="18" t="s">
        <v>140</v>
      </c>
      <c r="F1967" s="18" t="s">
        <v>141</v>
      </c>
      <c r="G1967" s="18">
        <v>31922.04435</v>
      </c>
      <c r="H1967" s="18">
        <v>35303.387759999998</v>
      </c>
      <c r="I1967" s="18" t="s">
        <v>164</v>
      </c>
      <c r="J1967" s="18">
        <v>37312.307110000002</v>
      </c>
      <c r="K1967" s="18" t="s">
        <v>164</v>
      </c>
      <c r="L1967" s="18">
        <v>10560.008459999999</v>
      </c>
      <c r="M1967" s="18" t="s">
        <v>164</v>
      </c>
      <c r="N1967" s="18">
        <v>7435.9349869999996</v>
      </c>
      <c r="O1967" s="18" t="s">
        <v>164</v>
      </c>
      <c r="P1967" s="18">
        <v>3099.9369790000001</v>
      </c>
      <c r="Q1967" s="18" t="s">
        <v>164</v>
      </c>
      <c r="R1967" s="18">
        <v>-695.74462870000002</v>
      </c>
      <c r="S1967" s="18" t="s">
        <v>164</v>
      </c>
      <c r="T1967" s="18">
        <v>-3765.2072800000001</v>
      </c>
      <c r="U1967" s="18" t="s">
        <v>164</v>
      </c>
      <c r="V1967" s="18">
        <v>-7221.5939770000005</v>
      </c>
      <c r="W1967" s="18" t="s">
        <v>164</v>
      </c>
      <c r="X1967" s="18">
        <v>-9246.6031930000008</v>
      </c>
      <c r="Y1967" s="18" t="s">
        <v>164</v>
      </c>
      <c r="Z1967" s="18">
        <v>-9648.3434419999994</v>
      </c>
    </row>
    <row r="1968" spans="1:26" hidden="1">
      <c r="A1968" s="18" t="s">
        <v>223</v>
      </c>
      <c r="B1968" s="18" t="s">
        <v>57</v>
      </c>
      <c r="C1968" s="18" t="s">
        <v>306</v>
      </c>
      <c r="D1968" s="18" t="s">
        <v>58</v>
      </c>
      <c r="E1968" s="18" t="s">
        <v>59</v>
      </c>
      <c r="F1968" s="18" t="s">
        <v>60</v>
      </c>
      <c r="G1968" s="18">
        <v>295.72563810000003</v>
      </c>
      <c r="H1968" s="18">
        <v>333.16480259999997</v>
      </c>
      <c r="I1968" s="18" t="s">
        <v>164</v>
      </c>
      <c r="J1968" s="18">
        <v>381.38674830000002</v>
      </c>
      <c r="K1968" s="18" t="s">
        <v>164</v>
      </c>
      <c r="L1968" s="18">
        <v>267.64537780000001</v>
      </c>
      <c r="M1968" s="18" t="s">
        <v>164</v>
      </c>
      <c r="N1968" s="18">
        <v>292.11336360000001</v>
      </c>
      <c r="O1968" s="18" t="s">
        <v>164</v>
      </c>
      <c r="P1968" s="18">
        <v>336.85243850000001</v>
      </c>
      <c r="Q1968" s="18" t="s">
        <v>164</v>
      </c>
      <c r="R1968" s="18">
        <v>399.13098100000002</v>
      </c>
      <c r="S1968" s="18" t="s">
        <v>164</v>
      </c>
      <c r="T1968" s="18">
        <v>448.00736030000002</v>
      </c>
      <c r="U1968" s="18" t="s">
        <v>164</v>
      </c>
      <c r="V1968" s="18">
        <v>485.57125070000001</v>
      </c>
      <c r="W1968" s="18" t="s">
        <v>164</v>
      </c>
      <c r="X1968" s="18">
        <v>494.1992123</v>
      </c>
      <c r="Y1968" s="18" t="s">
        <v>164</v>
      </c>
      <c r="Z1968" s="18">
        <v>491.50745069999999</v>
      </c>
    </row>
    <row r="1969" spans="1:26" hidden="1">
      <c r="A1969" s="18" t="s">
        <v>223</v>
      </c>
      <c r="B1969" s="18" t="s">
        <v>57</v>
      </c>
      <c r="C1969" s="18" t="s">
        <v>306</v>
      </c>
      <c r="D1969" s="18" t="s">
        <v>58</v>
      </c>
      <c r="E1969" s="18" t="s">
        <v>61</v>
      </c>
      <c r="F1969" s="18" t="s">
        <v>62</v>
      </c>
      <c r="G1969" s="18">
        <v>61434.53443</v>
      </c>
      <c r="H1969" s="18">
        <v>72177.725760000001</v>
      </c>
      <c r="I1969" s="18" t="s">
        <v>164</v>
      </c>
      <c r="J1969" s="18">
        <v>107527.1489</v>
      </c>
      <c r="K1969" s="18" t="s">
        <v>164</v>
      </c>
      <c r="L1969" s="18">
        <v>145058.4376</v>
      </c>
      <c r="M1969" s="18" t="s">
        <v>164</v>
      </c>
      <c r="N1969" s="18">
        <v>198790.09520000001</v>
      </c>
      <c r="O1969" s="18" t="s">
        <v>164</v>
      </c>
      <c r="P1969" s="18">
        <v>252387.88939999999</v>
      </c>
      <c r="Q1969" s="18" t="s">
        <v>164</v>
      </c>
      <c r="R1969" s="18">
        <v>301677.54690000002</v>
      </c>
      <c r="S1969" s="18" t="s">
        <v>164</v>
      </c>
      <c r="T1969" s="18">
        <v>349491.62540000002</v>
      </c>
      <c r="U1969" s="18" t="s">
        <v>164</v>
      </c>
      <c r="V1969" s="18">
        <v>391456.97330000001</v>
      </c>
      <c r="W1969" s="18" t="s">
        <v>164</v>
      </c>
      <c r="X1969" s="18">
        <v>437628.6434</v>
      </c>
      <c r="Y1969" s="18" t="s">
        <v>164</v>
      </c>
      <c r="Z1969" s="18">
        <v>480754.48920000001</v>
      </c>
    </row>
    <row r="1970" spans="1:26" hidden="1">
      <c r="A1970" s="18" t="s">
        <v>223</v>
      </c>
      <c r="B1970" s="18" t="s">
        <v>57</v>
      </c>
      <c r="C1970" s="18" t="s">
        <v>306</v>
      </c>
      <c r="D1970" s="18" t="s">
        <v>58</v>
      </c>
      <c r="E1970" s="18" t="s">
        <v>142</v>
      </c>
      <c r="F1970" s="18" t="s">
        <v>143</v>
      </c>
      <c r="G1970" s="18">
        <v>6475.0910599999997</v>
      </c>
      <c r="H1970" s="18">
        <v>6868.6869999999999</v>
      </c>
      <c r="I1970" s="18" t="s">
        <v>164</v>
      </c>
      <c r="J1970" s="18">
        <v>7517.7820000000002</v>
      </c>
      <c r="K1970" s="18" t="s">
        <v>164</v>
      </c>
      <c r="L1970" s="18">
        <v>7999.3040000000001</v>
      </c>
      <c r="M1970" s="18" t="s">
        <v>164</v>
      </c>
      <c r="N1970" s="18">
        <v>8323.0139999999992</v>
      </c>
      <c r="O1970" s="18" t="s">
        <v>164</v>
      </c>
      <c r="P1970" s="18">
        <v>8462.7780000000002</v>
      </c>
      <c r="Q1970" s="18" t="s">
        <v>164</v>
      </c>
      <c r="R1970" s="18">
        <v>8423.9159999999993</v>
      </c>
      <c r="S1970" s="18" t="s">
        <v>164</v>
      </c>
      <c r="T1970" s="18">
        <v>8232.9179999999997</v>
      </c>
      <c r="U1970" s="18" t="s">
        <v>164</v>
      </c>
      <c r="V1970" s="18">
        <v>7904.0339999999997</v>
      </c>
      <c r="W1970" s="18" t="s">
        <v>164</v>
      </c>
      <c r="X1970" s="18">
        <v>7450.0140000000001</v>
      </c>
      <c r="Y1970" s="18" t="s">
        <v>164</v>
      </c>
      <c r="Z1970" s="18">
        <v>6900.8760000000002</v>
      </c>
    </row>
    <row r="1971" spans="1:26" hidden="1">
      <c r="A1971" s="18" t="s">
        <v>223</v>
      </c>
      <c r="B1971" s="18" t="s">
        <v>57</v>
      </c>
      <c r="C1971" s="18" t="s">
        <v>306</v>
      </c>
      <c r="D1971" s="18" t="s">
        <v>58</v>
      </c>
      <c r="E1971" s="18" t="s">
        <v>63</v>
      </c>
      <c r="F1971" s="18" t="s">
        <v>60</v>
      </c>
      <c r="G1971" s="18">
        <v>434.3148855</v>
      </c>
      <c r="H1971" s="18">
        <v>489.0091238</v>
      </c>
      <c r="I1971" s="18" t="s">
        <v>164</v>
      </c>
      <c r="J1971" s="18">
        <v>542.45485889999998</v>
      </c>
      <c r="K1971" s="18" t="s">
        <v>164</v>
      </c>
      <c r="L1971" s="18">
        <v>320.03946029999997</v>
      </c>
      <c r="M1971" s="18" t="s">
        <v>164</v>
      </c>
      <c r="N1971" s="18">
        <v>351.45635759999999</v>
      </c>
      <c r="O1971" s="18" t="s">
        <v>164</v>
      </c>
      <c r="P1971" s="18">
        <v>405.56512980000002</v>
      </c>
      <c r="Q1971" s="18" t="s">
        <v>164</v>
      </c>
      <c r="R1971" s="18">
        <v>482.04709919999999</v>
      </c>
      <c r="S1971" s="18" t="s">
        <v>164</v>
      </c>
      <c r="T1971" s="18">
        <v>550.21902299999999</v>
      </c>
      <c r="U1971" s="18" t="s">
        <v>164</v>
      </c>
      <c r="V1971" s="18">
        <v>617.40076929999998</v>
      </c>
      <c r="W1971" s="18" t="s">
        <v>164</v>
      </c>
      <c r="X1971" s="18">
        <v>636.74534530000005</v>
      </c>
      <c r="Y1971" s="18" t="s">
        <v>164</v>
      </c>
      <c r="Z1971" s="18">
        <v>632.54974049999998</v>
      </c>
    </row>
    <row r="1972" spans="1:26" hidden="1">
      <c r="A1972" s="18" t="s">
        <v>223</v>
      </c>
      <c r="B1972" s="18" t="s">
        <v>329</v>
      </c>
      <c r="C1972" s="18" t="s">
        <v>306</v>
      </c>
      <c r="D1972" s="18" t="s">
        <v>58</v>
      </c>
      <c r="E1972" s="18" t="s">
        <v>140</v>
      </c>
      <c r="F1972" s="18" t="s">
        <v>141</v>
      </c>
      <c r="G1972" s="18">
        <v>31922.04435</v>
      </c>
      <c r="H1972" s="18">
        <v>35303.387759999998</v>
      </c>
      <c r="I1972" s="18" t="s">
        <v>164</v>
      </c>
      <c r="J1972" s="18">
        <v>39253.001490000002</v>
      </c>
      <c r="K1972" s="18" t="s">
        <v>164</v>
      </c>
      <c r="L1972" s="18">
        <v>12740.211950000001</v>
      </c>
      <c r="M1972" s="18" t="s">
        <v>164</v>
      </c>
      <c r="N1972" s="18">
        <v>9285.9841880000004</v>
      </c>
      <c r="O1972" s="18" t="s">
        <v>164</v>
      </c>
      <c r="P1972" s="18">
        <v>4192.5619319999996</v>
      </c>
      <c r="Q1972" s="18" t="s">
        <v>164</v>
      </c>
      <c r="R1972" s="18">
        <v>-184.167914</v>
      </c>
      <c r="S1972" s="18" t="s">
        <v>164</v>
      </c>
      <c r="T1972" s="18">
        <v>-3538.629547</v>
      </c>
      <c r="U1972" s="18" t="s">
        <v>164</v>
      </c>
      <c r="V1972" s="18">
        <v>-7245.666475</v>
      </c>
      <c r="W1972" s="18" t="s">
        <v>164</v>
      </c>
      <c r="X1972" s="18">
        <v>-9358.9838330000002</v>
      </c>
      <c r="Y1972" s="18" t="s">
        <v>164</v>
      </c>
      <c r="Z1972" s="18">
        <v>-10801.62372</v>
      </c>
    </row>
    <row r="1973" spans="1:26" hidden="1">
      <c r="A1973" s="18" t="s">
        <v>223</v>
      </c>
      <c r="B1973" s="18" t="s">
        <v>329</v>
      </c>
      <c r="C1973" s="18" t="s">
        <v>306</v>
      </c>
      <c r="D1973" s="18" t="s">
        <v>58</v>
      </c>
      <c r="E1973" s="18" t="s">
        <v>59</v>
      </c>
      <c r="F1973" s="18" t="s">
        <v>60</v>
      </c>
      <c r="G1973" s="18">
        <v>295.72563810000003</v>
      </c>
      <c r="H1973" s="18">
        <v>333.16480259999997</v>
      </c>
      <c r="I1973" s="18" t="s">
        <v>164</v>
      </c>
      <c r="J1973" s="18">
        <v>398.69519129999998</v>
      </c>
      <c r="K1973" s="18" t="s">
        <v>164</v>
      </c>
      <c r="L1973" s="18">
        <v>298.2991308</v>
      </c>
      <c r="M1973" s="18" t="s">
        <v>164</v>
      </c>
      <c r="N1973" s="18">
        <v>315.60462469999999</v>
      </c>
      <c r="O1973" s="18" t="s">
        <v>164</v>
      </c>
      <c r="P1973" s="18">
        <v>347.1252872</v>
      </c>
      <c r="Q1973" s="18" t="s">
        <v>164</v>
      </c>
      <c r="R1973" s="18">
        <v>393.95293020000003</v>
      </c>
      <c r="S1973" s="18" t="s">
        <v>164</v>
      </c>
      <c r="T1973" s="18">
        <v>425.55751459999999</v>
      </c>
      <c r="U1973" s="18" t="s">
        <v>164</v>
      </c>
      <c r="V1973" s="18">
        <v>441.77113709999998</v>
      </c>
      <c r="W1973" s="18" t="s">
        <v>164</v>
      </c>
      <c r="X1973" s="18">
        <v>457.1262188</v>
      </c>
      <c r="Y1973" s="18" t="s">
        <v>164</v>
      </c>
      <c r="Z1973" s="18">
        <v>471.62270860000001</v>
      </c>
    </row>
    <row r="1974" spans="1:26" hidden="1">
      <c r="A1974" s="18" t="s">
        <v>223</v>
      </c>
      <c r="B1974" s="18" t="s">
        <v>329</v>
      </c>
      <c r="C1974" s="18" t="s">
        <v>306</v>
      </c>
      <c r="D1974" s="18" t="s">
        <v>58</v>
      </c>
      <c r="E1974" s="18" t="s">
        <v>61</v>
      </c>
      <c r="F1974" s="18" t="s">
        <v>62</v>
      </c>
      <c r="G1974" s="18">
        <v>61434.53443</v>
      </c>
      <c r="H1974" s="18">
        <v>72177.725760000001</v>
      </c>
      <c r="I1974" s="18" t="s">
        <v>164</v>
      </c>
      <c r="J1974" s="18">
        <v>106819.7984</v>
      </c>
      <c r="K1974" s="18" t="s">
        <v>164</v>
      </c>
      <c r="L1974" s="18">
        <v>137510.87839999999</v>
      </c>
      <c r="M1974" s="18" t="s">
        <v>164</v>
      </c>
      <c r="N1974" s="18">
        <v>171479.45559999999</v>
      </c>
      <c r="O1974" s="18" t="s">
        <v>164</v>
      </c>
      <c r="P1974" s="18">
        <v>199979.11369999999</v>
      </c>
      <c r="Q1974" s="18" t="s">
        <v>164</v>
      </c>
      <c r="R1974" s="18">
        <v>222488.02009999999</v>
      </c>
      <c r="S1974" s="18" t="s">
        <v>164</v>
      </c>
      <c r="T1974" s="18">
        <v>241515.8652</v>
      </c>
      <c r="U1974" s="18" t="s">
        <v>164</v>
      </c>
      <c r="V1974" s="18">
        <v>256124.69560000001</v>
      </c>
      <c r="W1974" s="18" t="s">
        <v>164</v>
      </c>
      <c r="X1974" s="18">
        <v>278067.61719999998</v>
      </c>
      <c r="Y1974" s="18" t="s">
        <v>164</v>
      </c>
      <c r="Z1974" s="18">
        <v>290988.36550000001</v>
      </c>
    </row>
    <row r="1975" spans="1:26" hidden="1">
      <c r="A1975" s="18" t="s">
        <v>223</v>
      </c>
      <c r="B1975" s="18" t="s">
        <v>329</v>
      </c>
      <c r="C1975" s="18" t="s">
        <v>306</v>
      </c>
      <c r="D1975" s="18" t="s">
        <v>58</v>
      </c>
      <c r="E1975" s="18" t="s">
        <v>142</v>
      </c>
      <c r="F1975" s="18" t="s">
        <v>143</v>
      </c>
      <c r="G1975" s="18">
        <v>6475.0910599999997</v>
      </c>
      <c r="H1975" s="18">
        <v>6868.6970000000001</v>
      </c>
      <c r="I1975" s="18" t="s">
        <v>164</v>
      </c>
      <c r="J1975" s="18">
        <v>7600.9849999999997</v>
      </c>
      <c r="K1975" s="18" t="s">
        <v>164</v>
      </c>
      <c r="L1975" s="18">
        <v>8235.491</v>
      </c>
      <c r="M1975" s="18" t="s">
        <v>164</v>
      </c>
      <c r="N1975" s="18">
        <v>8747.2970000000005</v>
      </c>
      <c r="O1975" s="18" t="s">
        <v>164</v>
      </c>
      <c r="P1975" s="18">
        <v>9136.5949999999993</v>
      </c>
      <c r="Q1975" s="18" t="s">
        <v>164</v>
      </c>
      <c r="R1975" s="18">
        <v>9379.1059999999998</v>
      </c>
      <c r="S1975" s="18" t="s">
        <v>164</v>
      </c>
      <c r="T1975" s="18">
        <v>9490.6200000000008</v>
      </c>
      <c r="U1975" s="18" t="s">
        <v>164</v>
      </c>
      <c r="V1975" s="18">
        <v>9507.2990000000009</v>
      </c>
      <c r="W1975" s="18" t="s">
        <v>164</v>
      </c>
      <c r="X1975" s="18">
        <v>9455.1380000000008</v>
      </c>
      <c r="Y1975" s="18" t="s">
        <v>164</v>
      </c>
      <c r="Z1975" s="18">
        <v>9365.4140000000007</v>
      </c>
    </row>
    <row r="1976" spans="1:26" hidden="1">
      <c r="A1976" s="18" t="s">
        <v>223</v>
      </c>
      <c r="B1976" s="18" t="s">
        <v>329</v>
      </c>
      <c r="C1976" s="18" t="s">
        <v>306</v>
      </c>
      <c r="D1976" s="18" t="s">
        <v>58</v>
      </c>
      <c r="E1976" s="18" t="s">
        <v>63</v>
      </c>
      <c r="F1976" s="18" t="s">
        <v>60</v>
      </c>
      <c r="G1976" s="18">
        <v>434.3148855</v>
      </c>
      <c r="H1976" s="18">
        <v>489.00914390000003</v>
      </c>
      <c r="I1976" s="18" t="s">
        <v>164</v>
      </c>
      <c r="J1976" s="18">
        <v>567.62949739999999</v>
      </c>
      <c r="K1976" s="18" t="s">
        <v>164</v>
      </c>
      <c r="L1976" s="18">
        <v>358.66435009999998</v>
      </c>
      <c r="M1976" s="18" t="s">
        <v>164</v>
      </c>
      <c r="N1976" s="18">
        <v>382.77924419999999</v>
      </c>
      <c r="O1976" s="18" t="s">
        <v>164</v>
      </c>
      <c r="P1976" s="18">
        <v>421.32509479999999</v>
      </c>
      <c r="Q1976" s="18" t="s">
        <v>164</v>
      </c>
      <c r="R1976" s="18">
        <v>479.34684490000001</v>
      </c>
      <c r="S1976" s="18" t="s">
        <v>164</v>
      </c>
      <c r="T1976" s="18">
        <v>528.32798119999995</v>
      </c>
      <c r="U1976" s="18" t="s">
        <v>164</v>
      </c>
      <c r="V1976" s="18">
        <v>573.15242139999998</v>
      </c>
      <c r="W1976" s="18" t="s">
        <v>164</v>
      </c>
      <c r="X1976" s="18">
        <v>602.37715439999999</v>
      </c>
      <c r="Y1976" s="18" t="s">
        <v>164</v>
      </c>
      <c r="Z1976" s="18">
        <v>632.77491010000006</v>
      </c>
    </row>
    <row r="1977" spans="1:26" hidden="1">
      <c r="A1977" s="18" t="s">
        <v>224</v>
      </c>
      <c r="B1977" s="18" t="s">
        <v>291</v>
      </c>
      <c r="C1977" s="18" t="s">
        <v>306</v>
      </c>
      <c r="D1977" s="18" t="s">
        <v>58</v>
      </c>
      <c r="E1977" s="18" t="s">
        <v>140</v>
      </c>
      <c r="F1977" s="18" t="s">
        <v>141</v>
      </c>
      <c r="G1977" s="18">
        <v>31743.82847</v>
      </c>
      <c r="H1977" s="18">
        <v>34057.088920000002</v>
      </c>
      <c r="I1977" s="18">
        <v>35659.768499999998</v>
      </c>
      <c r="J1977" s="18">
        <v>37303.329319999997</v>
      </c>
      <c r="K1977" s="18">
        <v>21322.81018</v>
      </c>
      <c r="L1977" s="18">
        <v>14766.574070000001</v>
      </c>
      <c r="M1977" s="18">
        <v>11451.16437</v>
      </c>
      <c r="N1977" s="18">
        <v>9412.1125790000006</v>
      </c>
      <c r="O1977" s="18">
        <v>7395.4412169999996</v>
      </c>
      <c r="P1977" s="18">
        <v>5205.0806240000002</v>
      </c>
      <c r="Q1977" s="18">
        <v>2987.9860709999998</v>
      </c>
      <c r="R1977" s="18">
        <v>533.90920349999999</v>
      </c>
      <c r="S1977" s="18">
        <v>-2136.633319</v>
      </c>
      <c r="T1977" s="18">
        <v>-5135.1179750000001</v>
      </c>
      <c r="U1977" s="18">
        <v>-8309.2996679999997</v>
      </c>
      <c r="V1977" s="18">
        <v>-10608.489960000001</v>
      </c>
      <c r="W1977" s="18">
        <v>-12698.48323</v>
      </c>
      <c r="X1977" s="18">
        <v>-14565.930189999999</v>
      </c>
      <c r="Y1977" s="18">
        <v>-15953.265359999999</v>
      </c>
      <c r="Z1977" s="18">
        <v>-17206.77651</v>
      </c>
    </row>
    <row r="1978" spans="1:26" hidden="1">
      <c r="A1978" s="18" t="s">
        <v>224</v>
      </c>
      <c r="B1978" s="18" t="s">
        <v>291</v>
      </c>
      <c r="C1978" s="18" t="s">
        <v>306</v>
      </c>
      <c r="D1978" s="18" t="s">
        <v>58</v>
      </c>
      <c r="E1978" s="18" t="s">
        <v>59</v>
      </c>
      <c r="F1978" s="18" t="s">
        <v>60</v>
      </c>
      <c r="G1978" s="18">
        <v>300.29403400000001</v>
      </c>
      <c r="H1978" s="18">
        <v>342.73401339999998</v>
      </c>
      <c r="I1978" s="18">
        <v>375.07363229999999</v>
      </c>
      <c r="J1978" s="18">
        <v>414.82025449999998</v>
      </c>
      <c r="K1978" s="18">
        <v>357.04688529999999</v>
      </c>
      <c r="L1978" s="18">
        <v>338.78180370000001</v>
      </c>
      <c r="M1978" s="18">
        <v>332.94934560000002</v>
      </c>
      <c r="N1978" s="18">
        <v>347.37450860000001</v>
      </c>
      <c r="O1978" s="18">
        <v>374.49009269999999</v>
      </c>
      <c r="P1978" s="18">
        <v>401.4092986</v>
      </c>
      <c r="Q1978" s="18">
        <v>423.4455274</v>
      </c>
      <c r="R1978" s="18">
        <v>444.89156559999998</v>
      </c>
      <c r="S1978" s="18">
        <v>465.22161970000002</v>
      </c>
      <c r="T1978" s="18">
        <v>491.22840789999998</v>
      </c>
      <c r="U1978" s="18">
        <v>520.59425090000002</v>
      </c>
      <c r="V1978" s="18">
        <v>545.17730110000002</v>
      </c>
      <c r="W1978" s="18">
        <v>569.26278509999997</v>
      </c>
      <c r="X1978" s="18">
        <v>592.16690310000001</v>
      </c>
      <c r="Y1978" s="18">
        <v>612.21352879999995</v>
      </c>
      <c r="Z1978" s="18">
        <v>630.22970640000005</v>
      </c>
    </row>
    <row r="1979" spans="1:26" hidden="1">
      <c r="A1979" s="18" t="s">
        <v>224</v>
      </c>
      <c r="B1979" s="18" t="s">
        <v>291</v>
      </c>
      <c r="C1979" s="18" t="s">
        <v>306</v>
      </c>
      <c r="D1979" s="18" t="s">
        <v>58</v>
      </c>
      <c r="E1979" s="18" t="s">
        <v>61</v>
      </c>
      <c r="F1979" s="18" t="s">
        <v>62</v>
      </c>
      <c r="G1979" s="18">
        <v>64130.098910000001</v>
      </c>
      <c r="H1979" s="18">
        <v>75409.561969999995</v>
      </c>
      <c r="I1979" s="18">
        <v>89535.226089999996</v>
      </c>
      <c r="J1979" s="18">
        <v>107511.43060000001</v>
      </c>
      <c r="K1979" s="18">
        <v>125027.1964</v>
      </c>
      <c r="L1979" s="18">
        <v>142033.75580000001</v>
      </c>
      <c r="M1979" s="18">
        <v>158464.67310000001</v>
      </c>
      <c r="N1979" s="18">
        <v>177037.52</v>
      </c>
      <c r="O1979" s="18">
        <v>197295.0969</v>
      </c>
      <c r="P1979" s="18">
        <v>217977.36259999999</v>
      </c>
      <c r="Q1979" s="18">
        <v>239396.2666</v>
      </c>
      <c r="R1979" s="18">
        <v>261819.94209999999</v>
      </c>
      <c r="S1979" s="18">
        <v>285811.05910000001</v>
      </c>
      <c r="T1979" s="18">
        <v>310551.3947</v>
      </c>
      <c r="U1979" s="18">
        <v>336390.93089999998</v>
      </c>
      <c r="V1979" s="18">
        <v>363019.86560000002</v>
      </c>
      <c r="W1979" s="18">
        <v>391239.75760000001</v>
      </c>
      <c r="X1979" s="18">
        <v>422619.27140000003</v>
      </c>
      <c r="Y1979" s="18">
        <v>455228.63890000002</v>
      </c>
      <c r="Z1979" s="18">
        <v>489903.42420000001</v>
      </c>
    </row>
    <row r="1980" spans="1:26" hidden="1">
      <c r="A1980" s="18" t="s">
        <v>224</v>
      </c>
      <c r="B1980" s="18" t="s">
        <v>291</v>
      </c>
      <c r="C1980" s="18" t="s">
        <v>306</v>
      </c>
      <c r="D1980" s="18" t="s">
        <v>58</v>
      </c>
      <c r="E1980" s="18" t="s">
        <v>142</v>
      </c>
      <c r="F1980" s="18" t="s">
        <v>143</v>
      </c>
      <c r="G1980" s="18">
        <v>6396.0469999999996</v>
      </c>
      <c r="H1980" s="18">
        <v>6796.6040000000003</v>
      </c>
      <c r="I1980" s="18">
        <v>7174.6980000000003</v>
      </c>
      <c r="J1980" s="18">
        <v>7534.9006220000001</v>
      </c>
      <c r="K1980" s="18">
        <v>7869.9209950000004</v>
      </c>
      <c r="L1980" s="18">
        <v>8173.8159450000003</v>
      </c>
      <c r="M1980" s="18">
        <v>8446.9911240000001</v>
      </c>
      <c r="N1980" s="18">
        <v>8687.9155069999997</v>
      </c>
      <c r="O1980" s="18">
        <v>8893.7771560000001</v>
      </c>
      <c r="P1980" s="18">
        <v>9060.3195130000004</v>
      </c>
      <c r="Q1980" s="18">
        <v>9184.7552190000006</v>
      </c>
      <c r="R1980" s="18">
        <v>9268.6524000000009</v>
      </c>
      <c r="S1980" s="18">
        <v>9317.7997599999999</v>
      </c>
      <c r="T1980" s="18">
        <v>9336.0641230000001</v>
      </c>
      <c r="U1980" s="18">
        <v>9324.369068</v>
      </c>
      <c r="V1980" s="18">
        <v>9283.8707790000008</v>
      </c>
      <c r="W1980" s="18">
        <v>9217.3385249999992</v>
      </c>
      <c r="X1980" s="18">
        <v>9129.9934269999994</v>
      </c>
      <c r="Y1980" s="18">
        <v>9026.3115629999993</v>
      </c>
      <c r="Z1980" s="18">
        <v>8909.4291020000001</v>
      </c>
    </row>
    <row r="1981" spans="1:26" hidden="1">
      <c r="A1981" s="18" t="s">
        <v>224</v>
      </c>
      <c r="B1981" s="18" t="s">
        <v>291</v>
      </c>
      <c r="C1981" s="18" t="s">
        <v>306</v>
      </c>
      <c r="D1981" s="18" t="s">
        <v>58</v>
      </c>
      <c r="E1981" s="18" t="s">
        <v>63</v>
      </c>
      <c r="F1981" s="18" t="s">
        <v>60</v>
      </c>
      <c r="G1981" s="18">
        <v>442.5062911</v>
      </c>
      <c r="H1981" s="18">
        <v>501.8899351</v>
      </c>
      <c r="I1981" s="18">
        <v>536.94865619999996</v>
      </c>
      <c r="J1981" s="18">
        <v>580.41631389999998</v>
      </c>
      <c r="K1981" s="18">
        <v>480.92342109999998</v>
      </c>
      <c r="L1981" s="18">
        <v>449.15497449999998</v>
      </c>
      <c r="M1981" s="18">
        <v>442.18613870000001</v>
      </c>
      <c r="N1981" s="18">
        <v>462.2689034</v>
      </c>
      <c r="O1981" s="18">
        <v>496.93420739999999</v>
      </c>
      <c r="P1981" s="18">
        <v>530.69805499999995</v>
      </c>
      <c r="Q1981" s="18">
        <v>555.99834769999995</v>
      </c>
      <c r="R1981" s="18">
        <v>583.04517569999996</v>
      </c>
      <c r="S1981" s="18">
        <v>612.24614350000002</v>
      </c>
      <c r="T1981" s="18">
        <v>652.79914589999998</v>
      </c>
      <c r="U1981" s="18">
        <v>701.44111850000002</v>
      </c>
      <c r="V1981" s="18">
        <v>736.56745209999997</v>
      </c>
      <c r="W1981" s="18">
        <v>767.25464480000005</v>
      </c>
      <c r="X1981" s="18">
        <v>786.63323760000003</v>
      </c>
      <c r="Y1981" s="18">
        <v>803.96717850000005</v>
      </c>
      <c r="Z1981" s="18">
        <v>820.42422620000002</v>
      </c>
    </row>
    <row r="1982" spans="1:26" hidden="1">
      <c r="A1982" s="18" t="s">
        <v>225</v>
      </c>
      <c r="B1982" s="18" t="s">
        <v>269</v>
      </c>
      <c r="C1982" s="18" t="s">
        <v>306</v>
      </c>
      <c r="D1982" s="18" t="s">
        <v>58</v>
      </c>
      <c r="E1982" s="18" t="s">
        <v>140</v>
      </c>
      <c r="F1982" s="18" t="s">
        <v>141</v>
      </c>
      <c r="G1982" s="18">
        <v>32849.436600000001</v>
      </c>
      <c r="H1982" s="18">
        <v>35674.120799999997</v>
      </c>
      <c r="I1982" s="18">
        <v>37811.007460000001</v>
      </c>
      <c r="J1982" s="18">
        <v>40656.526539999999</v>
      </c>
      <c r="K1982" s="18">
        <v>28166.957610000001</v>
      </c>
      <c r="L1982" s="18">
        <v>20765.69975</v>
      </c>
      <c r="M1982" s="18">
        <v>17849.432919999999</v>
      </c>
      <c r="N1982" s="18">
        <v>15379.19882</v>
      </c>
      <c r="O1982" s="18">
        <v>12687.03628</v>
      </c>
      <c r="P1982" s="18">
        <v>10330.785</v>
      </c>
      <c r="Q1982" s="18" t="s">
        <v>164</v>
      </c>
      <c r="R1982" s="18">
        <v>4908.6294459999999</v>
      </c>
      <c r="S1982" s="18" t="s">
        <v>164</v>
      </c>
      <c r="T1982" s="18">
        <v>1820.0060289999999</v>
      </c>
      <c r="U1982" s="18" t="s">
        <v>164</v>
      </c>
      <c r="V1982" s="18">
        <v>-1909.8020309999999</v>
      </c>
      <c r="W1982" s="18" t="s">
        <v>164</v>
      </c>
      <c r="X1982" s="18">
        <v>-5802.1188739999998</v>
      </c>
      <c r="Y1982" s="18" t="s">
        <v>164</v>
      </c>
      <c r="Z1982" s="18">
        <v>-8298.1427669999994</v>
      </c>
    </row>
    <row r="1983" spans="1:26" hidden="1">
      <c r="A1983" s="18" t="s">
        <v>225</v>
      </c>
      <c r="B1983" s="18" t="s">
        <v>269</v>
      </c>
      <c r="C1983" s="18" t="s">
        <v>306</v>
      </c>
      <c r="D1983" s="18" t="s">
        <v>58</v>
      </c>
      <c r="E1983" s="18" t="s">
        <v>59</v>
      </c>
      <c r="F1983" s="18" t="s">
        <v>60</v>
      </c>
      <c r="G1983" s="18">
        <v>289.8051365</v>
      </c>
      <c r="H1983" s="18">
        <v>316.926626</v>
      </c>
      <c r="I1983" s="18">
        <v>332.75762700000001</v>
      </c>
      <c r="J1983" s="18">
        <v>344.73318610000001</v>
      </c>
      <c r="K1983" s="18">
        <v>299.6349955</v>
      </c>
      <c r="L1983" s="18">
        <v>283.74572499999999</v>
      </c>
      <c r="M1983" s="18">
        <v>281.979758</v>
      </c>
      <c r="N1983" s="18">
        <v>285.71212150000002</v>
      </c>
      <c r="O1983" s="18">
        <v>299.81174429999999</v>
      </c>
      <c r="P1983" s="18">
        <v>316.42739469999998</v>
      </c>
      <c r="Q1983" s="18" t="s">
        <v>164</v>
      </c>
      <c r="R1983" s="18">
        <v>363.01938660000002</v>
      </c>
      <c r="S1983" s="18" t="s">
        <v>164</v>
      </c>
      <c r="T1983" s="18">
        <v>405.4282043</v>
      </c>
      <c r="U1983" s="18" t="s">
        <v>164</v>
      </c>
      <c r="V1983" s="18">
        <v>429.7593961</v>
      </c>
      <c r="W1983" s="18" t="s">
        <v>164</v>
      </c>
      <c r="X1983" s="18">
        <v>450.60002350000002</v>
      </c>
      <c r="Y1983" s="18" t="s">
        <v>164</v>
      </c>
      <c r="Z1983" s="18">
        <v>481.15256540000001</v>
      </c>
    </row>
    <row r="1984" spans="1:26" hidden="1">
      <c r="A1984" s="18" t="s">
        <v>225</v>
      </c>
      <c r="B1984" s="18" t="s">
        <v>269</v>
      </c>
      <c r="C1984" s="18" t="s">
        <v>306</v>
      </c>
      <c r="D1984" s="18" t="s">
        <v>58</v>
      </c>
      <c r="E1984" s="18" t="s">
        <v>61</v>
      </c>
      <c r="F1984" s="18" t="s">
        <v>62</v>
      </c>
      <c r="G1984" s="18">
        <v>64861.327380000002</v>
      </c>
      <c r="H1984" s="18">
        <v>76195.0867</v>
      </c>
      <c r="I1984" s="18">
        <v>89663.461280000003</v>
      </c>
      <c r="J1984" s="18">
        <v>110066.12940000001</v>
      </c>
      <c r="K1984" s="18">
        <v>129131.9598</v>
      </c>
      <c r="L1984" s="18">
        <v>147323.64079999999</v>
      </c>
      <c r="M1984" s="18">
        <v>165999.96599999999</v>
      </c>
      <c r="N1984" s="18">
        <v>185926.27280000001</v>
      </c>
      <c r="O1984" s="18">
        <v>206689.32670000001</v>
      </c>
      <c r="P1984" s="18">
        <v>228330.6874</v>
      </c>
      <c r="Q1984" s="18" t="s">
        <v>164</v>
      </c>
      <c r="R1984" s="18">
        <v>274745.0356</v>
      </c>
      <c r="S1984" s="18" t="s">
        <v>164</v>
      </c>
      <c r="T1984" s="18">
        <v>330882.91690000001</v>
      </c>
      <c r="U1984" s="18" t="s">
        <v>164</v>
      </c>
      <c r="V1984" s="18">
        <v>391200.21889999998</v>
      </c>
      <c r="W1984" s="18" t="s">
        <v>164</v>
      </c>
      <c r="X1984" s="18">
        <v>456850.97009999998</v>
      </c>
      <c r="Y1984" s="18" t="s">
        <v>164</v>
      </c>
      <c r="Z1984" s="18">
        <v>527521.05119999999</v>
      </c>
    </row>
    <row r="1985" spans="1:26" hidden="1">
      <c r="A1985" s="18" t="s">
        <v>225</v>
      </c>
      <c r="B1985" s="18" t="s">
        <v>269</v>
      </c>
      <c r="C1985" s="18" t="s">
        <v>306</v>
      </c>
      <c r="D1985" s="18" t="s">
        <v>58</v>
      </c>
      <c r="E1985" s="18" t="s">
        <v>142</v>
      </c>
      <c r="F1985" s="18" t="s">
        <v>143</v>
      </c>
      <c r="G1985" s="18">
        <v>6396.5533999999998</v>
      </c>
      <c r="H1985" s="18">
        <v>6804.3235000000004</v>
      </c>
      <c r="I1985" s="18">
        <v>7188.3230000000003</v>
      </c>
      <c r="J1985" s="18">
        <v>7550.1134890000003</v>
      </c>
      <c r="K1985" s="18">
        <v>7886.7698879999998</v>
      </c>
      <c r="L1985" s="18">
        <v>8192.3268189999999</v>
      </c>
      <c r="M1985" s="18">
        <v>8467.1714599999996</v>
      </c>
      <c r="N1985" s="18">
        <v>8709.7503739999993</v>
      </c>
      <c r="O1985" s="18">
        <v>8917.2220130000005</v>
      </c>
      <c r="P1985" s="18">
        <v>9085.3090819999998</v>
      </c>
      <c r="Q1985" s="18" t="s">
        <v>164</v>
      </c>
      <c r="R1985" s="18">
        <v>9296.3610659999995</v>
      </c>
      <c r="S1985" s="18" t="s">
        <v>164</v>
      </c>
      <c r="T1985" s="18">
        <v>9366.0500269999993</v>
      </c>
      <c r="U1985" s="18" t="s">
        <v>164</v>
      </c>
      <c r="V1985" s="18">
        <v>9315.6467979999998</v>
      </c>
      <c r="W1985" s="18" t="s">
        <v>164</v>
      </c>
      <c r="X1985" s="18">
        <v>9163.0272380000006</v>
      </c>
      <c r="Y1985" s="18" t="s">
        <v>164</v>
      </c>
      <c r="Z1985" s="18">
        <v>8943.2366810000003</v>
      </c>
    </row>
    <row r="1986" spans="1:26" hidden="1">
      <c r="A1986" s="18" t="s">
        <v>225</v>
      </c>
      <c r="B1986" s="18" t="s">
        <v>269</v>
      </c>
      <c r="C1986" s="18" t="s">
        <v>306</v>
      </c>
      <c r="D1986" s="18" t="s">
        <v>58</v>
      </c>
      <c r="E1986" s="18" t="s">
        <v>63</v>
      </c>
      <c r="F1986" s="18" t="s">
        <v>60</v>
      </c>
      <c r="G1986" s="18">
        <v>460.81767910000002</v>
      </c>
      <c r="H1986" s="18">
        <v>515.52311320000001</v>
      </c>
      <c r="I1986" s="18">
        <v>550.76537940000003</v>
      </c>
      <c r="J1986" s="18">
        <v>610.19085759999996</v>
      </c>
      <c r="K1986" s="18">
        <v>519.41777769999999</v>
      </c>
      <c r="L1986" s="18">
        <v>489.25084959999998</v>
      </c>
      <c r="M1986" s="18">
        <v>481.72936079999999</v>
      </c>
      <c r="N1986" s="18">
        <v>491.47778190000002</v>
      </c>
      <c r="O1986" s="18">
        <v>508.92637889999997</v>
      </c>
      <c r="P1986" s="18">
        <v>530.28093200000001</v>
      </c>
      <c r="Q1986" s="18" t="s">
        <v>164</v>
      </c>
      <c r="R1986" s="18">
        <v>595.09700799999996</v>
      </c>
      <c r="S1986" s="18" t="s">
        <v>164</v>
      </c>
      <c r="T1986" s="18">
        <v>661.98116749999997</v>
      </c>
      <c r="U1986" s="18" t="s">
        <v>164</v>
      </c>
      <c r="V1986" s="18">
        <v>692.38239020000003</v>
      </c>
      <c r="W1986" s="18" t="s">
        <v>164</v>
      </c>
      <c r="X1986" s="18">
        <v>733.71831950000001</v>
      </c>
      <c r="Y1986" s="18" t="s">
        <v>164</v>
      </c>
      <c r="Z1986" s="18">
        <v>801.77990520000003</v>
      </c>
    </row>
    <row r="1987" spans="1:26" hidden="1">
      <c r="A1987" s="18" t="s">
        <v>194</v>
      </c>
      <c r="B1987" s="18" t="s">
        <v>330</v>
      </c>
      <c r="C1987" s="18" t="s">
        <v>331</v>
      </c>
      <c r="D1987" s="18" t="s">
        <v>58</v>
      </c>
      <c r="E1987" s="18" t="s">
        <v>140</v>
      </c>
      <c r="F1987" s="18" t="s">
        <v>141</v>
      </c>
      <c r="G1987" s="18">
        <v>33397.199999999997</v>
      </c>
      <c r="H1987" s="18">
        <v>36978.6</v>
      </c>
      <c r="I1987" s="18">
        <v>39863.9</v>
      </c>
      <c r="J1987" s="18">
        <v>39059</v>
      </c>
      <c r="K1987" s="18">
        <v>30369.4</v>
      </c>
      <c r="L1987" s="18">
        <v>13439</v>
      </c>
      <c r="M1987" s="18">
        <v>1990.06</v>
      </c>
      <c r="N1987" s="18">
        <v>-4832.83</v>
      </c>
      <c r="O1987" s="18">
        <v>-8666.59</v>
      </c>
      <c r="P1987" s="18">
        <v>-10558.9</v>
      </c>
      <c r="Q1987" s="18">
        <v>-10925.6</v>
      </c>
      <c r="R1987" s="18">
        <v>-10555.5</v>
      </c>
      <c r="S1987" s="18">
        <v>-9927.43</v>
      </c>
      <c r="T1987" s="18">
        <v>-9135.24</v>
      </c>
      <c r="U1987" s="18">
        <v>-8237.1</v>
      </c>
      <c r="V1987" s="18">
        <v>-7287.48</v>
      </c>
      <c r="W1987" s="18">
        <v>-6324.64</v>
      </c>
      <c r="X1987" s="18">
        <v>-5377.61</v>
      </c>
      <c r="Y1987" s="18">
        <v>-4468.1899999999996</v>
      </c>
      <c r="Z1987" s="18">
        <v>-3612.11</v>
      </c>
    </row>
    <row r="1988" spans="1:26" hidden="1">
      <c r="A1988" s="18" t="s">
        <v>194</v>
      </c>
      <c r="B1988" s="18" t="s">
        <v>330</v>
      </c>
      <c r="C1988" s="18" t="s">
        <v>331</v>
      </c>
      <c r="D1988" s="18" t="s">
        <v>58</v>
      </c>
      <c r="E1988" s="18" t="s">
        <v>61</v>
      </c>
      <c r="F1988" s="18" t="s">
        <v>62</v>
      </c>
      <c r="G1988" s="18">
        <v>82751.5</v>
      </c>
      <c r="H1988" s="18">
        <v>98387.199999999997</v>
      </c>
      <c r="I1988" s="18">
        <v>115096</v>
      </c>
      <c r="J1988" s="18">
        <v>137989</v>
      </c>
      <c r="K1988" s="18">
        <v>165228</v>
      </c>
      <c r="L1988" s="18">
        <v>194248</v>
      </c>
      <c r="M1988" s="18">
        <v>224484</v>
      </c>
      <c r="N1988" s="18">
        <v>255511</v>
      </c>
      <c r="O1988" s="18">
        <v>287038</v>
      </c>
      <c r="P1988" s="18">
        <v>318797</v>
      </c>
      <c r="Q1988" s="18">
        <v>350570</v>
      </c>
      <c r="R1988" s="18">
        <v>382327</v>
      </c>
      <c r="S1988" s="18">
        <v>414246</v>
      </c>
      <c r="T1988" s="18">
        <v>446550</v>
      </c>
      <c r="U1988" s="18">
        <v>479374</v>
      </c>
      <c r="V1988" s="18">
        <v>512828</v>
      </c>
      <c r="W1988" s="18">
        <v>547087</v>
      </c>
      <c r="X1988" s="18">
        <v>582357</v>
      </c>
      <c r="Y1988" s="18">
        <v>618716</v>
      </c>
      <c r="Z1988" s="18">
        <v>656071</v>
      </c>
    </row>
    <row r="1989" spans="1:26" hidden="1">
      <c r="A1989" s="18" t="s">
        <v>194</v>
      </c>
      <c r="B1989" s="18" t="s">
        <v>330</v>
      </c>
      <c r="C1989" s="18" t="s">
        <v>331</v>
      </c>
      <c r="D1989" s="18" t="s">
        <v>58</v>
      </c>
      <c r="E1989" s="18" t="s">
        <v>142</v>
      </c>
      <c r="F1989" s="18" t="s">
        <v>143</v>
      </c>
      <c r="G1989" s="18">
        <v>6541.35</v>
      </c>
      <c r="H1989" s="18">
        <v>6957.32</v>
      </c>
      <c r="I1989" s="18">
        <v>7382.13</v>
      </c>
      <c r="J1989" s="18">
        <v>7794.57</v>
      </c>
      <c r="K1989" s="18">
        <v>8184.67</v>
      </c>
      <c r="L1989" s="18">
        <v>8550.23</v>
      </c>
      <c r="M1989" s="18">
        <v>8891.7099999999991</v>
      </c>
      <c r="N1989" s="18">
        <v>9209.32</v>
      </c>
      <c r="O1989" s="18">
        <v>9503.18</v>
      </c>
      <c r="P1989" s="18">
        <v>9770.7900000000009</v>
      </c>
      <c r="Q1989" s="18">
        <v>10010.1</v>
      </c>
      <c r="R1989" s="18">
        <v>10221.6</v>
      </c>
      <c r="S1989" s="18">
        <v>10408.799999999999</v>
      </c>
      <c r="T1989" s="18">
        <v>10574.8</v>
      </c>
      <c r="U1989" s="18">
        <v>10721</v>
      </c>
      <c r="V1989" s="18">
        <v>10847.7</v>
      </c>
      <c r="W1989" s="18">
        <v>10956.6</v>
      </c>
      <c r="X1989" s="18">
        <v>11049.1</v>
      </c>
      <c r="Y1989" s="18">
        <v>11125.1</v>
      </c>
      <c r="Z1989" s="18">
        <v>11183.4</v>
      </c>
    </row>
    <row r="1990" spans="1:26" hidden="1">
      <c r="A1990" s="18" t="s">
        <v>194</v>
      </c>
      <c r="B1990" s="18" t="s">
        <v>332</v>
      </c>
      <c r="C1990" s="18" t="s">
        <v>331</v>
      </c>
      <c r="D1990" s="18" t="s">
        <v>58</v>
      </c>
      <c r="E1990" s="18" t="s">
        <v>140</v>
      </c>
      <c r="F1990" s="18" t="s">
        <v>141</v>
      </c>
      <c r="G1990" s="18">
        <v>33397.199999999997</v>
      </c>
      <c r="H1990" s="18">
        <v>36978.6</v>
      </c>
      <c r="I1990" s="18">
        <v>39863.9</v>
      </c>
      <c r="J1990" s="18">
        <v>39144.6</v>
      </c>
      <c r="K1990" s="18">
        <v>29339.5</v>
      </c>
      <c r="L1990" s="18">
        <v>11412.3</v>
      </c>
      <c r="M1990" s="18">
        <v>1876.43</v>
      </c>
      <c r="N1990" s="18">
        <v>-2552.4299999999998</v>
      </c>
      <c r="O1990" s="18">
        <v>-4249.1499999999996</v>
      </c>
      <c r="P1990" s="18">
        <v>-4328.97</v>
      </c>
      <c r="Q1990" s="18">
        <v>-4242.53</v>
      </c>
      <c r="R1990" s="18">
        <v>-4092.55</v>
      </c>
      <c r="S1990" s="18">
        <v>-3913.43</v>
      </c>
      <c r="T1990" s="18">
        <v>-3723.95</v>
      </c>
      <c r="U1990" s="18">
        <v>-3531.87</v>
      </c>
      <c r="V1990" s="18">
        <v>-3341.67</v>
      </c>
      <c r="W1990" s="18">
        <v>-3156.03</v>
      </c>
      <c r="X1990" s="18">
        <v>-2976.62</v>
      </c>
      <c r="Y1990" s="18">
        <v>-2804.5</v>
      </c>
      <c r="Z1990" s="18">
        <v>-2640.32</v>
      </c>
    </row>
    <row r="1991" spans="1:26" hidden="1">
      <c r="A1991" s="18" t="s">
        <v>194</v>
      </c>
      <c r="B1991" s="18" t="s">
        <v>332</v>
      </c>
      <c r="C1991" s="18" t="s">
        <v>331</v>
      </c>
      <c r="D1991" s="18" t="s">
        <v>58</v>
      </c>
      <c r="E1991" s="18" t="s">
        <v>61</v>
      </c>
      <c r="F1991" s="18" t="s">
        <v>62</v>
      </c>
      <c r="G1991" s="18">
        <v>82751.5</v>
      </c>
      <c r="H1991" s="18">
        <v>98387.199999999997</v>
      </c>
      <c r="I1991" s="18">
        <v>115096</v>
      </c>
      <c r="J1991" s="18">
        <v>137989</v>
      </c>
      <c r="K1991" s="18">
        <v>165228</v>
      </c>
      <c r="L1991" s="18">
        <v>194248</v>
      </c>
      <c r="M1991" s="18">
        <v>224484</v>
      </c>
      <c r="N1991" s="18">
        <v>255511</v>
      </c>
      <c r="O1991" s="18">
        <v>287038</v>
      </c>
      <c r="P1991" s="18">
        <v>318797</v>
      </c>
      <c r="Q1991" s="18">
        <v>350570</v>
      </c>
      <c r="R1991" s="18">
        <v>382327</v>
      </c>
      <c r="S1991" s="18">
        <v>414246</v>
      </c>
      <c r="T1991" s="18">
        <v>446550</v>
      </c>
      <c r="U1991" s="18">
        <v>479374</v>
      </c>
      <c r="V1991" s="18">
        <v>512828</v>
      </c>
      <c r="W1991" s="18">
        <v>547087</v>
      </c>
      <c r="X1991" s="18">
        <v>582357</v>
      </c>
      <c r="Y1991" s="18">
        <v>618716</v>
      </c>
      <c r="Z1991" s="18">
        <v>656071</v>
      </c>
    </row>
    <row r="1992" spans="1:26" hidden="1">
      <c r="A1992" s="18" t="s">
        <v>194</v>
      </c>
      <c r="B1992" s="18" t="s">
        <v>332</v>
      </c>
      <c r="C1992" s="18" t="s">
        <v>331</v>
      </c>
      <c r="D1992" s="18" t="s">
        <v>58</v>
      </c>
      <c r="E1992" s="18" t="s">
        <v>142</v>
      </c>
      <c r="F1992" s="18" t="s">
        <v>143</v>
      </c>
      <c r="G1992" s="18">
        <v>6541.35</v>
      </c>
      <c r="H1992" s="18">
        <v>6957.32</v>
      </c>
      <c r="I1992" s="18">
        <v>7382.13</v>
      </c>
      <c r="J1992" s="18">
        <v>7794.57</v>
      </c>
      <c r="K1992" s="18">
        <v>8184.67</v>
      </c>
      <c r="L1992" s="18">
        <v>8550.23</v>
      </c>
      <c r="M1992" s="18">
        <v>8891.7099999999991</v>
      </c>
      <c r="N1992" s="18">
        <v>9209.32</v>
      </c>
      <c r="O1992" s="18">
        <v>9503.18</v>
      </c>
      <c r="P1992" s="18">
        <v>9770.7900000000009</v>
      </c>
      <c r="Q1992" s="18">
        <v>10010.1</v>
      </c>
      <c r="R1992" s="18">
        <v>10221.6</v>
      </c>
      <c r="S1992" s="18">
        <v>10408.799999999999</v>
      </c>
      <c r="T1992" s="18">
        <v>10574.8</v>
      </c>
      <c r="U1992" s="18">
        <v>10721</v>
      </c>
      <c r="V1992" s="18">
        <v>10847.7</v>
      </c>
      <c r="W1992" s="18">
        <v>10956.6</v>
      </c>
      <c r="X1992" s="18">
        <v>11049.1</v>
      </c>
      <c r="Y1992" s="18">
        <v>11125.1</v>
      </c>
      <c r="Z1992" s="18">
        <v>11183.4</v>
      </c>
    </row>
    <row r="1993" spans="1:26" hidden="1">
      <c r="A1993" s="18" t="s">
        <v>214</v>
      </c>
      <c r="B1993" s="18" t="s">
        <v>297</v>
      </c>
      <c r="C1993" s="18" t="s">
        <v>331</v>
      </c>
      <c r="D1993" s="18" t="s">
        <v>58</v>
      </c>
      <c r="E1993" s="18" t="s">
        <v>140</v>
      </c>
      <c r="F1993" s="18" t="s">
        <v>141</v>
      </c>
      <c r="G1993" s="18">
        <v>30911.814450000002</v>
      </c>
      <c r="H1993" s="18">
        <v>34045.15625</v>
      </c>
      <c r="I1993" s="18" t="s">
        <v>164</v>
      </c>
      <c r="J1993" s="18">
        <v>38511.03125</v>
      </c>
      <c r="K1993" s="18" t="s">
        <v>164</v>
      </c>
      <c r="L1993" s="18">
        <v>10375.259770000001</v>
      </c>
      <c r="M1993" s="18" t="s">
        <v>164</v>
      </c>
      <c r="N1993" s="18">
        <v>5185.8383789999998</v>
      </c>
      <c r="O1993" s="18" t="s">
        <v>164</v>
      </c>
      <c r="P1993" s="18">
        <v>513.44238280000002</v>
      </c>
      <c r="Q1993" s="18" t="s">
        <v>164</v>
      </c>
      <c r="R1993" s="18">
        <v>-4844.283203</v>
      </c>
      <c r="S1993" s="18" t="s">
        <v>164</v>
      </c>
      <c r="T1993" s="18">
        <v>-8202.6357420000004</v>
      </c>
      <c r="U1993" s="18" t="s">
        <v>164</v>
      </c>
      <c r="V1993" s="18">
        <v>-9723.0927730000003</v>
      </c>
      <c r="W1993" s="18" t="s">
        <v>164</v>
      </c>
      <c r="X1993" s="18">
        <v>-11018.39746</v>
      </c>
      <c r="Y1993" s="18" t="s">
        <v>164</v>
      </c>
      <c r="Z1993" s="18">
        <v>-12265.174800000001</v>
      </c>
    </row>
    <row r="1994" spans="1:26" hidden="1">
      <c r="A1994" s="18" t="s">
        <v>214</v>
      </c>
      <c r="B1994" s="18" t="s">
        <v>297</v>
      </c>
      <c r="C1994" s="18" t="s">
        <v>331</v>
      </c>
      <c r="D1994" s="18" t="s">
        <v>58</v>
      </c>
      <c r="E1994" s="18" t="s">
        <v>59</v>
      </c>
      <c r="F1994" s="18" t="s">
        <v>60</v>
      </c>
      <c r="G1994" s="18">
        <v>338.79208369999998</v>
      </c>
      <c r="H1994" s="18">
        <v>376.53201289999998</v>
      </c>
      <c r="I1994" s="18" t="s">
        <v>164</v>
      </c>
      <c r="J1994" s="18">
        <v>446.460083</v>
      </c>
      <c r="K1994" s="18" t="s">
        <v>164</v>
      </c>
      <c r="L1994" s="18">
        <v>316.97485349999999</v>
      </c>
      <c r="M1994" s="18" t="s">
        <v>164</v>
      </c>
      <c r="N1994" s="18">
        <v>302.39321899999999</v>
      </c>
      <c r="O1994" s="18" t="s">
        <v>164</v>
      </c>
      <c r="P1994" s="18">
        <v>320.58523559999998</v>
      </c>
      <c r="Q1994" s="18" t="s">
        <v>164</v>
      </c>
      <c r="R1994" s="18">
        <v>341.14645389999998</v>
      </c>
      <c r="S1994" s="18" t="s">
        <v>164</v>
      </c>
      <c r="T1994" s="18">
        <v>364.42333980000001</v>
      </c>
      <c r="U1994" s="18" t="s">
        <v>164</v>
      </c>
      <c r="V1994" s="18">
        <v>380.4394226</v>
      </c>
      <c r="W1994" s="18" t="s">
        <v>164</v>
      </c>
      <c r="X1994" s="18">
        <v>393.70047</v>
      </c>
      <c r="Y1994" s="18" t="s">
        <v>164</v>
      </c>
      <c r="Z1994" s="18">
        <v>403.41775510000002</v>
      </c>
    </row>
    <row r="1995" spans="1:26" hidden="1">
      <c r="A1995" s="18" t="s">
        <v>214</v>
      </c>
      <c r="B1995" s="18" t="s">
        <v>297</v>
      </c>
      <c r="C1995" s="18" t="s">
        <v>331</v>
      </c>
      <c r="D1995" s="18" t="s">
        <v>58</v>
      </c>
      <c r="E1995" s="18" t="s">
        <v>61</v>
      </c>
      <c r="F1995" s="18" t="s">
        <v>62</v>
      </c>
      <c r="G1995" s="18">
        <v>62356.086719999999</v>
      </c>
      <c r="H1995" s="18">
        <v>73745.71875</v>
      </c>
      <c r="I1995" s="18" t="s">
        <v>164</v>
      </c>
      <c r="J1995" s="18">
        <v>104696.3328</v>
      </c>
      <c r="K1995" s="18" t="s">
        <v>164</v>
      </c>
      <c r="L1995" s="18">
        <v>141169.46249999999</v>
      </c>
      <c r="M1995" s="18" t="s">
        <v>164</v>
      </c>
      <c r="N1995" s="18">
        <v>184526.90779999999</v>
      </c>
      <c r="O1995" s="18" t="s">
        <v>164</v>
      </c>
      <c r="P1995" s="18">
        <v>238300.1672</v>
      </c>
      <c r="Q1995" s="18" t="s">
        <v>164</v>
      </c>
      <c r="R1995" s="18">
        <v>283602.85940000002</v>
      </c>
      <c r="S1995" s="18" t="s">
        <v>164</v>
      </c>
      <c r="T1995" s="18">
        <v>334848.59379999997</v>
      </c>
      <c r="U1995" s="18" t="s">
        <v>164</v>
      </c>
      <c r="V1995" s="18">
        <v>391571.70939999999</v>
      </c>
      <c r="W1995" s="18" t="s">
        <v>164</v>
      </c>
      <c r="X1995" s="18">
        <v>455290.85940000002</v>
      </c>
      <c r="Y1995" s="18" t="s">
        <v>164</v>
      </c>
      <c r="Z1995" s="18">
        <v>526346.49380000005</v>
      </c>
    </row>
    <row r="1996" spans="1:26" hidden="1">
      <c r="A1996" s="18" t="s">
        <v>214</v>
      </c>
      <c r="B1996" s="18" t="s">
        <v>297</v>
      </c>
      <c r="C1996" s="18" t="s">
        <v>331</v>
      </c>
      <c r="D1996" s="18" t="s">
        <v>58</v>
      </c>
      <c r="E1996" s="18" t="s">
        <v>142</v>
      </c>
      <c r="F1996" s="18" t="s">
        <v>143</v>
      </c>
      <c r="G1996" s="18">
        <v>6514.0961909999996</v>
      </c>
      <c r="H1996" s="18">
        <v>6916.1831050000001</v>
      </c>
      <c r="I1996" s="18" t="s">
        <v>164</v>
      </c>
      <c r="J1996" s="18">
        <v>7611.7202150000003</v>
      </c>
      <c r="K1996" s="18" t="s">
        <v>164</v>
      </c>
      <c r="L1996" s="18">
        <v>8261.5732420000004</v>
      </c>
      <c r="M1996" s="18" t="s">
        <v>164</v>
      </c>
      <c r="N1996" s="18">
        <v>8784.6894530000009</v>
      </c>
      <c r="O1996" s="18" t="s">
        <v>164</v>
      </c>
      <c r="P1996" s="18">
        <v>9162.8847659999992</v>
      </c>
      <c r="Q1996" s="18" t="s">
        <v>164</v>
      </c>
      <c r="R1996" s="18">
        <v>9373.4853519999997</v>
      </c>
      <c r="S1996" s="18" t="s">
        <v>164</v>
      </c>
      <c r="T1996" s="18">
        <v>9438.1474610000005</v>
      </c>
      <c r="U1996" s="18" t="s">
        <v>164</v>
      </c>
      <c r="V1996" s="18">
        <v>9381.6425780000009</v>
      </c>
      <c r="W1996" s="18" t="s">
        <v>164</v>
      </c>
      <c r="X1996" s="18">
        <v>9222.6572269999997</v>
      </c>
      <c r="Y1996" s="18" t="s">
        <v>164</v>
      </c>
      <c r="Z1996" s="18">
        <v>8996.4921880000002</v>
      </c>
    </row>
    <row r="1997" spans="1:26" hidden="1">
      <c r="A1997" s="18" t="s">
        <v>214</v>
      </c>
      <c r="B1997" s="18" t="s">
        <v>297</v>
      </c>
      <c r="C1997" s="18" t="s">
        <v>331</v>
      </c>
      <c r="D1997" s="18" t="s">
        <v>58</v>
      </c>
      <c r="E1997" s="18" t="s">
        <v>63</v>
      </c>
      <c r="F1997" s="18" t="s">
        <v>60</v>
      </c>
      <c r="G1997" s="18">
        <v>453.09680179999998</v>
      </c>
      <c r="H1997" s="18">
        <v>510.09225459999999</v>
      </c>
      <c r="I1997" s="18" t="s">
        <v>164</v>
      </c>
      <c r="J1997" s="18">
        <v>603.33740230000001</v>
      </c>
      <c r="K1997" s="18" t="s">
        <v>164</v>
      </c>
      <c r="L1997" s="18">
        <v>397.85440060000002</v>
      </c>
      <c r="M1997" s="18" t="s">
        <v>164</v>
      </c>
      <c r="N1997" s="18">
        <v>394.84677119999998</v>
      </c>
      <c r="O1997" s="18" t="s">
        <v>164</v>
      </c>
      <c r="P1997" s="18">
        <v>436.94601440000002</v>
      </c>
      <c r="Q1997" s="18" t="s">
        <v>164</v>
      </c>
      <c r="R1997" s="18">
        <v>468.48977660000003</v>
      </c>
      <c r="S1997" s="18" t="s">
        <v>164</v>
      </c>
      <c r="T1997" s="18">
        <v>501.46600339999998</v>
      </c>
      <c r="U1997" s="18" t="s">
        <v>164</v>
      </c>
      <c r="V1997" s="18">
        <v>531.33483890000002</v>
      </c>
      <c r="W1997" s="18" t="s">
        <v>164</v>
      </c>
      <c r="X1997" s="18">
        <v>548.39947510000002</v>
      </c>
      <c r="Y1997" s="18" t="s">
        <v>164</v>
      </c>
      <c r="Z1997" s="18">
        <v>564.08898929999998</v>
      </c>
    </row>
    <row r="1998" spans="1:26" hidden="1">
      <c r="A1998" s="18" t="s">
        <v>214</v>
      </c>
      <c r="B1998" s="18" t="s">
        <v>298</v>
      </c>
      <c r="C1998" s="18" t="s">
        <v>331</v>
      </c>
      <c r="D1998" s="18" t="s">
        <v>58</v>
      </c>
      <c r="E1998" s="18" t="s">
        <v>140</v>
      </c>
      <c r="F1998" s="18" t="s">
        <v>141</v>
      </c>
      <c r="G1998" s="18">
        <v>30911.814450000002</v>
      </c>
      <c r="H1998" s="18">
        <v>34045.15625</v>
      </c>
      <c r="I1998" s="18" t="s">
        <v>164</v>
      </c>
      <c r="J1998" s="18">
        <v>38513.40625</v>
      </c>
      <c r="K1998" s="18" t="s">
        <v>164</v>
      </c>
      <c r="L1998" s="18">
        <v>11543.35449</v>
      </c>
      <c r="M1998" s="18" t="s">
        <v>164</v>
      </c>
      <c r="N1998" s="18">
        <v>6396.9809569999998</v>
      </c>
      <c r="O1998" s="18" t="s">
        <v>164</v>
      </c>
      <c r="P1998" s="18">
        <v>1362.5345460000001</v>
      </c>
      <c r="Q1998" s="18" t="s">
        <v>164</v>
      </c>
      <c r="R1998" s="18">
        <v>-4798.294922</v>
      </c>
      <c r="S1998" s="18" t="s">
        <v>164</v>
      </c>
      <c r="T1998" s="18">
        <v>-8768.2783199999994</v>
      </c>
      <c r="U1998" s="18" t="s">
        <v>164</v>
      </c>
      <c r="V1998" s="18">
        <v>-10602.64258</v>
      </c>
      <c r="W1998" s="18" t="s">
        <v>164</v>
      </c>
      <c r="X1998" s="18">
        <v>-11758.007809999999</v>
      </c>
      <c r="Y1998" s="18" t="s">
        <v>164</v>
      </c>
      <c r="Z1998" s="18">
        <v>-12834.88867</v>
      </c>
    </row>
    <row r="1999" spans="1:26" hidden="1">
      <c r="A1999" s="18" t="s">
        <v>214</v>
      </c>
      <c r="B1999" s="18" t="s">
        <v>298</v>
      </c>
      <c r="C1999" s="18" t="s">
        <v>331</v>
      </c>
      <c r="D1999" s="18" t="s">
        <v>58</v>
      </c>
      <c r="E1999" s="18" t="s">
        <v>59</v>
      </c>
      <c r="F1999" s="18" t="s">
        <v>60</v>
      </c>
      <c r="G1999" s="18">
        <v>338.79208369999998</v>
      </c>
      <c r="H1999" s="18">
        <v>376.53201289999998</v>
      </c>
      <c r="I1999" s="18" t="s">
        <v>164</v>
      </c>
      <c r="J1999" s="18">
        <v>446.47293089999999</v>
      </c>
      <c r="K1999" s="18" t="s">
        <v>164</v>
      </c>
      <c r="L1999" s="18">
        <v>329.00610349999999</v>
      </c>
      <c r="M1999" s="18" t="s">
        <v>164</v>
      </c>
      <c r="N1999" s="18">
        <v>318.8475952</v>
      </c>
      <c r="O1999" s="18" t="s">
        <v>164</v>
      </c>
      <c r="P1999" s="18">
        <v>335.67135619999999</v>
      </c>
      <c r="Q1999" s="18" t="s">
        <v>164</v>
      </c>
      <c r="R1999" s="18">
        <v>349.24673460000002</v>
      </c>
      <c r="S1999" s="18" t="s">
        <v>164</v>
      </c>
      <c r="T1999" s="18">
        <v>370.18002319999999</v>
      </c>
      <c r="U1999" s="18" t="s">
        <v>164</v>
      </c>
      <c r="V1999" s="18">
        <v>388.4891968</v>
      </c>
      <c r="W1999" s="18" t="s">
        <v>164</v>
      </c>
      <c r="X1999" s="18">
        <v>394.75076289999998</v>
      </c>
      <c r="Y1999" s="18" t="s">
        <v>164</v>
      </c>
      <c r="Z1999" s="18">
        <v>405.5461426</v>
      </c>
    </row>
    <row r="2000" spans="1:26" hidden="1">
      <c r="A2000" s="18" t="s">
        <v>214</v>
      </c>
      <c r="B2000" s="18" t="s">
        <v>298</v>
      </c>
      <c r="C2000" s="18" t="s">
        <v>331</v>
      </c>
      <c r="D2000" s="18" t="s">
        <v>58</v>
      </c>
      <c r="E2000" s="18" t="s">
        <v>61</v>
      </c>
      <c r="F2000" s="18" t="s">
        <v>62</v>
      </c>
      <c r="G2000" s="18">
        <v>62356.086719999999</v>
      </c>
      <c r="H2000" s="18">
        <v>73745.71875</v>
      </c>
      <c r="I2000" s="18" t="s">
        <v>164</v>
      </c>
      <c r="J2000" s="18">
        <v>104696.3328</v>
      </c>
      <c r="K2000" s="18" t="s">
        <v>164</v>
      </c>
      <c r="L2000" s="18">
        <v>141169.46249999999</v>
      </c>
      <c r="M2000" s="18" t="s">
        <v>164</v>
      </c>
      <c r="N2000" s="18">
        <v>184526.90779999999</v>
      </c>
      <c r="O2000" s="18" t="s">
        <v>164</v>
      </c>
      <c r="P2000" s="18">
        <v>238300.1672</v>
      </c>
      <c r="Q2000" s="18" t="s">
        <v>164</v>
      </c>
      <c r="R2000" s="18">
        <v>283602.85940000002</v>
      </c>
      <c r="S2000" s="18" t="s">
        <v>164</v>
      </c>
      <c r="T2000" s="18">
        <v>334848.59379999997</v>
      </c>
      <c r="U2000" s="18" t="s">
        <v>164</v>
      </c>
      <c r="V2000" s="18">
        <v>391571.70939999999</v>
      </c>
      <c r="W2000" s="18" t="s">
        <v>164</v>
      </c>
      <c r="X2000" s="18">
        <v>455290.85940000002</v>
      </c>
      <c r="Y2000" s="18" t="s">
        <v>164</v>
      </c>
      <c r="Z2000" s="18">
        <v>526346.49380000005</v>
      </c>
    </row>
    <row r="2001" spans="1:26" hidden="1">
      <c r="A2001" s="18" t="s">
        <v>214</v>
      </c>
      <c r="B2001" s="18" t="s">
        <v>298</v>
      </c>
      <c r="C2001" s="18" t="s">
        <v>331</v>
      </c>
      <c r="D2001" s="18" t="s">
        <v>58</v>
      </c>
      <c r="E2001" s="18" t="s">
        <v>142</v>
      </c>
      <c r="F2001" s="18" t="s">
        <v>143</v>
      </c>
      <c r="G2001" s="18">
        <v>6514.0961909999996</v>
      </c>
      <c r="H2001" s="18">
        <v>6916.1831050000001</v>
      </c>
      <c r="I2001" s="18" t="s">
        <v>164</v>
      </c>
      <c r="J2001" s="18">
        <v>7611.7202150000003</v>
      </c>
      <c r="K2001" s="18" t="s">
        <v>164</v>
      </c>
      <c r="L2001" s="18">
        <v>8261.5732420000004</v>
      </c>
      <c r="M2001" s="18" t="s">
        <v>164</v>
      </c>
      <c r="N2001" s="18">
        <v>8784.6894530000009</v>
      </c>
      <c r="O2001" s="18" t="s">
        <v>164</v>
      </c>
      <c r="P2001" s="18">
        <v>9162.8847659999992</v>
      </c>
      <c r="Q2001" s="18" t="s">
        <v>164</v>
      </c>
      <c r="R2001" s="18">
        <v>9373.4853519999997</v>
      </c>
      <c r="S2001" s="18" t="s">
        <v>164</v>
      </c>
      <c r="T2001" s="18">
        <v>9438.1474610000005</v>
      </c>
      <c r="U2001" s="18" t="s">
        <v>164</v>
      </c>
      <c r="V2001" s="18">
        <v>9381.6425780000009</v>
      </c>
      <c r="W2001" s="18" t="s">
        <v>164</v>
      </c>
      <c r="X2001" s="18">
        <v>9222.6572269999997</v>
      </c>
      <c r="Y2001" s="18" t="s">
        <v>164</v>
      </c>
      <c r="Z2001" s="18">
        <v>8996.4921880000002</v>
      </c>
    </row>
    <row r="2002" spans="1:26" hidden="1">
      <c r="A2002" s="18" t="s">
        <v>214</v>
      </c>
      <c r="B2002" s="18" t="s">
        <v>298</v>
      </c>
      <c r="C2002" s="18" t="s">
        <v>331</v>
      </c>
      <c r="D2002" s="18" t="s">
        <v>58</v>
      </c>
      <c r="E2002" s="18" t="s">
        <v>63</v>
      </c>
      <c r="F2002" s="18" t="s">
        <v>60</v>
      </c>
      <c r="G2002" s="18">
        <v>453.09680179999998</v>
      </c>
      <c r="H2002" s="18">
        <v>510.09225459999999</v>
      </c>
      <c r="I2002" s="18" t="s">
        <v>164</v>
      </c>
      <c r="J2002" s="18">
        <v>603.46514890000003</v>
      </c>
      <c r="K2002" s="18" t="s">
        <v>164</v>
      </c>
      <c r="L2002" s="18">
        <v>414.17758179999998</v>
      </c>
      <c r="M2002" s="18" t="s">
        <v>164</v>
      </c>
      <c r="N2002" s="18">
        <v>416.0340271</v>
      </c>
      <c r="O2002" s="18" t="s">
        <v>164</v>
      </c>
      <c r="P2002" s="18">
        <v>457.6837769</v>
      </c>
      <c r="Q2002" s="18" t="s">
        <v>164</v>
      </c>
      <c r="R2002" s="18">
        <v>485.84677119999998</v>
      </c>
      <c r="S2002" s="18" t="s">
        <v>164</v>
      </c>
      <c r="T2002" s="18">
        <v>516.27618410000002</v>
      </c>
      <c r="U2002" s="18" t="s">
        <v>164</v>
      </c>
      <c r="V2002" s="18">
        <v>553.89044190000004</v>
      </c>
      <c r="W2002" s="18" t="s">
        <v>164</v>
      </c>
      <c r="X2002" s="18">
        <v>563.17645259999995</v>
      </c>
      <c r="Y2002" s="18" t="s">
        <v>164</v>
      </c>
      <c r="Z2002" s="18">
        <v>576.1815186</v>
      </c>
    </row>
    <row r="2003" spans="1:26" hidden="1">
      <c r="A2003" s="18" t="s">
        <v>214</v>
      </c>
      <c r="B2003" s="18" t="s">
        <v>333</v>
      </c>
      <c r="C2003" s="18" t="s">
        <v>331</v>
      </c>
      <c r="D2003" s="18" t="s">
        <v>58</v>
      </c>
      <c r="E2003" s="18" t="s">
        <v>140</v>
      </c>
      <c r="F2003" s="18" t="s">
        <v>141</v>
      </c>
      <c r="G2003" s="18">
        <v>30911.814450000002</v>
      </c>
      <c r="H2003" s="18">
        <v>34045.152340000001</v>
      </c>
      <c r="I2003" s="18" t="s">
        <v>164</v>
      </c>
      <c r="J2003" s="18">
        <v>38434.632810000003</v>
      </c>
      <c r="K2003" s="18" t="s">
        <v>164</v>
      </c>
      <c r="L2003" s="18">
        <v>4556.4414059999999</v>
      </c>
      <c r="M2003" s="18" t="s">
        <v>164</v>
      </c>
      <c r="N2003" s="18">
        <v>3647.5085450000001</v>
      </c>
      <c r="O2003" s="18" t="s">
        <v>164</v>
      </c>
      <c r="P2003" s="18">
        <v>1047.6170649999999</v>
      </c>
      <c r="Q2003" s="18" t="s">
        <v>164</v>
      </c>
      <c r="R2003" s="18">
        <v>-3053.4880370000001</v>
      </c>
      <c r="S2003" s="18" t="s">
        <v>164</v>
      </c>
      <c r="T2003" s="18">
        <v>-6075.9887699999999</v>
      </c>
      <c r="U2003" s="18" t="s">
        <v>164</v>
      </c>
      <c r="V2003" s="18">
        <v>-5165.4677730000003</v>
      </c>
      <c r="W2003" s="18" t="s">
        <v>164</v>
      </c>
      <c r="X2003" s="18">
        <v>-4898.1225590000004</v>
      </c>
      <c r="Y2003" s="18" t="s">
        <v>164</v>
      </c>
      <c r="Z2003" s="18">
        <v>-10157.67871</v>
      </c>
    </row>
    <row r="2004" spans="1:26" hidden="1">
      <c r="A2004" s="18" t="s">
        <v>214</v>
      </c>
      <c r="B2004" s="18" t="s">
        <v>333</v>
      </c>
      <c r="C2004" s="18" t="s">
        <v>331</v>
      </c>
      <c r="D2004" s="18" t="s">
        <v>58</v>
      </c>
      <c r="E2004" s="18" t="s">
        <v>59</v>
      </c>
      <c r="F2004" s="18" t="s">
        <v>60</v>
      </c>
      <c r="G2004" s="18">
        <v>338.79208369999998</v>
      </c>
      <c r="H2004" s="18">
        <v>376.5319824</v>
      </c>
      <c r="I2004" s="18" t="s">
        <v>164</v>
      </c>
      <c r="J2004" s="18">
        <v>446.29129030000001</v>
      </c>
      <c r="K2004" s="18" t="s">
        <v>164</v>
      </c>
      <c r="L2004" s="18">
        <v>202.88934330000001</v>
      </c>
      <c r="M2004" s="18" t="s">
        <v>164</v>
      </c>
      <c r="N2004" s="18">
        <v>206.33000179999999</v>
      </c>
      <c r="O2004" s="18" t="s">
        <v>164</v>
      </c>
      <c r="P2004" s="18">
        <v>222.06710820000001</v>
      </c>
      <c r="Q2004" s="18" t="s">
        <v>164</v>
      </c>
      <c r="R2004" s="18">
        <v>240.03504939999999</v>
      </c>
      <c r="S2004" s="18" t="s">
        <v>164</v>
      </c>
      <c r="T2004" s="18">
        <v>254.45777889999999</v>
      </c>
      <c r="U2004" s="18" t="s">
        <v>164</v>
      </c>
      <c r="V2004" s="18">
        <v>265.34548949999999</v>
      </c>
      <c r="W2004" s="18" t="s">
        <v>164</v>
      </c>
      <c r="X2004" s="18">
        <v>276.11541749999998</v>
      </c>
      <c r="Y2004" s="18" t="s">
        <v>164</v>
      </c>
      <c r="Z2004" s="18">
        <v>283.20867920000001</v>
      </c>
    </row>
    <row r="2005" spans="1:26" hidden="1">
      <c r="A2005" s="18" t="s">
        <v>214</v>
      </c>
      <c r="B2005" s="18" t="s">
        <v>333</v>
      </c>
      <c r="C2005" s="18" t="s">
        <v>331</v>
      </c>
      <c r="D2005" s="18" t="s">
        <v>58</v>
      </c>
      <c r="E2005" s="18" t="s">
        <v>61</v>
      </c>
      <c r="F2005" s="18" t="s">
        <v>62</v>
      </c>
      <c r="G2005" s="18">
        <v>62356.086719999999</v>
      </c>
      <c r="H2005" s="18">
        <v>73745.71875</v>
      </c>
      <c r="I2005" s="18" t="s">
        <v>164</v>
      </c>
      <c r="J2005" s="18">
        <v>104696.3328</v>
      </c>
      <c r="K2005" s="18" t="s">
        <v>164</v>
      </c>
      <c r="L2005" s="18">
        <v>141169.46249999999</v>
      </c>
      <c r="M2005" s="18" t="s">
        <v>164</v>
      </c>
      <c r="N2005" s="18">
        <v>184526.90779999999</v>
      </c>
      <c r="O2005" s="18" t="s">
        <v>164</v>
      </c>
      <c r="P2005" s="18">
        <v>238300.1672</v>
      </c>
      <c r="Q2005" s="18" t="s">
        <v>164</v>
      </c>
      <c r="R2005" s="18">
        <v>283602.85940000002</v>
      </c>
      <c r="S2005" s="18" t="s">
        <v>164</v>
      </c>
      <c r="T2005" s="18">
        <v>334848.59379999997</v>
      </c>
      <c r="U2005" s="18" t="s">
        <v>164</v>
      </c>
      <c r="V2005" s="18">
        <v>391571.70939999999</v>
      </c>
      <c r="W2005" s="18" t="s">
        <v>164</v>
      </c>
      <c r="X2005" s="18">
        <v>455290.85940000002</v>
      </c>
      <c r="Y2005" s="18" t="s">
        <v>164</v>
      </c>
      <c r="Z2005" s="18">
        <v>526346.49380000005</v>
      </c>
    </row>
    <row r="2006" spans="1:26" hidden="1">
      <c r="A2006" s="18" t="s">
        <v>214</v>
      </c>
      <c r="B2006" s="18" t="s">
        <v>333</v>
      </c>
      <c r="C2006" s="18" t="s">
        <v>331</v>
      </c>
      <c r="D2006" s="18" t="s">
        <v>58</v>
      </c>
      <c r="E2006" s="18" t="s">
        <v>142</v>
      </c>
      <c r="F2006" s="18" t="s">
        <v>143</v>
      </c>
      <c r="G2006" s="18">
        <v>6514.0961909999996</v>
      </c>
      <c r="H2006" s="18">
        <v>6916.1831050000001</v>
      </c>
      <c r="I2006" s="18" t="s">
        <v>164</v>
      </c>
      <c r="J2006" s="18">
        <v>7611.7202150000003</v>
      </c>
      <c r="K2006" s="18" t="s">
        <v>164</v>
      </c>
      <c r="L2006" s="18">
        <v>8261.5732420000004</v>
      </c>
      <c r="M2006" s="18" t="s">
        <v>164</v>
      </c>
      <c r="N2006" s="18">
        <v>8784.6894530000009</v>
      </c>
      <c r="O2006" s="18" t="s">
        <v>164</v>
      </c>
      <c r="P2006" s="18">
        <v>9162.8847659999992</v>
      </c>
      <c r="Q2006" s="18" t="s">
        <v>164</v>
      </c>
      <c r="R2006" s="18">
        <v>9373.4853519999997</v>
      </c>
      <c r="S2006" s="18" t="s">
        <v>164</v>
      </c>
      <c r="T2006" s="18">
        <v>9438.1474610000005</v>
      </c>
      <c r="U2006" s="18" t="s">
        <v>164</v>
      </c>
      <c r="V2006" s="18">
        <v>9381.6425780000009</v>
      </c>
      <c r="W2006" s="18" t="s">
        <v>164</v>
      </c>
      <c r="X2006" s="18">
        <v>9222.6572269999997</v>
      </c>
      <c r="Y2006" s="18" t="s">
        <v>164</v>
      </c>
      <c r="Z2006" s="18">
        <v>8996.4921880000002</v>
      </c>
    </row>
    <row r="2007" spans="1:26" hidden="1">
      <c r="A2007" s="18" t="s">
        <v>214</v>
      </c>
      <c r="B2007" s="18" t="s">
        <v>333</v>
      </c>
      <c r="C2007" s="18" t="s">
        <v>331</v>
      </c>
      <c r="D2007" s="18" t="s">
        <v>58</v>
      </c>
      <c r="E2007" s="18" t="s">
        <v>63</v>
      </c>
      <c r="F2007" s="18" t="s">
        <v>60</v>
      </c>
      <c r="G2007" s="18">
        <v>453.09680179999998</v>
      </c>
      <c r="H2007" s="18">
        <v>510.09225459999999</v>
      </c>
      <c r="I2007" s="18" t="s">
        <v>164</v>
      </c>
      <c r="J2007" s="18">
        <v>602.98754880000001</v>
      </c>
      <c r="K2007" s="18" t="s">
        <v>164</v>
      </c>
      <c r="L2007" s="18">
        <v>237.36520390000001</v>
      </c>
      <c r="M2007" s="18" t="s">
        <v>164</v>
      </c>
      <c r="N2007" s="18">
        <v>256.15536500000002</v>
      </c>
      <c r="O2007" s="18" t="s">
        <v>164</v>
      </c>
      <c r="P2007" s="18">
        <v>293.17141720000001</v>
      </c>
      <c r="Q2007" s="18" t="s">
        <v>164</v>
      </c>
      <c r="R2007" s="18">
        <v>320.49636839999999</v>
      </c>
      <c r="S2007" s="18" t="s">
        <v>164</v>
      </c>
      <c r="T2007" s="18">
        <v>338.10858150000001</v>
      </c>
      <c r="U2007" s="18" t="s">
        <v>164</v>
      </c>
      <c r="V2007" s="18">
        <v>359.96472169999998</v>
      </c>
      <c r="W2007" s="18" t="s">
        <v>164</v>
      </c>
      <c r="X2007" s="18">
        <v>372.75009160000002</v>
      </c>
      <c r="Y2007" s="18" t="s">
        <v>164</v>
      </c>
      <c r="Z2007" s="18">
        <v>386.82070920000001</v>
      </c>
    </row>
    <row r="2008" spans="1:26" hidden="1">
      <c r="A2008" s="18" t="s">
        <v>214</v>
      </c>
      <c r="B2008" s="18" t="s">
        <v>299</v>
      </c>
      <c r="C2008" s="18" t="s">
        <v>331</v>
      </c>
      <c r="D2008" s="18" t="s">
        <v>58</v>
      </c>
      <c r="E2008" s="18" t="s">
        <v>140</v>
      </c>
      <c r="F2008" s="18" t="s">
        <v>141</v>
      </c>
      <c r="G2008" s="18">
        <v>30911.814450000002</v>
      </c>
      <c r="H2008" s="18">
        <v>34045.15625</v>
      </c>
      <c r="I2008" s="18" t="s">
        <v>164</v>
      </c>
      <c r="J2008" s="18">
        <v>38497.257810000003</v>
      </c>
      <c r="K2008" s="18" t="s">
        <v>164</v>
      </c>
      <c r="L2008" s="18">
        <v>8969.625</v>
      </c>
      <c r="M2008" s="18" t="s">
        <v>164</v>
      </c>
      <c r="N2008" s="18">
        <v>3999.553711</v>
      </c>
      <c r="O2008" s="18" t="s">
        <v>164</v>
      </c>
      <c r="P2008" s="18">
        <v>-111.4850388</v>
      </c>
      <c r="Q2008" s="18" t="s">
        <v>164</v>
      </c>
      <c r="R2008" s="18">
        <v>-4924.3540039999998</v>
      </c>
      <c r="S2008" s="18" t="s">
        <v>164</v>
      </c>
      <c r="T2008" s="18">
        <v>-7656.2348629999997</v>
      </c>
      <c r="U2008" s="18" t="s">
        <v>164</v>
      </c>
      <c r="V2008" s="18">
        <v>-9236.9785159999992</v>
      </c>
      <c r="W2008" s="18" t="s">
        <v>164</v>
      </c>
      <c r="X2008" s="18">
        <v>-9981.1279300000006</v>
      </c>
      <c r="Y2008" s="18" t="s">
        <v>164</v>
      </c>
      <c r="Z2008" s="18">
        <v>-11397.672850000001</v>
      </c>
    </row>
    <row r="2009" spans="1:26" hidden="1">
      <c r="A2009" s="18" t="s">
        <v>214</v>
      </c>
      <c r="B2009" s="18" t="s">
        <v>299</v>
      </c>
      <c r="C2009" s="18" t="s">
        <v>331</v>
      </c>
      <c r="D2009" s="18" t="s">
        <v>58</v>
      </c>
      <c r="E2009" s="18" t="s">
        <v>59</v>
      </c>
      <c r="F2009" s="18" t="s">
        <v>60</v>
      </c>
      <c r="G2009" s="18">
        <v>338.79208369999998</v>
      </c>
      <c r="H2009" s="18">
        <v>376.53201289999998</v>
      </c>
      <c r="I2009" s="18" t="s">
        <v>164</v>
      </c>
      <c r="J2009" s="18">
        <v>446.43548579999998</v>
      </c>
      <c r="K2009" s="18" t="s">
        <v>164</v>
      </c>
      <c r="L2009" s="18">
        <v>308.03161619999997</v>
      </c>
      <c r="M2009" s="18" t="s">
        <v>164</v>
      </c>
      <c r="N2009" s="18">
        <v>293.62088010000002</v>
      </c>
      <c r="O2009" s="18" t="s">
        <v>164</v>
      </c>
      <c r="P2009" s="18">
        <v>318.5794373</v>
      </c>
      <c r="Q2009" s="18" t="s">
        <v>164</v>
      </c>
      <c r="R2009" s="18">
        <v>346.94003300000003</v>
      </c>
      <c r="S2009" s="18" t="s">
        <v>164</v>
      </c>
      <c r="T2009" s="18">
        <v>369.84445190000002</v>
      </c>
      <c r="U2009" s="18" t="s">
        <v>164</v>
      </c>
      <c r="V2009" s="18">
        <v>386.88867190000002</v>
      </c>
      <c r="W2009" s="18" t="s">
        <v>164</v>
      </c>
      <c r="X2009" s="18">
        <v>402.81491089999997</v>
      </c>
      <c r="Y2009" s="18" t="s">
        <v>164</v>
      </c>
      <c r="Z2009" s="18">
        <v>414.0587463</v>
      </c>
    </row>
    <row r="2010" spans="1:26" hidden="1">
      <c r="A2010" s="18" t="s">
        <v>214</v>
      </c>
      <c r="B2010" s="18" t="s">
        <v>299</v>
      </c>
      <c r="C2010" s="18" t="s">
        <v>331</v>
      </c>
      <c r="D2010" s="18" t="s">
        <v>58</v>
      </c>
      <c r="E2010" s="18" t="s">
        <v>61</v>
      </c>
      <c r="F2010" s="18" t="s">
        <v>62</v>
      </c>
      <c r="G2010" s="18">
        <v>62356.086719999999</v>
      </c>
      <c r="H2010" s="18">
        <v>73745.71875</v>
      </c>
      <c r="I2010" s="18" t="s">
        <v>164</v>
      </c>
      <c r="J2010" s="18">
        <v>104696.3328</v>
      </c>
      <c r="K2010" s="18" t="s">
        <v>164</v>
      </c>
      <c r="L2010" s="18">
        <v>141169.46249999999</v>
      </c>
      <c r="M2010" s="18" t="s">
        <v>164</v>
      </c>
      <c r="N2010" s="18">
        <v>184526.90779999999</v>
      </c>
      <c r="O2010" s="18" t="s">
        <v>164</v>
      </c>
      <c r="P2010" s="18">
        <v>238300.1672</v>
      </c>
      <c r="Q2010" s="18" t="s">
        <v>164</v>
      </c>
      <c r="R2010" s="18">
        <v>283602.85940000002</v>
      </c>
      <c r="S2010" s="18" t="s">
        <v>164</v>
      </c>
      <c r="T2010" s="18">
        <v>334848.59379999997</v>
      </c>
      <c r="U2010" s="18" t="s">
        <v>164</v>
      </c>
      <c r="V2010" s="18">
        <v>391571.70939999999</v>
      </c>
      <c r="W2010" s="18" t="s">
        <v>164</v>
      </c>
      <c r="X2010" s="18">
        <v>455290.85940000002</v>
      </c>
      <c r="Y2010" s="18" t="s">
        <v>164</v>
      </c>
      <c r="Z2010" s="18">
        <v>526346.49380000005</v>
      </c>
    </row>
    <row r="2011" spans="1:26" hidden="1">
      <c r="A2011" s="18" t="s">
        <v>214</v>
      </c>
      <c r="B2011" s="18" t="s">
        <v>299</v>
      </c>
      <c r="C2011" s="18" t="s">
        <v>331</v>
      </c>
      <c r="D2011" s="18" t="s">
        <v>58</v>
      </c>
      <c r="E2011" s="18" t="s">
        <v>142</v>
      </c>
      <c r="F2011" s="18" t="s">
        <v>143</v>
      </c>
      <c r="G2011" s="18">
        <v>6514.0961909999996</v>
      </c>
      <c r="H2011" s="18">
        <v>6916.1831050000001</v>
      </c>
      <c r="I2011" s="18" t="s">
        <v>164</v>
      </c>
      <c r="J2011" s="18">
        <v>7611.7202150000003</v>
      </c>
      <c r="K2011" s="18" t="s">
        <v>164</v>
      </c>
      <c r="L2011" s="18">
        <v>8261.5732420000004</v>
      </c>
      <c r="M2011" s="18" t="s">
        <v>164</v>
      </c>
      <c r="N2011" s="18">
        <v>8784.6894530000009</v>
      </c>
      <c r="O2011" s="18" t="s">
        <v>164</v>
      </c>
      <c r="P2011" s="18">
        <v>9162.8847659999992</v>
      </c>
      <c r="Q2011" s="18" t="s">
        <v>164</v>
      </c>
      <c r="R2011" s="18">
        <v>9373.4853519999997</v>
      </c>
      <c r="S2011" s="18" t="s">
        <v>164</v>
      </c>
      <c r="T2011" s="18">
        <v>9438.1474610000005</v>
      </c>
      <c r="U2011" s="18" t="s">
        <v>164</v>
      </c>
      <c r="V2011" s="18">
        <v>9381.6425780000009</v>
      </c>
      <c r="W2011" s="18" t="s">
        <v>164</v>
      </c>
      <c r="X2011" s="18">
        <v>9222.6572269999997</v>
      </c>
      <c r="Y2011" s="18" t="s">
        <v>164</v>
      </c>
      <c r="Z2011" s="18">
        <v>8996.4921880000002</v>
      </c>
    </row>
    <row r="2012" spans="1:26" hidden="1">
      <c r="A2012" s="18" t="s">
        <v>214</v>
      </c>
      <c r="B2012" s="18" t="s">
        <v>299</v>
      </c>
      <c r="C2012" s="18" t="s">
        <v>331</v>
      </c>
      <c r="D2012" s="18" t="s">
        <v>58</v>
      </c>
      <c r="E2012" s="18" t="s">
        <v>63</v>
      </c>
      <c r="F2012" s="18" t="s">
        <v>60</v>
      </c>
      <c r="G2012" s="18">
        <v>453.09680179999998</v>
      </c>
      <c r="H2012" s="18">
        <v>510.09225459999999</v>
      </c>
      <c r="I2012" s="18" t="s">
        <v>164</v>
      </c>
      <c r="J2012" s="18">
        <v>602.98162839999998</v>
      </c>
      <c r="K2012" s="18" t="s">
        <v>164</v>
      </c>
      <c r="L2012" s="18">
        <v>381.7109375</v>
      </c>
      <c r="M2012" s="18" t="s">
        <v>164</v>
      </c>
      <c r="N2012" s="18">
        <v>373.86480710000001</v>
      </c>
      <c r="O2012" s="18" t="s">
        <v>164</v>
      </c>
      <c r="P2012" s="18">
        <v>414.81781009999997</v>
      </c>
      <c r="Q2012" s="18" t="s">
        <v>164</v>
      </c>
      <c r="R2012" s="18">
        <v>455.10290529999997</v>
      </c>
      <c r="S2012" s="18" t="s">
        <v>164</v>
      </c>
      <c r="T2012" s="18">
        <v>482.8122864</v>
      </c>
      <c r="U2012" s="18" t="s">
        <v>164</v>
      </c>
      <c r="V2012" s="18">
        <v>509.62197880000002</v>
      </c>
      <c r="W2012" s="18" t="s">
        <v>164</v>
      </c>
      <c r="X2012" s="18">
        <v>529.73022460000004</v>
      </c>
      <c r="Y2012" s="18" t="s">
        <v>164</v>
      </c>
      <c r="Z2012" s="18">
        <v>545.65716550000002</v>
      </c>
    </row>
    <row r="2013" spans="1:26" hidden="1">
      <c r="A2013" s="18" t="s">
        <v>220</v>
      </c>
      <c r="B2013" s="18" t="s">
        <v>334</v>
      </c>
      <c r="C2013" s="18" t="s">
        <v>331</v>
      </c>
      <c r="D2013" s="18" t="s">
        <v>58</v>
      </c>
      <c r="E2013" s="18" t="s">
        <v>140</v>
      </c>
      <c r="F2013" s="18" t="s">
        <v>141</v>
      </c>
      <c r="G2013" s="18">
        <v>33780.277600000001</v>
      </c>
      <c r="H2013" s="18">
        <v>38520.671799999996</v>
      </c>
      <c r="I2013" s="18">
        <v>43700.648399999998</v>
      </c>
      <c r="J2013" s="18">
        <v>32819.670599999998</v>
      </c>
      <c r="K2013" s="18">
        <v>20837.9879</v>
      </c>
      <c r="L2013" s="18">
        <v>14126.8732</v>
      </c>
      <c r="M2013" s="18">
        <v>8156.2286999999997</v>
      </c>
      <c r="N2013" s="18">
        <v>2513.9169999999999</v>
      </c>
      <c r="O2013" s="18">
        <v>-1123.5862</v>
      </c>
      <c r="P2013" s="18">
        <v>-3016.3636000000001</v>
      </c>
      <c r="Q2013" s="18">
        <v>-3899.0646000000002</v>
      </c>
      <c r="R2013" s="18">
        <v>-4284.6018999999997</v>
      </c>
      <c r="S2013" s="18" t="s">
        <v>164</v>
      </c>
      <c r="T2013" s="18">
        <v>-5464.8371999999999</v>
      </c>
      <c r="U2013" s="18" t="s">
        <v>164</v>
      </c>
      <c r="V2013" s="18">
        <v>-6027.4074000000001</v>
      </c>
      <c r="W2013" s="18" t="s">
        <v>164</v>
      </c>
      <c r="X2013" s="18">
        <v>-7233.1701000000003</v>
      </c>
      <c r="Y2013" s="18" t="s">
        <v>164</v>
      </c>
      <c r="Z2013" s="18">
        <v>-8013.415</v>
      </c>
    </row>
    <row r="2014" spans="1:26" hidden="1">
      <c r="A2014" s="18" t="s">
        <v>220</v>
      </c>
      <c r="B2014" s="18" t="s">
        <v>334</v>
      </c>
      <c r="C2014" s="18" t="s">
        <v>331</v>
      </c>
      <c r="D2014" s="18" t="s">
        <v>58</v>
      </c>
      <c r="E2014" s="18" t="s">
        <v>59</v>
      </c>
      <c r="F2014" s="18" t="s">
        <v>60</v>
      </c>
      <c r="G2014" s="18">
        <v>331.26330000000002</v>
      </c>
      <c r="H2014" s="18">
        <v>372.88049999999998</v>
      </c>
      <c r="I2014" s="18">
        <v>431.26209999999998</v>
      </c>
      <c r="J2014" s="18">
        <v>393.64479999999998</v>
      </c>
      <c r="K2014" s="18">
        <v>372.74380000000002</v>
      </c>
      <c r="L2014" s="18">
        <v>392.20190000000002</v>
      </c>
      <c r="M2014" s="18">
        <v>419.72649999999999</v>
      </c>
      <c r="N2014" s="18">
        <v>446.33769999999998</v>
      </c>
      <c r="O2014" s="18">
        <v>474.05900000000003</v>
      </c>
      <c r="P2014" s="18">
        <v>497.91129999999998</v>
      </c>
      <c r="Q2014" s="18">
        <v>515.63850000000002</v>
      </c>
      <c r="R2014" s="18">
        <v>525.78930000000003</v>
      </c>
      <c r="S2014" s="18" t="s">
        <v>164</v>
      </c>
      <c r="T2014" s="18">
        <v>542.57780000000002</v>
      </c>
      <c r="U2014" s="18" t="s">
        <v>164</v>
      </c>
      <c r="V2014" s="18">
        <v>565.29539999999997</v>
      </c>
      <c r="W2014" s="18" t="s">
        <v>164</v>
      </c>
      <c r="X2014" s="18">
        <v>567.19079999999997</v>
      </c>
      <c r="Y2014" s="18" t="s">
        <v>164</v>
      </c>
      <c r="Z2014" s="18">
        <v>577.24419999999998</v>
      </c>
    </row>
    <row r="2015" spans="1:26" hidden="1">
      <c r="A2015" s="18" t="s">
        <v>220</v>
      </c>
      <c r="B2015" s="18" t="s">
        <v>334</v>
      </c>
      <c r="C2015" s="18" t="s">
        <v>331</v>
      </c>
      <c r="D2015" s="18" t="s">
        <v>58</v>
      </c>
      <c r="E2015" s="18" t="s">
        <v>61</v>
      </c>
      <c r="F2015" s="18" t="s">
        <v>62</v>
      </c>
      <c r="G2015" s="18">
        <v>63354.998899999999</v>
      </c>
      <c r="H2015" s="18">
        <v>74525.024099999995</v>
      </c>
      <c r="I2015" s="18">
        <v>94222.791400000002</v>
      </c>
      <c r="J2015" s="18">
        <v>110580.40949999999</v>
      </c>
      <c r="K2015" s="18">
        <v>129526.7089</v>
      </c>
      <c r="L2015" s="18">
        <v>151350.51620000001</v>
      </c>
      <c r="M2015" s="18">
        <v>174927.5436</v>
      </c>
      <c r="N2015" s="18">
        <v>199229.14369999999</v>
      </c>
      <c r="O2015" s="18">
        <v>224723.5583</v>
      </c>
      <c r="P2015" s="18">
        <v>250336.50099999999</v>
      </c>
      <c r="Q2015" s="18">
        <v>274522.34230000002</v>
      </c>
      <c r="R2015" s="18">
        <v>298813.41889999999</v>
      </c>
      <c r="S2015" s="18" t="s">
        <v>164</v>
      </c>
      <c r="T2015" s="18">
        <v>360975.13520000002</v>
      </c>
      <c r="U2015" s="18" t="s">
        <v>164</v>
      </c>
      <c r="V2015" s="18">
        <v>431751.0808</v>
      </c>
      <c r="W2015" s="18" t="s">
        <v>164</v>
      </c>
      <c r="X2015" s="18">
        <v>501880.43859999999</v>
      </c>
      <c r="Y2015" s="18" t="s">
        <v>164</v>
      </c>
      <c r="Z2015" s="18">
        <v>587340.0318</v>
      </c>
    </row>
    <row r="2016" spans="1:26" hidden="1">
      <c r="A2016" s="18" t="s">
        <v>220</v>
      </c>
      <c r="B2016" s="18" t="s">
        <v>334</v>
      </c>
      <c r="C2016" s="18" t="s">
        <v>331</v>
      </c>
      <c r="D2016" s="18" t="s">
        <v>58</v>
      </c>
      <c r="E2016" s="18" t="s">
        <v>142</v>
      </c>
      <c r="F2016" s="18" t="s">
        <v>143</v>
      </c>
      <c r="G2016" s="18">
        <v>6465.5870000000004</v>
      </c>
      <c r="H2016" s="18">
        <v>6858.4391999999998</v>
      </c>
      <c r="I2016" s="18">
        <v>7248.0137000000004</v>
      </c>
      <c r="J2016" s="18">
        <v>7637.5883000000003</v>
      </c>
      <c r="K2016" s="18">
        <v>7978.3739999999998</v>
      </c>
      <c r="L2016" s="18">
        <v>8287.5740000000005</v>
      </c>
      <c r="M2016" s="18">
        <v>8565.3940000000002</v>
      </c>
      <c r="N2016" s="18">
        <v>8809.9670000000006</v>
      </c>
      <c r="O2016" s="18">
        <v>9018.4259999999995</v>
      </c>
      <c r="P2016" s="18">
        <v>9186.5609999999997</v>
      </c>
      <c r="Q2016" s="18">
        <v>9311.6740000000009</v>
      </c>
      <c r="R2016" s="18">
        <v>9395.1229999999996</v>
      </c>
      <c r="S2016" s="18" t="s">
        <v>164</v>
      </c>
      <c r="T2016" s="18">
        <v>9457.9449999999997</v>
      </c>
      <c r="U2016" s="18" t="s">
        <v>164</v>
      </c>
      <c r="V2016" s="18">
        <v>9399.8700000000008</v>
      </c>
      <c r="W2016" s="18" t="s">
        <v>164</v>
      </c>
      <c r="X2016" s="18">
        <v>9239.5290000000005</v>
      </c>
      <c r="Y2016" s="18" t="s">
        <v>164</v>
      </c>
      <c r="Z2016" s="18">
        <v>9012.2119999999995</v>
      </c>
    </row>
    <row r="2017" spans="1:26" hidden="1">
      <c r="A2017" s="18" t="s">
        <v>220</v>
      </c>
      <c r="B2017" s="18" t="s">
        <v>334</v>
      </c>
      <c r="C2017" s="18" t="s">
        <v>331</v>
      </c>
      <c r="D2017" s="18" t="s">
        <v>58</v>
      </c>
      <c r="E2017" s="18" t="s">
        <v>63</v>
      </c>
      <c r="F2017" s="18" t="s">
        <v>60</v>
      </c>
      <c r="G2017" s="18">
        <v>445.9341</v>
      </c>
      <c r="H2017" s="18">
        <v>500.20330000000001</v>
      </c>
      <c r="I2017" s="18">
        <v>571.89679999999998</v>
      </c>
      <c r="J2017" s="18">
        <v>492.68310000000002</v>
      </c>
      <c r="K2017" s="18">
        <v>438.73289999999997</v>
      </c>
      <c r="L2017" s="18">
        <v>457.22289999999998</v>
      </c>
      <c r="M2017" s="18">
        <v>497.28230000000002</v>
      </c>
      <c r="N2017" s="18">
        <v>545.14269999999999</v>
      </c>
      <c r="O2017" s="18">
        <v>596.16930000000002</v>
      </c>
      <c r="P2017" s="18">
        <v>638.76880000000006</v>
      </c>
      <c r="Q2017" s="18">
        <v>672.10090000000002</v>
      </c>
      <c r="R2017" s="18">
        <v>695.61080000000004</v>
      </c>
      <c r="S2017" s="18" t="s">
        <v>164</v>
      </c>
      <c r="T2017" s="18">
        <v>734.85709999999995</v>
      </c>
      <c r="U2017" s="18" t="s">
        <v>164</v>
      </c>
      <c r="V2017" s="18">
        <v>776.09609999999998</v>
      </c>
      <c r="W2017" s="18" t="s">
        <v>164</v>
      </c>
      <c r="X2017" s="18">
        <v>787.58259999999996</v>
      </c>
      <c r="Y2017" s="18" t="s">
        <v>164</v>
      </c>
      <c r="Z2017" s="18">
        <v>803.11800000000005</v>
      </c>
    </row>
    <row r="2018" spans="1:26" hidden="1">
      <c r="A2018" s="18" t="s">
        <v>220</v>
      </c>
      <c r="B2018" s="18" t="s">
        <v>335</v>
      </c>
      <c r="C2018" s="18" t="s">
        <v>331</v>
      </c>
      <c r="D2018" s="18" t="s">
        <v>58</v>
      </c>
      <c r="E2018" s="18" t="s">
        <v>140</v>
      </c>
      <c r="F2018" s="18" t="s">
        <v>141</v>
      </c>
      <c r="G2018" s="18">
        <v>33780.277600000001</v>
      </c>
      <c r="H2018" s="18">
        <v>38676.361599999997</v>
      </c>
      <c r="I2018" s="18">
        <v>43311.748800000001</v>
      </c>
      <c r="J2018" s="18">
        <v>31112.064299999998</v>
      </c>
      <c r="K2018" s="18">
        <v>18993.256600000001</v>
      </c>
      <c r="L2018" s="18">
        <v>13209.667100000001</v>
      </c>
      <c r="M2018" s="18">
        <v>8738.7196000000004</v>
      </c>
      <c r="N2018" s="18">
        <v>5364.0425999999998</v>
      </c>
      <c r="O2018" s="18">
        <v>2383.4393</v>
      </c>
      <c r="P2018" s="18">
        <v>-264.46550000000002</v>
      </c>
      <c r="Q2018" s="18">
        <v>-2555.4495000000002</v>
      </c>
      <c r="R2018" s="18">
        <v>-4330.6057000000001</v>
      </c>
      <c r="S2018" s="18" t="s">
        <v>164</v>
      </c>
      <c r="T2018" s="18">
        <v>-6389.5789000000004</v>
      </c>
      <c r="U2018" s="18" t="s">
        <v>164</v>
      </c>
      <c r="V2018" s="18">
        <v>-6992.9443000000001</v>
      </c>
      <c r="W2018" s="18" t="s">
        <v>164</v>
      </c>
      <c r="X2018" s="18">
        <v>-7914.2713000000003</v>
      </c>
      <c r="Y2018" s="18" t="s">
        <v>164</v>
      </c>
      <c r="Z2018" s="18">
        <v>-9154.5148000000008</v>
      </c>
    </row>
    <row r="2019" spans="1:26" hidden="1">
      <c r="A2019" s="18" t="s">
        <v>220</v>
      </c>
      <c r="B2019" s="18" t="s">
        <v>335</v>
      </c>
      <c r="C2019" s="18" t="s">
        <v>331</v>
      </c>
      <c r="D2019" s="18" t="s">
        <v>58</v>
      </c>
      <c r="E2019" s="18" t="s">
        <v>59</v>
      </c>
      <c r="F2019" s="18" t="s">
        <v>60</v>
      </c>
      <c r="G2019" s="18">
        <v>331.26330000000002</v>
      </c>
      <c r="H2019" s="18">
        <v>372.88049999999998</v>
      </c>
      <c r="I2019" s="18">
        <v>431.26209999999998</v>
      </c>
      <c r="J2019" s="18">
        <v>389.65589999999997</v>
      </c>
      <c r="K2019" s="18">
        <v>375.9205</v>
      </c>
      <c r="L2019" s="18">
        <v>401.1379</v>
      </c>
      <c r="M2019" s="18">
        <v>436.95699999999999</v>
      </c>
      <c r="N2019" s="18">
        <v>477.49970000000002</v>
      </c>
      <c r="O2019" s="18">
        <v>512.13289999999995</v>
      </c>
      <c r="P2019" s="18">
        <v>539.06679999999994</v>
      </c>
      <c r="Q2019" s="18">
        <v>561.35749999999996</v>
      </c>
      <c r="R2019" s="18">
        <v>581.40509999999995</v>
      </c>
      <c r="S2019" s="18" t="s">
        <v>164</v>
      </c>
      <c r="T2019" s="18">
        <v>631.19839999999999</v>
      </c>
      <c r="U2019" s="18" t="s">
        <v>164</v>
      </c>
      <c r="V2019" s="18">
        <v>693.14660000000003</v>
      </c>
      <c r="W2019" s="18" t="s">
        <v>164</v>
      </c>
      <c r="X2019" s="18">
        <v>744.5702</v>
      </c>
      <c r="Y2019" s="18" t="s">
        <v>164</v>
      </c>
      <c r="Z2019" s="18">
        <v>796.88509999999997</v>
      </c>
    </row>
    <row r="2020" spans="1:26" hidden="1">
      <c r="A2020" s="18" t="s">
        <v>220</v>
      </c>
      <c r="B2020" s="18" t="s">
        <v>335</v>
      </c>
      <c r="C2020" s="18" t="s">
        <v>331</v>
      </c>
      <c r="D2020" s="18" t="s">
        <v>58</v>
      </c>
      <c r="E2020" s="18" t="s">
        <v>61</v>
      </c>
      <c r="F2020" s="18" t="s">
        <v>62</v>
      </c>
      <c r="G2020" s="18">
        <v>63354.998899999999</v>
      </c>
      <c r="H2020" s="18">
        <v>74525.024099999995</v>
      </c>
      <c r="I2020" s="18">
        <v>94222.791400000002</v>
      </c>
      <c r="J2020" s="18">
        <v>109725.9219</v>
      </c>
      <c r="K2020" s="18">
        <v>128105.1462</v>
      </c>
      <c r="L2020" s="18">
        <v>149794.25229999999</v>
      </c>
      <c r="M2020" s="18">
        <v>173565.35569999999</v>
      </c>
      <c r="N2020" s="18">
        <v>198370.0913</v>
      </c>
      <c r="O2020" s="18">
        <v>223815.98689999999</v>
      </c>
      <c r="P2020" s="18">
        <v>248661.5981</v>
      </c>
      <c r="Q2020" s="18">
        <v>272042.33399999997</v>
      </c>
      <c r="R2020" s="18">
        <v>295793.16580000002</v>
      </c>
      <c r="S2020" s="18" t="s">
        <v>164</v>
      </c>
      <c r="T2020" s="18">
        <v>356143.72720000002</v>
      </c>
      <c r="U2020" s="18" t="s">
        <v>164</v>
      </c>
      <c r="V2020" s="18">
        <v>424776.63900000002</v>
      </c>
      <c r="W2020" s="18" t="s">
        <v>164</v>
      </c>
      <c r="X2020" s="18">
        <v>491604.71</v>
      </c>
      <c r="Y2020" s="18" t="s">
        <v>164</v>
      </c>
      <c r="Z2020" s="18">
        <v>572500.30359999998</v>
      </c>
    </row>
    <row r="2021" spans="1:26" hidden="1">
      <c r="A2021" s="18" t="s">
        <v>220</v>
      </c>
      <c r="B2021" s="18" t="s">
        <v>335</v>
      </c>
      <c r="C2021" s="18" t="s">
        <v>331</v>
      </c>
      <c r="D2021" s="18" t="s">
        <v>58</v>
      </c>
      <c r="E2021" s="18" t="s">
        <v>142</v>
      </c>
      <c r="F2021" s="18" t="s">
        <v>143</v>
      </c>
      <c r="G2021" s="18">
        <v>6465.5870000000004</v>
      </c>
      <c r="H2021" s="18">
        <v>6858.4391999999998</v>
      </c>
      <c r="I2021" s="18">
        <v>7248.0137000000004</v>
      </c>
      <c r="J2021" s="18">
        <v>7637.5883000000003</v>
      </c>
      <c r="K2021" s="18">
        <v>7978.3739999999998</v>
      </c>
      <c r="L2021" s="18">
        <v>8287.5740000000005</v>
      </c>
      <c r="M2021" s="18">
        <v>8565.3940000000002</v>
      </c>
      <c r="N2021" s="18">
        <v>8809.9670000000006</v>
      </c>
      <c r="O2021" s="18">
        <v>9018.4259999999995</v>
      </c>
      <c r="P2021" s="18">
        <v>9186.5609999999997</v>
      </c>
      <c r="Q2021" s="18">
        <v>9311.6740000000009</v>
      </c>
      <c r="R2021" s="18">
        <v>9395.1229999999996</v>
      </c>
      <c r="S2021" s="18" t="s">
        <v>164</v>
      </c>
      <c r="T2021" s="18">
        <v>9457.9449999999997</v>
      </c>
      <c r="U2021" s="18" t="s">
        <v>164</v>
      </c>
      <c r="V2021" s="18">
        <v>9399.8700000000008</v>
      </c>
      <c r="W2021" s="18" t="s">
        <v>164</v>
      </c>
      <c r="X2021" s="18">
        <v>9239.5290000000005</v>
      </c>
      <c r="Y2021" s="18" t="s">
        <v>164</v>
      </c>
      <c r="Z2021" s="18">
        <v>9012.2119999999995</v>
      </c>
    </row>
    <row r="2022" spans="1:26" hidden="1">
      <c r="A2022" s="18" t="s">
        <v>220</v>
      </c>
      <c r="B2022" s="18" t="s">
        <v>335</v>
      </c>
      <c r="C2022" s="18" t="s">
        <v>331</v>
      </c>
      <c r="D2022" s="18" t="s">
        <v>58</v>
      </c>
      <c r="E2022" s="18" t="s">
        <v>63</v>
      </c>
      <c r="F2022" s="18" t="s">
        <v>60</v>
      </c>
      <c r="G2022" s="18">
        <v>445.9341</v>
      </c>
      <c r="H2022" s="18">
        <v>500.20330000000001</v>
      </c>
      <c r="I2022" s="18">
        <v>571.89679999999998</v>
      </c>
      <c r="J2022" s="18">
        <v>484.1078</v>
      </c>
      <c r="K2022" s="18">
        <v>437.60340000000002</v>
      </c>
      <c r="L2022" s="18">
        <v>467.40129999999999</v>
      </c>
      <c r="M2022" s="18">
        <v>526.48879999999997</v>
      </c>
      <c r="N2022" s="18">
        <v>601.20029999999997</v>
      </c>
      <c r="O2022" s="18">
        <v>666.15300000000002</v>
      </c>
      <c r="P2022" s="18">
        <v>716.07479999999998</v>
      </c>
      <c r="Q2022" s="18">
        <v>758.4502</v>
      </c>
      <c r="R2022" s="18">
        <v>795.86659999999995</v>
      </c>
      <c r="S2022" s="18" t="s">
        <v>164</v>
      </c>
      <c r="T2022" s="18">
        <v>876.30780000000004</v>
      </c>
      <c r="U2022" s="18" t="s">
        <v>164</v>
      </c>
      <c r="V2022" s="18">
        <v>967.99120000000005</v>
      </c>
      <c r="W2022" s="18" t="s">
        <v>164</v>
      </c>
      <c r="X2022" s="18">
        <v>1047.5050000000001</v>
      </c>
      <c r="Y2022" s="18" t="s">
        <v>164</v>
      </c>
      <c r="Z2022" s="18">
        <v>1130.5909999999999</v>
      </c>
    </row>
    <row r="2023" spans="1:26" hidden="1">
      <c r="A2023" s="18" t="s">
        <v>225</v>
      </c>
      <c r="B2023" s="18" t="s">
        <v>292</v>
      </c>
      <c r="C2023" s="18" t="s">
        <v>331</v>
      </c>
      <c r="D2023" s="18" t="s">
        <v>58</v>
      </c>
      <c r="E2023" s="18" t="s">
        <v>140</v>
      </c>
      <c r="F2023" s="18" t="s">
        <v>141</v>
      </c>
      <c r="G2023" s="18">
        <v>32849.436600000001</v>
      </c>
      <c r="H2023" s="18">
        <v>35674.120799999997</v>
      </c>
      <c r="I2023" s="18">
        <v>37811.007460000001</v>
      </c>
      <c r="J2023" s="18">
        <v>40656.526539999999</v>
      </c>
      <c r="K2023" s="18">
        <v>25252.11119</v>
      </c>
      <c r="L2023" s="18">
        <v>15430.841039999999</v>
      </c>
      <c r="M2023" s="18">
        <v>10880.29623</v>
      </c>
      <c r="N2023" s="18">
        <v>7508.6248500000002</v>
      </c>
      <c r="O2023" s="18">
        <v>4230.1147499999997</v>
      </c>
      <c r="P2023" s="18">
        <v>1743.3863779999999</v>
      </c>
      <c r="Q2023" s="18" t="s">
        <v>164</v>
      </c>
      <c r="R2023" s="18">
        <v>-2903.3745170000002</v>
      </c>
      <c r="S2023" s="18" t="s">
        <v>164</v>
      </c>
      <c r="T2023" s="18">
        <v>-6157.6066709999996</v>
      </c>
      <c r="U2023" s="18" t="s">
        <v>164</v>
      </c>
      <c r="V2023" s="18">
        <v>-10988.89363</v>
      </c>
      <c r="W2023" s="18" t="s">
        <v>164</v>
      </c>
      <c r="X2023" s="18">
        <v>-14723.049290000001</v>
      </c>
      <c r="Y2023" s="18" t="s">
        <v>164</v>
      </c>
      <c r="Z2023" s="18">
        <v>-14222.97141</v>
      </c>
    </row>
    <row r="2024" spans="1:26" hidden="1">
      <c r="A2024" s="18" t="s">
        <v>225</v>
      </c>
      <c r="B2024" s="18" t="s">
        <v>292</v>
      </c>
      <c r="C2024" s="18" t="s">
        <v>331</v>
      </c>
      <c r="D2024" s="18" t="s">
        <v>58</v>
      </c>
      <c r="E2024" s="18" t="s">
        <v>59</v>
      </c>
      <c r="F2024" s="18" t="s">
        <v>60</v>
      </c>
      <c r="G2024" s="18">
        <v>289.8051365</v>
      </c>
      <c r="H2024" s="18">
        <v>316.926626</v>
      </c>
      <c r="I2024" s="18">
        <v>332.75762700000001</v>
      </c>
      <c r="J2024" s="18">
        <v>344.73318610000001</v>
      </c>
      <c r="K2024" s="18">
        <v>289.31824039999998</v>
      </c>
      <c r="L2024" s="18">
        <v>257.41409290000001</v>
      </c>
      <c r="M2024" s="18">
        <v>244.8166459</v>
      </c>
      <c r="N2024" s="18">
        <v>247.93562360000001</v>
      </c>
      <c r="O2024" s="18">
        <v>264.0153818</v>
      </c>
      <c r="P2024" s="18">
        <v>288.16750070000001</v>
      </c>
      <c r="Q2024" s="18" t="s">
        <v>164</v>
      </c>
      <c r="R2024" s="18">
        <v>334.08273020000001</v>
      </c>
      <c r="S2024" s="18" t="s">
        <v>164</v>
      </c>
      <c r="T2024" s="18">
        <v>368.71460710000002</v>
      </c>
      <c r="U2024" s="18" t="s">
        <v>164</v>
      </c>
      <c r="V2024" s="18">
        <v>398.19559700000002</v>
      </c>
      <c r="W2024" s="18" t="s">
        <v>164</v>
      </c>
      <c r="X2024" s="18">
        <v>423.2088493</v>
      </c>
      <c r="Y2024" s="18" t="s">
        <v>164</v>
      </c>
      <c r="Z2024" s="18">
        <v>445.93152850000001</v>
      </c>
    </row>
    <row r="2025" spans="1:26" hidden="1">
      <c r="A2025" s="18" t="s">
        <v>225</v>
      </c>
      <c r="B2025" s="18" t="s">
        <v>292</v>
      </c>
      <c r="C2025" s="18" t="s">
        <v>331</v>
      </c>
      <c r="D2025" s="18" t="s">
        <v>58</v>
      </c>
      <c r="E2025" s="18" t="s">
        <v>61</v>
      </c>
      <c r="F2025" s="18" t="s">
        <v>62</v>
      </c>
      <c r="G2025" s="18">
        <v>64861.327380000002</v>
      </c>
      <c r="H2025" s="18">
        <v>76195.0867</v>
      </c>
      <c r="I2025" s="18">
        <v>89663.461280000003</v>
      </c>
      <c r="J2025" s="18">
        <v>110066.12940000001</v>
      </c>
      <c r="K2025" s="18">
        <v>127828.6446</v>
      </c>
      <c r="L2025" s="18">
        <v>142721.04449999999</v>
      </c>
      <c r="M2025" s="18">
        <v>157854.41639999999</v>
      </c>
      <c r="N2025" s="18">
        <v>174374.9541</v>
      </c>
      <c r="O2025" s="18">
        <v>192363.40609999999</v>
      </c>
      <c r="P2025" s="18">
        <v>212314.5729</v>
      </c>
      <c r="Q2025" s="18" t="s">
        <v>164</v>
      </c>
      <c r="R2025" s="18">
        <v>255644.47630000001</v>
      </c>
      <c r="S2025" s="18" t="s">
        <v>164</v>
      </c>
      <c r="T2025" s="18">
        <v>307989.97730000003</v>
      </c>
      <c r="U2025" s="18" t="s">
        <v>164</v>
      </c>
      <c r="V2025" s="18">
        <v>364660.25689999998</v>
      </c>
      <c r="W2025" s="18" t="s">
        <v>164</v>
      </c>
      <c r="X2025" s="18">
        <v>425180.10210000002</v>
      </c>
      <c r="Y2025" s="18" t="s">
        <v>164</v>
      </c>
      <c r="Z2025" s="18">
        <v>489289.54519999999</v>
      </c>
    </row>
    <row r="2026" spans="1:26" hidden="1">
      <c r="A2026" s="18" t="s">
        <v>225</v>
      </c>
      <c r="B2026" s="18" t="s">
        <v>292</v>
      </c>
      <c r="C2026" s="18" t="s">
        <v>331</v>
      </c>
      <c r="D2026" s="18" t="s">
        <v>58</v>
      </c>
      <c r="E2026" s="18" t="s">
        <v>142</v>
      </c>
      <c r="F2026" s="18" t="s">
        <v>143</v>
      </c>
      <c r="G2026" s="18">
        <v>6396.5533999999998</v>
      </c>
      <c r="H2026" s="18">
        <v>6804.3235000000004</v>
      </c>
      <c r="I2026" s="18">
        <v>7188.3230000000003</v>
      </c>
      <c r="J2026" s="18">
        <v>7550.1134890000003</v>
      </c>
      <c r="K2026" s="18">
        <v>7886.7698879999998</v>
      </c>
      <c r="L2026" s="18">
        <v>8192.3268189999999</v>
      </c>
      <c r="M2026" s="18">
        <v>8467.1714599999996</v>
      </c>
      <c r="N2026" s="18">
        <v>8709.7503739999993</v>
      </c>
      <c r="O2026" s="18">
        <v>8917.2220130000005</v>
      </c>
      <c r="P2026" s="18">
        <v>9085.3090819999998</v>
      </c>
      <c r="Q2026" s="18" t="s">
        <v>164</v>
      </c>
      <c r="R2026" s="18">
        <v>9296.3610659999995</v>
      </c>
      <c r="S2026" s="18" t="s">
        <v>164</v>
      </c>
      <c r="T2026" s="18">
        <v>9366.0500269999993</v>
      </c>
      <c r="U2026" s="18" t="s">
        <v>164</v>
      </c>
      <c r="V2026" s="18">
        <v>9315.6467979999998</v>
      </c>
      <c r="W2026" s="18" t="s">
        <v>164</v>
      </c>
      <c r="X2026" s="18">
        <v>9163.0272380000006</v>
      </c>
      <c r="Y2026" s="18" t="s">
        <v>164</v>
      </c>
      <c r="Z2026" s="18">
        <v>8943.2366810000003</v>
      </c>
    </row>
    <row r="2027" spans="1:26" hidden="1">
      <c r="A2027" s="18" t="s">
        <v>225</v>
      </c>
      <c r="B2027" s="18" t="s">
        <v>292</v>
      </c>
      <c r="C2027" s="18" t="s">
        <v>331</v>
      </c>
      <c r="D2027" s="18" t="s">
        <v>58</v>
      </c>
      <c r="E2027" s="18" t="s">
        <v>63</v>
      </c>
      <c r="F2027" s="18" t="s">
        <v>60</v>
      </c>
      <c r="G2027" s="18">
        <v>460.81767910000002</v>
      </c>
      <c r="H2027" s="18">
        <v>515.52311320000001</v>
      </c>
      <c r="I2027" s="18">
        <v>550.76537940000003</v>
      </c>
      <c r="J2027" s="18">
        <v>610.19085759999996</v>
      </c>
      <c r="K2027" s="18">
        <v>503.9023646</v>
      </c>
      <c r="L2027" s="18">
        <v>459.27028039999999</v>
      </c>
      <c r="M2027" s="18">
        <v>424.63826260000002</v>
      </c>
      <c r="N2027" s="18">
        <v>419.72864140000001</v>
      </c>
      <c r="O2027" s="18">
        <v>437.6775318</v>
      </c>
      <c r="P2027" s="18">
        <v>468.74153439999998</v>
      </c>
      <c r="Q2027" s="18" t="s">
        <v>164</v>
      </c>
      <c r="R2027" s="18">
        <v>539.69480520000002</v>
      </c>
      <c r="S2027" s="18" t="s">
        <v>164</v>
      </c>
      <c r="T2027" s="18">
        <v>602.24791730000004</v>
      </c>
      <c r="U2027" s="18" t="s">
        <v>164</v>
      </c>
      <c r="V2027" s="18">
        <v>673.7250947</v>
      </c>
      <c r="W2027" s="18" t="s">
        <v>164</v>
      </c>
      <c r="X2027" s="18">
        <v>728.1500413</v>
      </c>
      <c r="Y2027" s="18" t="s">
        <v>164</v>
      </c>
      <c r="Z2027" s="18">
        <v>758.458933</v>
      </c>
    </row>
    <row r="2028" spans="1:26" hidden="1">
      <c r="A2028" s="45" t="s">
        <v>336</v>
      </c>
      <c r="B2028" s="45" t="s">
        <v>337</v>
      </c>
      <c r="C2028" s="45" t="s">
        <v>338</v>
      </c>
      <c r="D2028" s="45" t="s">
        <v>58</v>
      </c>
      <c r="E2028" s="18" t="s">
        <v>140</v>
      </c>
      <c r="F2028" s="18" t="s">
        <v>141</v>
      </c>
      <c r="G2028" s="18" t="s">
        <v>164</v>
      </c>
      <c r="H2028" s="18" t="s">
        <v>164</v>
      </c>
      <c r="I2028" s="18" t="s">
        <v>164</v>
      </c>
      <c r="J2028" s="18">
        <v>32302.875670000001</v>
      </c>
      <c r="K2028" s="18">
        <v>27139.991249999999</v>
      </c>
      <c r="L2028" s="18">
        <v>22078.24826</v>
      </c>
      <c r="M2028" s="18">
        <v>17095.043389999999</v>
      </c>
      <c r="N2028" s="18">
        <v>12283.974990000001</v>
      </c>
      <c r="O2028" s="18">
        <v>8062.3235080000004</v>
      </c>
      <c r="P2028" s="18">
        <v>4742.240315</v>
      </c>
      <c r="Q2028" s="18">
        <v>1809.066212</v>
      </c>
      <c r="R2028" s="18">
        <v>-22.330373689999998</v>
      </c>
      <c r="S2028" s="18" t="s">
        <v>164</v>
      </c>
      <c r="T2028" s="18" t="s">
        <v>164</v>
      </c>
      <c r="U2028" s="18" t="s">
        <v>164</v>
      </c>
      <c r="V2028" s="18" t="s">
        <v>164</v>
      </c>
      <c r="W2028" s="18" t="s">
        <v>164</v>
      </c>
      <c r="X2028" s="18" t="s">
        <v>164</v>
      </c>
      <c r="Y2028" s="18" t="s">
        <v>164</v>
      </c>
      <c r="Z2028" s="18" t="s">
        <v>164</v>
      </c>
    </row>
    <row r="2029" spans="1:26" hidden="1">
      <c r="A2029" s="45" t="s">
        <v>336</v>
      </c>
      <c r="B2029" s="45" t="s">
        <v>337</v>
      </c>
      <c r="C2029" s="45" t="s">
        <v>338</v>
      </c>
      <c r="D2029" s="45" t="s">
        <v>58</v>
      </c>
      <c r="E2029" s="18" t="s">
        <v>59</v>
      </c>
      <c r="F2029" s="18" t="s">
        <v>60</v>
      </c>
      <c r="G2029" s="18" t="s">
        <v>164</v>
      </c>
      <c r="H2029" s="18">
        <v>365.7915107</v>
      </c>
      <c r="I2029" s="18" t="s">
        <v>164</v>
      </c>
      <c r="J2029" s="18">
        <v>413.52155310000001</v>
      </c>
      <c r="K2029" s="18">
        <v>405.64614110000002</v>
      </c>
      <c r="L2029" s="18">
        <v>395.61567960000002</v>
      </c>
      <c r="M2029" s="18">
        <v>389.65165250000001</v>
      </c>
      <c r="N2029" s="18">
        <v>382.72519870000002</v>
      </c>
      <c r="O2029" s="18">
        <v>378.0355093</v>
      </c>
      <c r="P2029" s="18">
        <v>375.7939437</v>
      </c>
      <c r="Q2029" s="18">
        <v>378.93157250000002</v>
      </c>
      <c r="R2029" s="18">
        <v>383.82804549999997</v>
      </c>
      <c r="S2029" s="18" t="s">
        <v>164</v>
      </c>
      <c r="T2029" s="18" t="s">
        <v>164</v>
      </c>
      <c r="U2029" s="18" t="s">
        <v>164</v>
      </c>
      <c r="V2029" s="18" t="s">
        <v>164</v>
      </c>
      <c r="W2029" s="18" t="s">
        <v>164</v>
      </c>
      <c r="X2029" s="18" t="s">
        <v>164</v>
      </c>
      <c r="Y2029" s="18" t="s">
        <v>164</v>
      </c>
      <c r="Z2029" s="18" t="s">
        <v>164</v>
      </c>
    </row>
    <row r="2030" spans="1:26" hidden="1">
      <c r="A2030" s="45" t="s">
        <v>336</v>
      </c>
      <c r="B2030" s="45" t="s">
        <v>337</v>
      </c>
      <c r="C2030" s="45" t="s">
        <v>338</v>
      </c>
      <c r="D2030" s="45" t="s">
        <v>58</v>
      </c>
      <c r="E2030" s="18" t="s">
        <v>61</v>
      </c>
      <c r="F2030" s="18" t="s">
        <v>62</v>
      </c>
      <c r="G2030" s="18" t="s">
        <v>164</v>
      </c>
      <c r="H2030" s="18">
        <v>88808.715859999997</v>
      </c>
      <c r="I2030" s="18" t="s">
        <v>164</v>
      </c>
      <c r="J2030" s="18">
        <v>124751.6134</v>
      </c>
      <c r="K2030" s="18">
        <v>150613.02280000001</v>
      </c>
      <c r="L2030" s="18">
        <v>180095.53099999999</v>
      </c>
      <c r="M2030" s="18">
        <v>211849.9608</v>
      </c>
      <c r="N2030" s="18">
        <v>244503.87400000001</v>
      </c>
      <c r="O2030" s="18">
        <v>277308.93089999998</v>
      </c>
      <c r="P2030" s="18">
        <v>309002.14980000001</v>
      </c>
      <c r="Q2030" s="18">
        <v>344973.06550000003</v>
      </c>
      <c r="R2030" s="18">
        <v>367745.75</v>
      </c>
      <c r="S2030" s="18" t="s">
        <v>164</v>
      </c>
      <c r="T2030" s="18" t="s">
        <v>164</v>
      </c>
      <c r="U2030" s="18" t="s">
        <v>164</v>
      </c>
      <c r="V2030" s="18" t="s">
        <v>164</v>
      </c>
      <c r="W2030" s="18" t="s">
        <v>164</v>
      </c>
      <c r="X2030" s="18" t="s">
        <v>164</v>
      </c>
      <c r="Y2030" s="18" t="s">
        <v>164</v>
      </c>
      <c r="Z2030" s="18" t="s">
        <v>164</v>
      </c>
    </row>
    <row r="2031" spans="1:26" hidden="1">
      <c r="A2031" s="45" t="s">
        <v>336</v>
      </c>
      <c r="B2031" s="45" t="s">
        <v>337</v>
      </c>
      <c r="C2031" s="45" t="s">
        <v>338</v>
      </c>
      <c r="D2031" s="45" t="s">
        <v>58</v>
      </c>
      <c r="E2031" s="18" t="s">
        <v>142</v>
      </c>
      <c r="F2031" s="18" t="s">
        <v>143</v>
      </c>
      <c r="G2031" s="18" t="s">
        <v>164</v>
      </c>
      <c r="H2031" s="18">
        <v>6920.0052429999996</v>
      </c>
      <c r="I2031" s="18" t="s">
        <v>164</v>
      </c>
      <c r="J2031" s="18">
        <v>7747.2194149999996</v>
      </c>
      <c r="K2031" s="18">
        <v>8131.1752120000001</v>
      </c>
      <c r="L2031" s="18">
        <v>8559.5109179999999</v>
      </c>
      <c r="M2031" s="18">
        <v>8828.1624950000005</v>
      </c>
      <c r="N2031" s="18">
        <v>9146.2223670000003</v>
      </c>
      <c r="O2031" s="18">
        <v>9442.7608259999997</v>
      </c>
      <c r="P2031" s="18">
        <v>9714.0571889999992</v>
      </c>
      <c r="Q2031" s="18">
        <v>9957.8316309999991</v>
      </c>
      <c r="R2031" s="18">
        <v>10173.423489999999</v>
      </c>
      <c r="S2031" s="18" t="s">
        <v>164</v>
      </c>
      <c r="T2031" s="18" t="s">
        <v>164</v>
      </c>
      <c r="U2031" s="18" t="s">
        <v>164</v>
      </c>
      <c r="V2031" s="18" t="s">
        <v>164</v>
      </c>
      <c r="W2031" s="18" t="s">
        <v>164</v>
      </c>
      <c r="X2031" s="18" t="s">
        <v>164</v>
      </c>
      <c r="Y2031" s="18" t="s">
        <v>164</v>
      </c>
      <c r="Z2031" s="18" t="s">
        <v>164</v>
      </c>
    </row>
    <row r="2032" spans="1:26" hidden="1">
      <c r="A2032" s="45" t="s">
        <v>336</v>
      </c>
      <c r="B2032" s="45" t="s">
        <v>337</v>
      </c>
      <c r="C2032" s="45" t="s">
        <v>338</v>
      </c>
      <c r="D2032" s="45" t="s">
        <v>58</v>
      </c>
      <c r="E2032" s="18" t="s">
        <v>63</v>
      </c>
      <c r="F2032" s="18" t="s">
        <v>60</v>
      </c>
      <c r="G2032" s="18" t="s">
        <v>164</v>
      </c>
      <c r="H2032" s="18">
        <v>527.17788859999996</v>
      </c>
      <c r="I2032" s="18" t="s">
        <v>164</v>
      </c>
      <c r="J2032" s="18">
        <v>573.82821300000001</v>
      </c>
      <c r="K2032" s="18">
        <v>561.95194549999997</v>
      </c>
      <c r="L2032" s="18">
        <v>555.00298469999996</v>
      </c>
      <c r="M2032" s="18">
        <v>556.87555980000002</v>
      </c>
      <c r="N2032" s="18">
        <v>565.0502745</v>
      </c>
      <c r="O2032" s="18">
        <v>572.55657220000001</v>
      </c>
      <c r="P2032" s="18">
        <v>581.11823600000002</v>
      </c>
      <c r="Q2032" s="18">
        <v>600.58775130000004</v>
      </c>
      <c r="R2032" s="18">
        <v>624.16908599999999</v>
      </c>
      <c r="S2032" s="18" t="s">
        <v>164</v>
      </c>
      <c r="T2032" s="18" t="s">
        <v>164</v>
      </c>
      <c r="U2032" s="18" t="s">
        <v>164</v>
      </c>
      <c r="V2032" s="18" t="s">
        <v>164</v>
      </c>
      <c r="W2032" s="18" t="s">
        <v>164</v>
      </c>
      <c r="X2032" s="18" t="s">
        <v>164</v>
      </c>
      <c r="Y2032" s="18" t="s">
        <v>164</v>
      </c>
      <c r="Z2032" s="18" t="s">
        <v>164</v>
      </c>
    </row>
    <row r="2033" spans="1:26" s="173" customFormat="1">
      <c r="A2033" s="173" t="s">
        <v>339</v>
      </c>
      <c r="B2033" s="173" t="s">
        <v>340</v>
      </c>
      <c r="C2033" s="173" t="s">
        <v>338</v>
      </c>
      <c r="D2033" s="173" t="s">
        <v>58</v>
      </c>
      <c r="E2033" s="173" t="s">
        <v>59</v>
      </c>
      <c r="F2033" s="173" t="s">
        <v>60</v>
      </c>
      <c r="G2033" s="173">
        <v>329.4456836</v>
      </c>
      <c r="H2033" s="173">
        <v>364.84629589999997</v>
      </c>
      <c r="I2033" s="173">
        <v>390.21371190000002</v>
      </c>
      <c r="J2033" s="173">
        <v>416.61300039999998</v>
      </c>
      <c r="K2033" s="173">
        <v>445.28268170000001</v>
      </c>
      <c r="L2033" s="173">
        <v>458.39486090000003</v>
      </c>
      <c r="M2033" s="173">
        <v>481.72848040000002</v>
      </c>
      <c r="N2033" s="173">
        <v>502.4382172</v>
      </c>
      <c r="O2033" s="173">
        <v>524.74594579999996</v>
      </c>
      <c r="P2033" s="173">
        <v>548.79465040000002</v>
      </c>
      <c r="Q2033" s="173">
        <v>571.85043670000005</v>
      </c>
      <c r="R2033" s="173">
        <v>593.39390460000004</v>
      </c>
      <c r="S2033" s="173">
        <v>609.25958630000002</v>
      </c>
      <c r="T2033" s="173">
        <v>622.92982050000001</v>
      </c>
      <c r="U2033" s="173">
        <v>631.82282410000005</v>
      </c>
      <c r="V2033" s="173">
        <v>638.60996839999996</v>
      </c>
      <c r="W2033" s="173">
        <v>642.56787129999998</v>
      </c>
      <c r="X2033" s="173">
        <v>645.59048559999997</v>
      </c>
      <c r="Y2033" s="173">
        <v>647.79560289999995</v>
      </c>
      <c r="Z2033" s="173">
        <v>647.92195149999998</v>
      </c>
    </row>
    <row r="2034" spans="1:26" s="173" customFormat="1">
      <c r="A2034" s="173" t="s">
        <v>339</v>
      </c>
      <c r="B2034" s="173" t="s">
        <v>340</v>
      </c>
      <c r="C2034" s="173" t="s">
        <v>338</v>
      </c>
      <c r="D2034" s="173" t="s">
        <v>58</v>
      </c>
      <c r="E2034" s="173" t="s">
        <v>61</v>
      </c>
      <c r="F2034" s="173" t="s">
        <v>62</v>
      </c>
      <c r="G2034" s="173">
        <v>73880.336970000004</v>
      </c>
      <c r="H2034" s="173">
        <v>88690.299809999997</v>
      </c>
      <c r="I2034" s="173">
        <v>104659.8535</v>
      </c>
      <c r="J2034" s="173">
        <v>124035.1534</v>
      </c>
      <c r="K2034" s="173">
        <v>147674.38510000001</v>
      </c>
      <c r="L2034" s="173">
        <v>173141.8138</v>
      </c>
      <c r="M2034" s="173">
        <v>200216.15359999999</v>
      </c>
      <c r="N2034" s="173">
        <v>229096.94940000001</v>
      </c>
      <c r="O2034" s="173">
        <v>260631.78709999999</v>
      </c>
      <c r="P2034" s="173">
        <v>294108.3224</v>
      </c>
      <c r="Q2034" s="173">
        <v>328670.89399999997</v>
      </c>
      <c r="R2034" s="173">
        <v>366074.6974</v>
      </c>
      <c r="S2034" s="173">
        <v>407896.64760000003</v>
      </c>
      <c r="T2034" s="173">
        <v>453044.86070000002</v>
      </c>
      <c r="U2034" s="173">
        <v>499572.84419999999</v>
      </c>
      <c r="V2034" s="173">
        <v>546657.85519999999</v>
      </c>
      <c r="W2034" s="173">
        <v>594996.15009999997</v>
      </c>
      <c r="X2034" s="173">
        <v>645744.80130000005</v>
      </c>
      <c r="Y2034" s="173">
        <v>699121.94469999999</v>
      </c>
      <c r="Z2034" s="173">
        <v>754179.89280000003</v>
      </c>
    </row>
    <row r="2035" spans="1:26" s="173" customFormat="1">
      <c r="A2035" s="173" t="s">
        <v>339</v>
      </c>
      <c r="B2035" s="173" t="s">
        <v>340</v>
      </c>
      <c r="C2035" s="173" t="s">
        <v>338</v>
      </c>
      <c r="D2035" s="173" t="s">
        <v>58</v>
      </c>
      <c r="E2035" s="173" t="s">
        <v>142</v>
      </c>
      <c r="F2035" s="173" t="s">
        <v>143</v>
      </c>
      <c r="G2035" s="173">
        <v>6519.6358499999997</v>
      </c>
      <c r="H2035" s="173">
        <v>6929.7250430000004</v>
      </c>
      <c r="I2035" s="173">
        <v>7349.4720989999996</v>
      </c>
      <c r="J2035" s="173">
        <v>7748.9640230000005</v>
      </c>
      <c r="K2035" s="173">
        <v>8115.5120489999999</v>
      </c>
      <c r="L2035" s="173">
        <v>8450.1364539999995</v>
      </c>
      <c r="M2035" s="173">
        <v>8759.596039</v>
      </c>
      <c r="N2035" s="173">
        <v>9042.9467210000003</v>
      </c>
      <c r="O2035" s="173">
        <v>9295.9291420000009</v>
      </c>
      <c r="P2035" s="173">
        <v>9513.3770029999996</v>
      </c>
      <c r="Q2035" s="173">
        <v>9692.9832079999996</v>
      </c>
      <c r="R2035" s="173">
        <v>9834.7945469999995</v>
      </c>
      <c r="S2035" s="173">
        <v>9943.4095180000004</v>
      </c>
      <c r="T2035" s="173">
        <v>10023.69975</v>
      </c>
      <c r="U2035" s="173">
        <v>10076.10701</v>
      </c>
      <c r="V2035" s="173">
        <v>10100.886829999999</v>
      </c>
      <c r="W2035" s="173">
        <v>10099.52253</v>
      </c>
      <c r="X2035" s="173">
        <v>10076.24869</v>
      </c>
      <c r="Y2035" s="173">
        <v>10033.19594</v>
      </c>
      <c r="Z2035" s="173">
        <v>9970.1398960000006</v>
      </c>
    </row>
    <row r="2036" spans="1:26" s="173" customFormat="1">
      <c r="A2036" s="173" t="s">
        <v>339</v>
      </c>
      <c r="B2036" s="173" t="s">
        <v>340</v>
      </c>
      <c r="C2036" s="173" t="s">
        <v>338</v>
      </c>
      <c r="D2036" s="173" t="s">
        <v>58</v>
      </c>
      <c r="E2036" s="173" t="s">
        <v>63</v>
      </c>
      <c r="F2036" s="173" t="s">
        <v>60</v>
      </c>
      <c r="G2036" s="173">
        <v>483.17787329999999</v>
      </c>
      <c r="H2036" s="173">
        <v>540.46705069999996</v>
      </c>
      <c r="I2036" s="173">
        <v>573.3371856</v>
      </c>
      <c r="J2036" s="173">
        <v>611.45837940000001</v>
      </c>
      <c r="K2036" s="173">
        <v>656.12961910000001</v>
      </c>
      <c r="L2036" s="173">
        <v>680.60429839999995</v>
      </c>
      <c r="M2036" s="173">
        <v>716.05760299999997</v>
      </c>
      <c r="N2036" s="173">
        <v>749.87447020000002</v>
      </c>
      <c r="O2036" s="173">
        <v>787.58921640000005</v>
      </c>
      <c r="P2036" s="173">
        <v>828.32848990000002</v>
      </c>
      <c r="Q2036" s="173">
        <v>869.61256000000003</v>
      </c>
      <c r="R2036" s="173">
        <v>910.39652599999999</v>
      </c>
      <c r="S2036" s="173">
        <v>945.16500040000005</v>
      </c>
      <c r="T2036" s="173">
        <v>975.36932200000001</v>
      </c>
      <c r="U2036" s="173">
        <v>1005.019088</v>
      </c>
      <c r="V2036" s="173">
        <v>1023.7332730000001</v>
      </c>
      <c r="W2036" s="173">
        <v>1032.9762459999999</v>
      </c>
      <c r="X2036" s="173">
        <v>1039.5943569999999</v>
      </c>
      <c r="Y2036" s="173">
        <v>1045.0024639999999</v>
      </c>
      <c r="Z2036" s="173">
        <v>1048.94245</v>
      </c>
    </row>
    <row r="2037" spans="1:26" hidden="1">
      <c r="A2037" s="18" t="s">
        <v>341</v>
      </c>
      <c r="B2037" s="18">
        <v>1</v>
      </c>
      <c r="C2037" s="18" t="s">
        <v>342</v>
      </c>
      <c r="D2037" s="18" t="s">
        <v>58</v>
      </c>
      <c r="E2037" s="18" t="s">
        <v>140</v>
      </c>
      <c r="F2037" s="18" t="s">
        <v>141</v>
      </c>
      <c r="G2037" s="18" t="s">
        <v>164</v>
      </c>
      <c r="H2037" s="18" t="s">
        <v>164</v>
      </c>
      <c r="I2037" s="18">
        <v>32403</v>
      </c>
      <c r="J2037" s="18">
        <v>31449</v>
      </c>
      <c r="K2037" s="18">
        <v>20867</v>
      </c>
      <c r="L2037" s="18">
        <v>16818</v>
      </c>
      <c r="M2037" s="18">
        <v>13480</v>
      </c>
      <c r="N2037" s="18">
        <v>9727</v>
      </c>
      <c r="O2037" s="18">
        <v>5253</v>
      </c>
      <c r="P2037" s="18">
        <v>0</v>
      </c>
      <c r="Q2037" s="18" t="s">
        <v>164</v>
      </c>
      <c r="R2037" s="18" t="s">
        <v>164</v>
      </c>
      <c r="S2037" s="18" t="s">
        <v>164</v>
      </c>
      <c r="T2037" s="18" t="s">
        <v>164</v>
      </c>
      <c r="U2037" s="18" t="s">
        <v>164</v>
      </c>
      <c r="V2037" s="18" t="s">
        <v>164</v>
      </c>
      <c r="W2037" s="18" t="s">
        <v>164</v>
      </c>
      <c r="X2037" s="18" t="s">
        <v>164</v>
      </c>
      <c r="Y2037" s="18" t="s">
        <v>164</v>
      </c>
      <c r="Z2037" s="18" t="s">
        <v>164</v>
      </c>
    </row>
    <row r="2038" spans="1:26" hidden="1">
      <c r="A2038" s="18" t="s">
        <v>341</v>
      </c>
      <c r="B2038" s="18">
        <v>1</v>
      </c>
      <c r="C2038" s="18" t="s">
        <v>342</v>
      </c>
      <c r="D2038" s="18" t="s">
        <v>58</v>
      </c>
      <c r="E2038" s="18" t="s">
        <v>59</v>
      </c>
      <c r="F2038" s="18" t="s">
        <v>60</v>
      </c>
      <c r="G2038" s="18" t="s">
        <v>164</v>
      </c>
      <c r="H2038" s="18" t="s">
        <v>164</v>
      </c>
      <c r="I2038" s="18">
        <v>298.15300000000002</v>
      </c>
      <c r="J2038" s="18">
        <v>305.52499999999998</v>
      </c>
      <c r="K2038" s="18">
        <v>361.24799999999999</v>
      </c>
      <c r="L2038" s="18">
        <v>396.63499999999999</v>
      </c>
      <c r="M2038" s="18">
        <v>424.57400000000001</v>
      </c>
      <c r="N2038" s="18">
        <v>446.19499999999999</v>
      </c>
      <c r="O2038" s="18">
        <v>470.10300000000001</v>
      </c>
      <c r="P2038" s="18">
        <v>532.72199999999998</v>
      </c>
      <c r="Q2038" s="18" t="s">
        <v>164</v>
      </c>
      <c r="R2038" s="18" t="s">
        <v>164</v>
      </c>
      <c r="S2038" s="18" t="s">
        <v>164</v>
      </c>
      <c r="T2038" s="18" t="s">
        <v>164</v>
      </c>
      <c r="U2038" s="18" t="s">
        <v>164</v>
      </c>
      <c r="V2038" s="18" t="s">
        <v>164</v>
      </c>
      <c r="W2038" s="18" t="s">
        <v>164</v>
      </c>
      <c r="X2038" s="18" t="s">
        <v>164</v>
      </c>
      <c r="Y2038" s="18" t="s">
        <v>164</v>
      </c>
      <c r="Z2038" s="18" t="s">
        <v>164</v>
      </c>
    </row>
    <row r="2039" spans="1:26" hidden="1">
      <c r="A2039" s="18" t="s">
        <v>341</v>
      </c>
      <c r="B2039" s="18">
        <v>1</v>
      </c>
      <c r="C2039" s="18" t="s">
        <v>342</v>
      </c>
      <c r="D2039" s="18" t="s">
        <v>58</v>
      </c>
      <c r="E2039" s="18" t="s">
        <v>63</v>
      </c>
      <c r="F2039" s="18" t="s">
        <v>60</v>
      </c>
      <c r="G2039" s="18" t="s">
        <v>164</v>
      </c>
      <c r="H2039" s="18" t="s">
        <v>164</v>
      </c>
      <c r="I2039" s="18">
        <v>501.416</v>
      </c>
      <c r="J2039" s="18">
        <v>502.291</v>
      </c>
      <c r="K2039" s="18">
        <v>435.36900000000003</v>
      </c>
      <c r="L2039" s="18">
        <v>421.76799999999997</v>
      </c>
      <c r="M2039" s="18">
        <v>406.47199999999998</v>
      </c>
      <c r="N2039" s="18">
        <v>385.56099999999998</v>
      </c>
      <c r="O2039" s="18">
        <v>348.74900000000002</v>
      </c>
      <c r="P2039" s="18">
        <v>349.57299999999998</v>
      </c>
      <c r="Q2039" s="18" t="s">
        <v>164</v>
      </c>
      <c r="R2039" s="18" t="s">
        <v>164</v>
      </c>
      <c r="S2039" s="18" t="s">
        <v>164</v>
      </c>
      <c r="T2039" s="18" t="s">
        <v>164</v>
      </c>
      <c r="U2039" s="18" t="s">
        <v>164</v>
      </c>
      <c r="V2039" s="18" t="s">
        <v>164</v>
      </c>
      <c r="W2039" s="18" t="s">
        <v>164</v>
      </c>
      <c r="X2039" s="18" t="s">
        <v>164</v>
      </c>
      <c r="Y2039" s="18" t="s">
        <v>164</v>
      </c>
      <c r="Z2039" s="18" t="s">
        <v>164</v>
      </c>
    </row>
    <row r="2040" spans="1:26" hidden="1">
      <c r="A2040" s="18" t="s">
        <v>195</v>
      </c>
      <c r="B2040" s="18" t="s">
        <v>343</v>
      </c>
      <c r="C2040" s="18" t="s">
        <v>342</v>
      </c>
      <c r="D2040" s="18" t="s">
        <v>58</v>
      </c>
      <c r="E2040" s="18" t="s">
        <v>140</v>
      </c>
      <c r="F2040" s="18" t="s">
        <v>141</v>
      </c>
      <c r="G2040" s="18">
        <v>37312.864289999998</v>
      </c>
      <c r="H2040" s="18">
        <v>40207.756800000003</v>
      </c>
      <c r="I2040" s="18">
        <v>42513.568670000001</v>
      </c>
      <c r="J2040" s="18" t="s">
        <v>164</v>
      </c>
      <c r="K2040" s="18" t="s">
        <v>164</v>
      </c>
      <c r="L2040" s="18" t="s">
        <v>164</v>
      </c>
      <c r="M2040" s="18" t="s">
        <v>164</v>
      </c>
      <c r="N2040" s="18" t="s">
        <v>164</v>
      </c>
      <c r="O2040" s="18" t="s">
        <v>164</v>
      </c>
      <c r="P2040" s="18" t="s">
        <v>164</v>
      </c>
      <c r="Q2040" s="18" t="s">
        <v>164</v>
      </c>
      <c r="R2040" s="18" t="s">
        <v>164</v>
      </c>
      <c r="S2040" s="18" t="s">
        <v>164</v>
      </c>
      <c r="T2040" s="18" t="s">
        <v>164</v>
      </c>
      <c r="U2040" s="18" t="s">
        <v>164</v>
      </c>
      <c r="V2040" s="18" t="s">
        <v>164</v>
      </c>
      <c r="W2040" s="18" t="s">
        <v>164</v>
      </c>
      <c r="X2040" s="18" t="s">
        <v>164</v>
      </c>
      <c r="Y2040" s="18" t="s">
        <v>164</v>
      </c>
      <c r="Z2040" s="18" t="s">
        <v>164</v>
      </c>
    </row>
    <row r="2041" spans="1:26" hidden="1">
      <c r="A2041" s="18" t="s">
        <v>195</v>
      </c>
      <c r="B2041" s="18" t="s">
        <v>344</v>
      </c>
      <c r="C2041" s="18" t="s">
        <v>342</v>
      </c>
      <c r="D2041" s="18" t="s">
        <v>58</v>
      </c>
      <c r="E2041" s="18" t="s">
        <v>59</v>
      </c>
      <c r="F2041" s="18" t="s">
        <v>60</v>
      </c>
      <c r="G2041" s="18">
        <v>332.30087789999999</v>
      </c>
      <c r="H2041" s="18">
        <v>367.6449667</v>
      </c>
      <c r="I2041" s="18">
        <v>392.8726284</v>
      </c>
      <c r="J2041" s="18" t="s">
        <v>164</v>
      </c>
      <c r="K2041" s="18" t="s">
        <v>164</v>
      </c>
      <c r="L2041" s="18" t="s">
        <v>164</v>
      </c>
      <c r="M2041" s="18" t="s">
        <v>164</v>
      </c>
      <c r="N2041" s="18" t="s">
        <v>164</v>
      </c>
      <c r="O2041" s="18" t="s">
        <v>164</v>
      </c>
      <c r="P2041" s="18" t="s">
        <v>164</v>
      </c>
      <c r="Q2041" s="18" t="s">
        <v>164</v>
      </c>
      <c r="R2041" s="18" t="s">
        <v>164</v>
      </c>
      <c r="S2041" s="18" t="s">
        <v>164</v>
      </c>
      <c r="T2041" s="18" t="s">
        <v>164</v>
      </c>
      <c r="U2041" s="18" t="s">
        <v>164</v>
      </c>
      <c r="V2041" s="18" t="s">
        <v>164</v>
      </c>
      <c r="W2041" s="18" t="s">
        <v>164</v>
      </c>
      <c r="X2041" s="18" t="s">
        <v>164</v>
      </c>
      <c r="Y2041" s="18" t="s">
        <v>164</v>
      </c>
      <c r="Z2041" s="18" t="s">
        <v>164</v>
      </c>
    </row>
    <row r="2042" spans="1:26" hidden="1">
      <c r="A2042" s="18" t="s">
        <v>195</v>
      </c>
      <c r="B2042" s="18" t="s">
        <v>344</v>
      </c>
      <c r="C2042" s="18" t="s">
        <v>342</v>
      </c>
      <c r="D2042" s="18" t="s">
        <v>58</v>
      </c>
      <c r="E2042" s="18" t="s">
        <v>63</v>
      </c>
      <c r="F2042" s="18" t="s">
        <v>60</v>
      </c>
      <c r="G2042" s="18">
        <v>481.4451608</v>
      </c>
      <c r="H2042" s="18">
        <v>538.96936689999995</v>
      </c>
      <c r="I2042" s="18">
        <v>571.3879786</v>
      </c>
      <c r="J2042" s="18" t="s">
        <v>164</v>
      </c>
      <c r="K2042" s="18" t="s">
        <v>164</v>
      </c>
      <c r="L2042" s="18" t="s">
        <v>164</v>
      </c>
      <c r="M2042" s="18" t="s">
        <v>164</v>
      </c>
      <c r="N2042" s="18" t="s">
        <v>164</v>
      </c>
      <c r="O2042" s="18" t="s">
        <v>164</v>
      </c>
      <c r="P2042" s="18" t="s">
        <v>164</v>
      </c>
      <c r="Q2042" s="18" t="s">
        <v>164</v>
      </c>
      <c r="R2042" s="18" t="s">
        <v>164</v>
      </c>
      <c r="S2042" s="18" t="s">
        <v>164</v>
      </c>
      <c r="T2042" s="18" t="s">
        <v>164</v>
      </c>
      <c r="U2042" s="18" t="s">
        <v>164</v>
      </c>
      <c r="V2042" s="18" t="s">
        <v>164</v>
      </c>
      <c r="W2042" s="18" t="s">
        <v>164</v>
      </c>
      <c r="X2042" s="18" t="s">
        <v>164</v>
      </c>
      <c r="Y2042" s="18" t="s">
        <v>164</v>
      </c>
      <c r="Z2042" s="18" t="s">
        <v>164</v>
      </c>
    </row>
  </sheetData>
  <mergeCells count="2">
    <mergeCell ref="A1:K1"/>
    <mergeCell ref="A2:F2"/>
  </mergeCells>
  <pageMargins left="0.75" right="0.75" top="1" bottom="1" header="0.5" footer="0.5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readme</vt:lpstr>
      <vt:lpstr>1. Final energy Fig 1+2</vt:lpstr>
      <vt:lpstr>2. Primary energy A1+A2</vt:lpstr>
      <vt:lpstr>3. GDP data for plots</vt:lpstr>
      <vt:lpstr>4. misc energy data for plots</vt:lpstr>
      <vt:lpstr>5_IAM_data_citation</vt:lpstr>
      <vt:lpstr>6_IAM_data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Paul Brockway</cp:lastModifiedBy>
  <cp:lastPrinted>2020-08-05T15:48:13Z</cp:lastPrinted>
  <dcterms:created xsi:type="dcterms:W3CDTF">2018-11-05T11:52:53Z</dcterms:created>
  <dcterms:modified xsi:type="dcterms:W3CDTF">2021-02-22T10:29:12Z</dcterms:modified>
</cp:coreProperties>
</file>