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nfl\Documents\temp\"/>
    </mc:Choice>
  </mc:AlternateContent>
  <bookViews>
    <workbookView xWindow="0" yWindow="0" windowWidth="20490" windowHeight="7290" activeTab="1"/>
  </bookViews>
  <sheets>
    <sheet name="Read Me" sheetId="4" r:id="rId1"/>
    <sheet name="Figure 8 Parametric Stud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9" i="1"/>
  <c r="J39" i="1"/>
  <c r="I39" i="1"/>
  <c r="H39" i="1"/>
  <c r="G39" i="1"/>
  <c r="F39" i="1"/>
  <c r="E39" i="1"/>
  <c r="D39" i="1"/>
  <c r="L34" i="1"/>
  <c r="K34" i="1"/>
  <c r="J34" i="1"/>
  <c r="I34" i="1"/>
  <c r="H34" i="1"/>
  <c r="G34" i="1"/>
  <c r="F34" i="1"/>
  <c r="E34" i="1"/>
  <c r="D34" i="1"/>
  <c r="L29" i="1"/>
  <c r="K29" i="1"/>
  <c r="J29" i="1"/>
  <c r="I29" i="1"/>
  <c r="H29" i="1"/>
  <c r="G29" i="1"/>
  <c r="F29" i="1"/>
  <c r="E29" i="1"/>
  <c r="D29" i="1"/>
  <c r="L24" i="1"/>
  <c r="K24" i="1"/>
  <c r="J24" i="1"/>
  <c r="I24" i="1"/>
  <c r="H24" i="1"/>
  <c r="G24" i="1"/>
  <c r="F24" i="1"/>
  <c r="E24" i="1"/>
  <c r="D24" i="1"/>
  <c r="L19" i="1"/>
  <c r="K19" i="1"/>
  <c r="J19" i="1"/>
  <c r="I19" i="1"/>
  <c r="H19" i="1"/>
  <c r="G19" i="1"/>
  <c r="F19" i="1"/>
  <c r="E19" i="1"/>
  <c r="D19" i="1"/>
  <c r="L14" i="1"/>
  <c r="K14" i="1"/>
  <c r="J14" i="1"/>
  <c r="I14" i="1"/>
  <c r="H14" i="1"/>
  <c r="H16" i="1" s="1"/>
  <c r="G14" i="1"/>
  <c r="F14" i="1"/>
  <c r="E14" i="1"/>
  <c r="D14" i="1"/>
  <c r="C8" i="1"/>
  <c r="C4" i="1"/>
  <c r="C5" i="1" s="1"/>
  <c r="H31" i="1" l="1"/>
  <c r="H32" i="1" s="1"/>
  <c r="H26" i="1"/>
  <c r="H21" i="1"/>
  <c r="H23" i="1" s="1"/>
  <c r="H33" i="1"/>
  <c r="I41" i="1"/>
  <c r="E41" i="1"/>
  <c r="I36" i="1"/>
  <c r="E36" i="1"/>
  <c r="I31" i="1"/>
  <c r="E31" i="1"/>
  <c r="I26" i="1"/>
  <c r="E26" i="1"/>
  <c r="I21" i="1"/>
  <c r="E21" i="1"/>
  <c r="I16" i="1"/>
  <c r="E16" i="1"/>
  <c r="L41" i="1"/>
  <c r="G41" i="1"/>
  <c r="J36" i="1"/>
  <c r="D36" i="1"/>
  <c r="L31" i="1"/>
  <c r="G31" i="1"/>
  <c r="J26" i="1"/>
  <c r="D26" i="1"/>
  <c r="L21" i="1"/>
  <c r="G21" i="1"/>
  <c r="J16" i="1"/>
  <c r="D16" i="1"/>
  <c r="K41" i="1"/>
  <c r="F41" i="1"/>
  <c r="H36" i="1"/>
  <c r="K31" i="1"/>
  <c r="F31" i="1"/>
  <c r="J41" i="1"/>
  <c r="D41" i="1"/>
  <c r="L36" i="1"/>
  <c r="G36" i="1"/>
  <c r="J31" i="1"/>
  <c r="D31" i="1"/>
  <c r="L26" i="1"/>
  <c r="G26" i="1"/>
  <c r="J21" i="1"/>
  <c r="D21" i="1"/>
  <c r="L16" i="1"/>
  <c r="G16" i="1"/>
  <c r="H41" i="1"/>
  <c r="K36" i="1"/>
  <c r="F36" i="1"/>
  <c r="F16" i="1"/>
  <c r="K21" i="1"/>
  <c r="F26" i="1"/>
  <c r="H17" i="1"/>
  <c r="H18" i="1"/>
  <c r="H27" i="1"/>
  <c r="H28" i="1"/>
  <c r="K16" i="1"/>
  <c r="F21" i="1"/>
  <c r="K26" i="1"/>
  <c r="H22" i="1" l="1"/>
  <c r="K17" i="1"/>
  <c r="K18" i="1"/>
  <c r="K37" i="1"/>
  <c r="K38" i="1"/>
  <c r="D22" i="1"/>
  <c r="D23" i="1"/>
  <c r="J32" i="1"/>
  <c r="J33" i="1"/>
  <c r="F43" i="1"/>
  <c r="F42" i="1"/>
  <c r="L23" i="1"/>
  <c r="L22" i="1"/>
  <c r="E18" i="1"/>
  <c r="E17" i="1"/>
  <c r="I33" i="1"/>
  <c r="I32" i="1"/>
  <c r="G17" i="1"/>
  <c r="G18" i="1"/>
  <c r="J22" i="1"/>
  <c r="J23" i="1"/>
  <c r="L27" i="1"/>
  <c r="L28" i="1"/>
  <c r="H37" i="1"/>
  <c r="H38" i="1"/>
  <c r="K42" i="1"/>
  <c r="K43" i="1"/>
  <c r="D38" i="1"/>
  <c r="D37" i="1"/>
  <c r="G42" i="1"/>
  <c r="G43" i="1"/>
  <c r="I18" i="1"/>
  <c r="I17" i="1"/>
  <c r="E23" i="1"/>
  <c r="E22" i="1"/>
  <c r="I38" i="1"/>
  <c r="I37" i="1"/>
  <c r="E43" i="1"/>
  <c r="E42" i="1"/>
  <c r="K27" i="1"/>
  <c r="K28" i="1"/>
  <c r="K22" i="1"/>
  <c r="K23" i="1"/>
  <c r="G27" i="1"/>
  <c r="G28" i="1"/>
  <c r="L37" i="1"/>
  <c r="L38" i="1"/>
  <c r="J17" i="1"/>
  <c r="J18" i="1"/>
  <c r="E38" i="1"/>
  <c r="E37" i="1"/>
  <c r="F23" i="1"/>
  <c r="F22" i="1"/>
  <c r="F28" i="1"/>
  <c r="F27" i="1"/>
  <c r="F18" i="1"/>
  <c r="F17" i="1"/>
  <c r="H43" i="1"/>
  <c r="H42" i="1"/>
  <c r="L17" i="1"/>
  <c r="L18" i="1"/>
  <c r="D42" i="1"/>
  <c r="D43" i="1"/>
  <c r="F33" i="1"/>
  <c r="F32" i="1"/>
  <c r="D28" i="1"/>
  <c r="D27" i="1"/>
  <c r="G32" i="1"/>
  <c r="G33" i="1"/>
  <c r="J38" i="1"/>
  <c r="J37" i="1"/>
  <c r="L43" i="1"/>
  <c r="L42" i="1"/>
  <c r="I23" i="1"/>
  <c r="I22" i="1"/>
  <c r="E28" i="1"/>
  <c r="E27" i="1"/>
  <c r="I43" i="1"/>
  <c r="I42" i="1"/>
  <c r="F38" i="1"/>
  <c r="F37" i="1"/>
  <c r="D32" i="1"/>
  <c r="D33" i="1"/>
  <c r="G37" i="1"/>
  <c r="G38" i="1"/>
  <c r="J42" i="1"/>
  <c r="J43" i="1"/>
  <c r="K32" i="1"/>
  <c r="K33" i="1"/>
  <c r="D17" i="1"/>
  <c r="D18" i="1"/>
  <c r="G22" i="1"/>
  <c r="G23" i="1"/>
  <c r="J28" i="1"/>
  <c r="J27" i="1"/>
  <c r="L33" i="1"/>
  <c r="L32" i="1"/>
  <c r="I28" i="1"/>
  <c r="I27" i="1"/>
  <c r="E33" i="1"/>
  <c r="E32" i="1"/>
</calcChain>
</file>

<file path=xl/sharedStrings.xml><?xml version="1.0" encoding="utf-8"?>
<sst xmlns="http://schemas.openxmlformats.org/spreadsheetml/2006/main" count="73" uniqueCount="36">
  <si>
    <t>v</t>
  </si>
  <si>
    <t>m/s</t>
  </si>
  <si>
    <t>fluid velocity</t>
  </si>
  <si>
    <t>rw</t>
  </si>
  <si>
    <t>kg/m3</t>
  </si>
  <si>
    <t>water density</t>
  </si>
  <si>
    <t>Ap</t>
  </si>
  <si>
    <t>m2</t>
  </si>
  <si>
    <t>pipes section</t>
  </si>
  <si>
    <t>m</t>
  </si>
  <si>
    <t>kg/s</t>
  </si>
  <si>
    <t>fluid mass rate</t>
  </si>
  <si>
    <t>c</t>
  </si>
  <si>
    <t>J/kg/K</t>
  </si>
  <si>
    <t>water heat capacity</t>
  </si>
  <si>
    <t>H</t>
  </si>
  <si>
    <t>wall height</t>
  </si>
  <si>
    <t>A</t>
  </si>
  <si>
    <t>wall surface</t>
  </si>
  <si>
    <t>Constant T BC</t>
  </si>
  <si>
    <t>T = 8°C</t>
  </si>
  <si>
    <t>T = 14°C</t>
  </si>
  <si>
    <t>T = 18°C</t>
  </si>
  <si>
    <t>λ = 0.9 W/mK</t>
  </si>
  <si>
    <t>λ = 2.26 W/mK</t>
  </si>
  <si>
    <t>λ = 3.9 W/mK</t>
  </si>
  <si>
    <t>S</t>
  </si>
  <si>
    <t>ΔT [°C]</t>
  </si>
  <si>
    <t>gwf = 0 m/d</t>
  </si>
  <si>
    <t>Tout [°C]</t>
  </si>
  <si>
    <t>Q [kW]</t>
  </si>
  <si>
    <r>
      <t>q [W/m</t>
    </r>
    <r>
      <rPr>
        <i/>
        <vertAlign val="superscript"/>
        <sz val="10"/>
        <color theme="1"/>
        <rFont val="Calibri"/>
        <family val="2"/>
        <scheme val="minor"/>
      </rPr>
      <t>2</t>
    </r>
    <r>
      <rPr>
        <i/>
        <sz val="10"/>
        <color theme="1"/>
        <rFont val="Calibri"/>
        <family val="2"/>
        <scheme val="minor"/>
      </rPr>
      <t>]</t>
    </r>
  </si>
  <si>
    <t>q [W/m]</t>
  </si>
  <si>
    <t>W</t>
  </si>
  <si>
    <t>gwf = 0.7 m/d</t>
  </si>
  <si>
    <t>gwf = 2.0 m/d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</si>
</sst>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0" xfId="0" applyFont="1"/>
    <xf numFmtId="0" fontId="2" fillId="5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2" fillId="5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0" fillId="0" borderId="0" xfId="0" applyNumberFormat="1" applyBorder="1"/>
    <xf numFmtId="0" fontId="2" fillId="8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2" fontId="0" fillId="0" borderId="0" xfId="0" applyNumberFormat="1" applyFill="1" applyBorder="1"/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2" fillId="8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11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66675</xdr:rowOff>
    </xdr:from>
    <xdr:ext cx="8810625" cy="3020186"/>
    <xdr:sp macro="" textlink="">
      <xdr:nvSpPr>
        <xdr:cNvPr id="2" name="TextBox 1"/>
        <xdr:cNvSpPr txBox="1"/>
      </xdr:nvSpPr>
      <xdr:spPr>
        <a:xfrm>
          <a:off x="152400" y="66675"/>
          <a:ext cx="8810625" cy="30201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This data should be considered with its associated publication:</a:t>
          </a:r>
        </a:p>
        <a:p>
          <a:endParaRPr lang="en-GB" sz="1100"/>
        </a:p>
        <a:p>
          <a:r>
            <a:rPr lang="en-GB" sz="1100"/>
            <a:t>Alice Di Donnaa, FleurLoveridge, Miriam Piemontese, Marco Barla. The role of ground conditions on the heat exchange potential of energy walls. Geomechanics for Energy and the Environment. https://doi.org/10.1016/j.gete.2020.100199</a:t>
          </a:r>
        </a:p>
        <a:p>
          <a:endParaRPr lang="en-GB" sz="1100"/>
        </a:p>
        <a:p>
          <a:r>
            <a:rPr lang="en-GB" sz="1100"/>
            <a:t>The following data is available:</a:t>
          </a:r>
        </a:p>
        <a:p>
          <a:endParaRPr lang="en-GB" sz="1100"/>
        </a:p>
        <a:p>
          <a:r>
            <a:rPr lang="en-GB" sz="1100"/>
            <a:t>FIgure3.xls - presents the heat flux against time data for the reference case simulations</a:t>
          </a:r>
        </a:p>
        <a:p>
          <a:endParaRPr lang="en-GB" sz="1100"/>
        </a:p>
        <a:p>
          <a:r>
            <a:rPr lang="en-GB" sz="1100"/>
            <a:t>Figure8.xls - presents the heat flux at 30 days for various geological conditions. This data was used to derive the design chart (for a constant temperature boundary) presented in the publication. </a:t>
          </a:r>
        </a:p>
        <a:p>
          <a:endParaRPr lang="en-GB" sz="1100"/>
        </a:p>
        <a:p>
          <a:r>
            <a:rPr lang="en-GB" sz="1100"/>
            <a:t>Figure9.xls - presents the heat flux at 30 days for various geological conditions. This data was used to derive the design chart (for a heat transfer coefficient boundary) presented in the publication. </a:t>
          </a:r>
        </a:p>
        <a:p>
          <a:endParaRPr lang="en-GB" sz="1100"/>
        </a:p>
        <a:p>
          <a:r>
            <a:rPr lang="en-GB" sz="1100"/>
            <a:t>Each data file contains associated input parameters, however Di Donna et al (2020) should be referred to for full details of all assumptions, boundary conditions, and input parameters.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" sqref="Q3"/>
    </sheetView>
  </sheetViews>
  <sheetFormatPr defaultRowHeight="15" x14ac:dyDescent="0.25"/>
  <cols>
    <col min="1" max="16384" width="9.140625" style="4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0"/>
  <sheetViews>
    <sheetView tabSelected="1" topLeftCell="A2" zoomScale="80" zoomScaleNormal="80" workbookViewId="0">
      <selection activeCell="B2" sqref="B2:B8"/>
    </sheetView>
  </sheetViews>
  <sheetFormatPr defaultColWidth="11.42578125" defaultRowHeight="15" x14ac:dyDescent="0.25"/>
  <sheetData>
    <row r="2" spans="2:13" x14ac:dyDescent="0.25">
      <c r="B2" t="s">
        <v>0</v>
      </c>
      <c r="C2">
        <v>0.4</v>
      </c>
      <c r="D2" t="s">
        <v>1</v>
      </c>
      <c r="E2" t="s">
        <v>2</v>
      </c>
    </row>
    <row r="3" spans="2:13" x14ac:dyDescent="0.25">
      <c r="B3" t="s">
        <v>3</v>
      </c>
      <c r="C3">
        <v>1000</v>
      </c>
      <c r="D3" t="s">
        <v>4</v>
      </c>
      <c r="E3" t="s">
        <v>5</v>
      </c>
    </row>
    <row r="4" spans="2:13" x14ac:dyDescent="0.25">
      <c r="B4" t="s">
        <v>6</v>
      </c>
      <c r="C4">
        <f>(25/2-2.3)^2*PI()/1000000</f>
        <v>3.2685129967948204E-4</v>
      </c>
      <c r="D4" t="s">
        <v>7</v>
      </c>
      <c r="E4" t="s">
        <v>8</v>
      </c>
    </row>
    <row r="5" spans="2:13" x14ac:dyDescent="0.25">
      <c r="B5" t="s">
        <v>9</v>
      </c>
      <c r="C5">
        <f>C4*C2*C3</f>
        <v>0.1307405198717928</v>
      </c>
      <c r="D5" t="s">
        <v>10</v>
      </c>
      <c r="E5" t="s">
        <v>11</v>
      </c>
    </row>
    <row r="6" spans="2:13" x14ac:dyDescent="0.25">
      <c r="B6" t="s">
        <v>12</v>
      </c>
      <c r="C6">
        <v>4200</v>
      </c>
      <c r="D6" t="s">
        <v>13</v>
      </c>
      <c r="E6" t="s">
        <v>14</v>
      </c>
    </row>
    <row r="7" spans="2:13" x14ac:dyDescent="0.25">
      <c r="B7" t="s">
        <v>15</v>
      </c>
      <c r="C7">
        <v>20</v>
      </c>
      <c r="D7" t="s">
        <v>9</v>
      </c>
      <c r="E7" t="s">
        <v>16</v>
      </c>
    </row>
    <row r="8" spans="2:13" x14ac:dyDescent="0.25">
      <c r="B8" t="s">
        <v>17</v>
      </c>
      <c r="C8">
        <f>C7*2.5</f>
        <v>50</v>
      </c>
      <c r="D8" t="s">
        <v>7</v>
      </c>
      <c r="E8" t="s">
        <v>18</v>
      </c>
    </row>
    <row r="9" spans="2:13" ht="15.75" thickBot="1" x14ac:dyDescent="0.3"/>
    <row r="10" spans="2:13" x14ac:dyDescent="0.25">
      <c r="B10" s="1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2:13" x14ac:dyDescent="0.25">
      <c r="C11" s="4"/>
      <c r="D11" s="5" t="s">
        <v>20</v>
      </c>
      <c r="E11" s="6"/>
      <c r="F11" s="7"/>
      <c r="G11" s="8" t="s">
        <v>21</v>
      </c>
      <c r="H11" s="8"/>
      <c r="I11" s="8"/>
      <c r="J11" s="9" t="s">
        <v>22</v>
      </c>
      <c r="K11" s="9"/>
      <c r="L11" s="9"/>
      <c r="M11" s="4"/>
    </row>
    <row r="12" spans="2:13" ht="15" customHeight="1" x14ac:dyDescent="0.25">
      <c r="C12" s="10"/>
      <c r="D12" s="11" t="s">
        <v>23</v>
      </c>
      <c r="E12" s="12" t="s">
        <v>24</v>
      </c>
      <c r="F12" s="13" t="s">
        <v>25</v>
      </c>
      <c r="G12" s="11" t="s">
        <v>23</v>
      </c>
      <c r="H12" s="12" t="s">
        <v>24</v>
      </c>
      <c r="I12" s="13" t="s">
        <v>25</v>
      </c>
      <c r="J12" s="11" t="s">
        <v>23</v>
      </c>
      <c r="K12" s="12" t="s">
        <v>24</v>
      </c>
      <c r="L12" s="13" t="s">
        <v>25</v>
      </c>
      <c r="M12" s="10"/>
    </row>
    <row r="13" spans="2:13" x14ac:dyDescent="0.25">
      <c r="B13" s="14"/>
      <c r="C13" s="10"/>
      <c r="D13" s="15"/>
      <c r="E13" s="16"/>
      <c r="F13" s="17"/>
      <c r="G13" s="15"/>
      <c r="H13" s="16"/>
      <c r="I13" s="17"/>
      <c r="J13" s="15"/>
      <c r="K13" s="16"/>
      <c r="L13" s="17"/>
      <c r="M13" s="18"/>
    </row>
    <row r="14" spans="2:13" x14ac:dyDescent="0.25">
      <c r="B14" s="19" t="s">
        <v>26</v>
      </c>
      <c r="C14" s="20" t="s">
        <v>27</v>
      </c>
      <c r="D14" s="21">
        <f>28-D15</f>
        <v>1.9630200000000002</v>
      </c>
      <c r="E14" s="21">
        <f t="shared" ref="E14:L14" si="0">28-E15</f>
        <v>2.494961</v>
      </c>
      <c r="F14" s="21">
        <f t="shared" si="0"/>
        <v>2.8730469999999997</v>
      </c>
      <c r="G14" s="21">
        <f t="shared" si="0"/>
        <v>1.5589280000000016</v>
      </c>
      <c r="H14" s="21">
        <f t="shared" si="0"/>
        <v>1.930378000000001</v>
      </c>
      <c r="I14" s="21">
        <f t="shared" si="0"/>
        <v>2.1930939999999985</v>
      </c>
      <c r="J14" s="21">
        <f t="shared" si="0"/>
        <v>1.2896959999999993</v>
      </c>
      <c r="K14" s="21">
        <f t="shared" si="0"/>
        <v>1.5537169999999989</v>
      </c>
      <c r="L14" s="21">
        <f t="shared" si="0"/>
        <v>1.7396719999999988</v>
      </c>
      <c r="M14" s="22" t="s">
        <v>28</v>
      </c>
    </row>
    <row r="15" spans="2:13" x14ac:dyDescent="0.25">
      <c r="B15" s="19"/>
      <c r="C15" s="23" t="s">
        <v>29</v>
      </c>
      <c r="D15" s="21">
        <v>26.03698</v>
      </c>
      <c r="E15" s="21">
        <v>25.505039</v>
      </c>
      <c r="F15" s="21">
        <v>25.126953</v>
      </c>
      <c r="G15" s="21">
        <v>26.441071999999998</v>
      </c>
      <c r="H15" s="21">
        <v>26.069621999999999</v>
      </c>
      <c r="I15" s="21">
        <v>25.806906000000001</v>
      </c>
      <c r="J15" s="21">
        <v>26.710304000000001</v>
      </c>
      <c r="K15" s="21">
        <v>26.446283000000001</v>
      </c>
      <c r="L15" s="21">
        <v>26.260328000000001</v>
      </c>
      <c r="M15" s="24"/>
    </row>
    <row r="16" spans="2:13" x14ac:dyDescent="0.25">
      <c r="B16" s="19"/>
      <c r="C16" s="23" t="s">
        <v>30</v>
      </c>
      <c r="D16" s="21">
        <f>$C$5*$C$6*D14/1000</f>
        <v>1.0779142723386523</v>
      </c>
      <c r="E16" s="21">
        <f t="shared" ref="E16:L16" si="1">$C$5*$C$6*E14/1000</f>
        <v>1.3700084924393618</v>
      </c>
      <c r="F16" s="21">
        <f t="shared" si="1"/>
        <v>1.5776193652635977</v>
      </c>
      <c r="G16" s="21">
        <f t="shared" si="1"/>
        <v>0.85602324008331665</v>
      </c>
      <c r="H16" s="21">
        <f t="shared" si="1"/>
        <v>1.0599902177301015</v>
      </c>
      <c r="I16" s="21">
        <f t="shared" si="1"/>
        <v>1.2042502486883795</v>
      </c>
      <c r="J16" s="21">
        <f t="shared" si="1"/>
        <v>0.70818520716960076</v>
      </c>
      <c r="K16" s="21">
        <f t="shared" si="1"/>
        <v>0.85316182691729703</v>
      </c>
      <c r="L16" s="21">
        <f t="shared" si="1"/>
        <v>0.95527161108288583</v>
      </c>
      <c r="M16" s="24"/>
    </row>
    <row r="17" spans="2:13" ht="15.75" x14ac:dyDescent="0.25">
      <c r="B17" s="19"/>
      <c r="C17" s="25" t="s">
        <v>31</v>
      </c>
      <c r="D17" s="21">
        <f>D16*1000/$C$8</f>
        <v>21.558285446773048</v>
      </c>
      <c r="E17" s="21">
        <f t="shared" ref="E17:L17" si="2">E16*1000/$C$8</f>
        <v>27.400169848787236</v>
      </c>
      <c r="F17" s="21">
        <f t="shared" si="2"/>
        <v>31.552387305271953</v>
      </c>
      <c r="G17" s="21">
        <f t="shared" si="2"/>
        <v>17.120464801666333</v>
      </c>
      <c r="H17" s="26">
        <f t="shared" si="2"/>
        <v>21.19980435460203</v>
      </c>
      <c r="I17" s="21">
        <f t="shared" si="2"/>
        <v>24.085004973767592</v>
      </c>
      <c r="J17" s="21">
        <f t="shared" si="2"/>
        <v>14.163704143392016</v>
      </c>
      <c r="K17" s="21">
        <f t="shared" si="2"/>
        <v>17.06323653834594</v>
      </c>
      <c r="L17" s="21">
        <f t="shared" si="2"/>
        <v>19.105432221657715</v>
      </c>
      <c r="M17" s="24"/>
    </row>
    <row r="18" spans="2:13" x14ac:dyDescent="0.25">
      <c r="B18" s="19"/>
      <c r="C18" s="25" t="s">
        <v>32</v>
      </c>
      <c r="D18" s="21">
        <f t="shared" ref="D18:L18" si="3">D16*1000/$C$7</f>
        <v>53.895713616932618</v>
      </c>
      <c r="E18" s="21">
        <f t="shared" si="3"/>
        <v>68.500424621968094</v>
      </c>
      <c r="F18" s="21">
        <f t="shared" si="3"/>
        <v>78.880968263179881</v>
      </c>
      <c r="G18" s="21">
        <f t="shared" si="3"/>
        <v>42.801162004165832</v>
      </c>
      <c r="H18" s="26">
        <f t="shared" si="3"/>
        <v>52.999510886505071</v>
      </c>
      <c r="I18" s="21">
        <f t="shared" si="3"/>
        <v>60.212512434418976</v>
      </c>
      <c r="J18" s="21">
        <f t="shared" si="3"/>
        <v>35.40926035848004</v>
      </c>
      <c r="K18" s="21">
        <f t="shared" si="3"/>
        <v>42.658091345864854</v>
      </c>
      <c r="L18" s="21">
        <f t="shared" si="3"/>
        <v>47.763580554144291</v>
      </c>
      <c r="M18" s="24"/>
    </row>
    <row r="19" spans="2:13" x14ac:dyDescent="0.25">
      <c r="B19" s="27" t="s">
        <v>33</v>
      </c>
      <c r="C19" s="20" t="s">
        <v>27</v>
      </c>
      <c r="D19" s="21">
        <f>D20-4</f>
        <v>0.72307900000000025</v>
      </c>
      <c r="E19" s="21">
        <f t="shared" ref="E19:L19" si="4">E20-4</f>
        <v>0.82426200000000005</v>
      </c>
      <c r="F19" s="21">
        <f t="shared" si="4"/>
        <v>0.89246300000000023</v>
      </c>
      <c r="G19" s="21">
        <f t="shared" si="4"/>
        <v>1.1283310000000002</v>
      </c>
      <c r="H19" s="26">
        <f t="shared" si="4"/>
        <v>1.3903179999999997</v>
      </c>
      <c r="I19" s="21">
        <f t="shared" si="4"/>
        <v>1.5739419999999997</v>
      </c>
      <c r="J19" s="21">
        <f t="shared" si="4"/>
        <v>1.3984880000000004</v>
      </c>
      <c r="K19" s="21">
        <f t="shared" si="4"/>
        <v>1.767652</v>
      </c>
      <c r="L19" s="21">
        <f t="shared" si="4"/>
        <v>2.0282549999999997</v>
      </c>
      <c r="M19" s="24"/>
    </row>
    <row r="20" spans="2:13" x14ac:dyDescent="0.25">
      <c r="B20" s="28"/>
      <c r="C20" s="23" t="s">
        <v>29</v>
      </c>
      <c r="D20" s="21">
        <v>4.7230790000000002</v>
      </c>
      <c r="E20" s="21">
        <v>4.8242620000000001</v>
      </c>
      <c r="F20" s="21">
        <v>4.8924630000000002</v>
      </c>
      <c r="G20" s="21">
        <v>5.1283310000000002</v>
      </c>
      <c r="H20" s="26">
        <v>5.3903179999999997</v>
      </c>
      <c r="I20" s="21">
        <v>5.5739419999999997</v>
      </c>
      <c r="J20" s="21">
        <v>5.3984880000000004</v>
      </c>
      <c r="K20" s="21">
        <v>5.767652</v>
      </c>
      <c r="L20" s="21">
        <v>6.0282549999999997</v>
      </c>
      <c r="M20" s="24"/>
    </row>
    <row r="21" spans="2:13" x14ac:dyDescent="0.25">
      <c r="B21" s="28"/>
      <c r="C21" s="23" t="s">
        <v>30</v>
      </c>
      <c r="D21" s="21">
        <f>$C$5*$C$6*D19/1000</f>
        <v>0.39705004234717967</v>
      </c>
      <c r="E21" s="21">
        <f t="shared" ref="E21:L21" si="5">$C$5*$C$6*E19/1000</f>
        <v>0.45261065804036754</v>
      </c>
      <c r="F21" s="21">
        <f t="shared" si="5"/>
        <v>0.49006052166262742</v>
      </c>
      <c r="G21" s="21">
        <f t="shared" si="5"/>
        <v>0.61957804241533154</v>
      </c>
      <c r="H21" s="26">
        <f t="shared" si="5"/>
        <v>0.76343777204986707</v>
      </c>
      <c r="I21" s="21">
        <f t="shared" si="5"/>
        <v>0.86426758037780704</v>
      </c>
      <c r="J21" s="21">
        <f t="shared" si="5"/>
        <v>0.76792400224874813</v>
      </c>
      <c r="K21" s="21">
        <f t="shared" si="5"/>
        <v>0.97063571401614013</v>
      </c>
      <c r="L21" s="21">
        <f t="shared" si="5"/>
        <v>1.113735475156765</v>
      </c>
      <c r="M21" s="24"/>
    </row>
    <row r="22" spans="2:13" ht="15.75" x14ac:dyDescent="0.25">
      <c r="B22" s="28"/>
      <c r="C22" s="25" t="s">
        <v>31</v>
      </c>
      <c r="D22" s="21">
        <f>D21*1000/$C$8</f>
        <v>7.9410008469435933</v>
      </c>
      <c r="E22" s="21">
        <f t="shared" ref="E22:L22" si="6">E21*1000/$C$8</f>
        <v>9.0522131608073497</v>
      </c>
      <c r="F22" s="21">
        <f t="shared" si="6"/>
        <v>9.8012104332525478</v>
      </c>
      <c r="G22" s="21">
        <f t="shared" si="6"/>
        <v>12.39156084830663</v>
      </c>
      <c r="H22" s="26">
        <f t="shared" si="6"/>
        <v>15.268755440997341</v>
      </c>
      <c r="I22" s="21">
        <f t="shared" si="6"/>
        <v>17.285351607556141</v>
      </c>
      <c r="J22" s="21">
        <f t="shared" si="6"/>
        <v>15.358480044974963</v>
      </c>
      <c r="K22" s="21">
        <f t="shared" si="6"/>
        <v>19.412714280322803</v>
      </c>
      <c r="L22" s="21">
        <f t="shared" si="6"/>
        <v>22.274709503135298</v>
      </c>
      <c r="M22" s="24"/>
    </row>
    <row r="23" spans="2:13" x14ac:dyDescent="0.25">
      <c r="B23" s="29"/>
      <c r="C23" s="30" t="s">
        <v>32</v>
      </c>
      <c r="D23" s="21">
        <f t="shared" ref="D23:L23" si="7">D21*1000/$C$7</f>
        <v>19.852502117358984</v>
      </c>
      <c r="E23" s="21">
        <f t="shared" si="7"/>
        <v>22.630532902018377</v>
      </c>
      <c r="F23" s="21">
        <f t="shared" si="7"/>
        <v>24.50302608313137</v>
      </c>
      <c r="G23" s="21">
        <f t="shared" si="7"/>
        <v>30.978902120766577</v>
      </c>
      <c r="H23" s="21">
        <f t="shared" si="7"/>
        <v>38.171888602493354</v>
      </c>
      <c r="I23" s="21">
        <f t="shared" si="7"/>
        <v>43.21337901889035</v>
      </c>
      <c r="J23" s="21">
        <f t="shared" si="7"/>
        <v>38.396200112437405</v>
      </c>
      <c r="K23" s="21">
        <f t="shared" si="7"/>
        <v>48.531785700807006</v>
      </c>
      <c r="L23" s="21">
        <f t="shared" si="7"/>
        <v>55.686773757838253</v>
      </c>
      <c r="M23" s="31"/>
    </row>
    <row r="24" spans="2:13" x14ac:dyDescent="0.25">
      <c r="B24" s="32" t="s">
        <v>26</v>
      </c>
      <c r="C24" s="20" t="s">
        <v>27</v>
      </c>
      <c r="D24" s="21">
        <f>28-D25</f>
        <v>2.9319990000000011</v>
      </c>
      <c r="E24" s="21">
        <f t="shared" ref="E24:L24" si="8">28-E25</f>
        <v>3.3211629999999985</v>
      </c>
      <c r="F24" s="21">
        <f t="shared" si="8"/>
        <v>3.6259520000000016</v>
      </c>
      <c r="G24" s="21">
        <f t="shared" si="8"/>
        <v>2.2371370000000006</v>
      </c>
      <c r="H24" s="21">
        <f t="shared" si="8"/>
        <v>2.5088650000000001</v>
      </c>
      <c r="I24" s="21">
        <f t="shared" si="8"/>
        <v>2.7197129999999987</v>
      </c>
      <c r="J24" s="21">
        <f t="shared" si="8"/>
        <v>1.7738340000000008</v>
      </c>
      <c r="K24" s="21">
        <f t="shared" si="8"/>
        <v>1.9667659999999998</v>
      </c>
      <c r="L24" s="21">
        <f t="shared" si="8"/>
        <v>2.1147649999999985</v>
      </c>
      <c r="M24" s="33" t="s">
        <v>34</v>
      </c>
    </row>
    <row r="25" spans="2:13" x14ac:dyDescent="0.25">
      <c r="B25" s="19"/>
      <c r="C25" s="23" t="s">
        <v>29</v>
      </c>
      <c r="D25" s="21">
        <v>25.068000999999999</v>
      </c>
      <c r="E25" s="21">
        <v>24.678837000000001</v>
      </c>
      <c r="F25" s="21">
        <v>24.374047999999998</v>
      </c>
      <c r="G25" s="21">
        <v>25.762862999999999</v>
      </c>
      <c r="H25" s="21">
        <v>25.491135</v>
      </c>
      <c r="I25" s="21">
        <v>25.280287000000001</v>
      </c>
      <c r="J25" s="21">
        <v>26.226165999999999</v>
      </c>
      <c r="K25" s="21">
        <v>26.033234</v>
      </c>
      <c r="L25" s="21">
        <v>25.885235000000002</v>
      </c>
      <c r="M25" s="34"/>
    </row>
    <row r="26" spans="2:13" x14ac:dyDescent="0.25">
      <c r="B26" s="19"/>
      <c r="C26" s="23" t="s">
        <v>30</v>
      </c>
      <c r="D26" s="21">
        <f>$C$5*$C$6*D24/1000</f>
        <v>1.6099905087990225</v>
      </c>
      <c r="E26" s="21">
        <f t="shared" ref="E26:L26" si="9">$C$5*$C$6*E24/1000</f>
        <v>1.823684424235644</v>
      </c>
      <c r="F26" s="21">
        <f t="shared" si="9"/>
        <v>1.991047167942702</v>
      </c>
      <c r="G26" s="21">
        <f t="shared" si="9"/>
        <v>1.2284347084985767</v>
      </c>
      <c r="H26" s="21">
        <f t="shared" si="9"/>
        <v>1.3776433204302112</v>
      </c>
      <c r="I26" s="21">
        <f t="shared" si="9"/>
        <v>1.493422104392707</v>
      </c>
      <c r="J26" s="21">
        <f t="shared" si="9"/>
        <v>0.97403031317029964</v>
      </c>
      <c r="K26" s="21">
        <f t="shared" si="9"/>
        <v>1.0799712390858991</v>
      </c>
      <c r="L26" s="21">
        <f t="shared" si="9"/>
        <v>1.1612389971280213</v>
      </c>
      <c r="M26" s="34"/>
    </row>
    <row r="27" spans="2:13" ht="15.75" x14ac:dyDescent="0.25">
      <c r="B27" s="19"/>
      <c r="C27" s="25" t="s">
        <v>31</v>
      </c>
      <c r="D27" s="21">
        <f>D26*1000/$C$8</f>
        <v>32.199810175980453</v>
      </c>
      <c r="E27" s="21">
        <f t="shared" ref="E27:L27" si="10">E26*1000/$C$8</f>
        <v>36.473688484712881</v>
      </c>
      <c r="F27" s="21">
        <f t="shared" si="10"/>
        <v>39.820943358854038</v>
      </c>
      <c r="G27" s="21">
        <f t="shared" si="10"/>
        <v>24.568694169971536</v>
      </c>
      <c r="H27" s="21">
        <f t="shared" si="10"/>
        <v>27.552866408604224</v>
      </c>
      <c r="I27" s="21">
        <f t="shared" si="10"/>
        <v>29.868442087854138</v>
      </c>
      <c r="J27" s="21">
        <f t="shared" si="10"/>
        <v>19.480606263405992</v>
      </c>
      <c r="K27" s="21">
        <f t="shared" si="10"/>
        <v>21.599424781717982</v>
      </c>
      <c r="L27" s="21">
        <f t="shared" si="10"/>
        <v>23.224779942560428</v>
      </c>
      <c r="M27" s="34"/>
    </row>
    <row r="28" spans="2:13" x14ac:dyDescent="0.25">
      <c r="B28" s="35"/>
      <c r="C28" s="30" t="s">
        <v>32</v>
      </c>
      <c r="D28" s="21">
        <f t="shared" ref="D28:L28" si="11">D26*1000/$C$7</f>
        <v>80.499525439951128</v>
      </c>
      <c r="E28" s="21">
        <f t="shared" si="11"/>
        <v>91.184221211782202</v>
      </c>
      <c r="F28" s="21">
        <f t="shared" si="11"/>
        <v>99.552358397135094</v>
      </c>
      <c r="G28" s="21">
        <f t="shared" si="11"/>
        <v>61.421735424928841</v>
      </c>
      <c r="H28" s="21">
        <f t="shared" si="11"/>
        <v>68.882166021510557</v>
      </c>
      <c r="I28" s="21">
        <f t="shared" si="11"/>
        <v>74.671105219635336</v>
      </c>
      <c r="J28" s="21">
        <f t="shared" si="11"/>
        <v>48.701515658514985</v>
      </c>
      <c r="K28" s="21">
        <f t="shared" si="11"/>
        <v>53.998561954294949</v>
      </c>
      <c r="L28" s="21">
        <f t="shared" si="11"/>
        <v>58.061949856401064</v>
      </c>
      <c r="M28" s="34"/>
    </row>
    <row r="29" spans="2:13" x14ac:dyDescent="0.25">
      <c r="B29" s="19" t="s">
        <v>33</v>
      </c>
      <c r="C29" s="20" t="s">
        <v>27</v>
      </c>
      <c r="D29" s="21">
        <f>D30-4</f>
        <v>0.91695100000000007</v>
      </c>
      <c r="E29" s="21">
        <f t="shared" ref="E29:L29" si="12">E30-4</f>
        <v>0.989757</v>
      </c>
      <c r="F29" s="21">
        <f t="shared" si="12"/>
        <v>1.0418669999999999</v>
      </c>
      <c r="G29" s="21">
        <f t="shared" si="12"/>
        <v>1.6129009999999999</v>
      </c>
      <c r="H29" s="21">
        <f t="shared" si="12"/>
        <v>1.8038999999999996</v>
      </c>
      <c r="I29" s="21">
        <f t="shared" si="12"/>
        <v>1.9502439999999996</v>
      </c>
      <c r="J29" s="21">
        <f t="shared" si="12"/>
        <v>2.0767660000000001</v>
      </c>
      <c r="K29" s="21">
        <f t="shared" si="12"/>
        <v>2.3464729999999996</v>
      </c>
      <c r="L29" s="21">
        <f t="shared" si="12"/>
        <v>2.5556679999999998</v>
      </c>
      <c r="M29" s="34"/>
    </row>
    <row r="30" spans="2:13" x14ac:dyDescent="0.25">
      <c r="B30" s="19"/>
      <c r="C30" s="23" t="s">
        <v>29</v>
      </c>
      <c r="D30" s="21">
        <v>4.9169510000000001</v>
      </c>
      <c r="E30" s="21">
        <v>4.989757</v>
      </c>
      <c r="F30" s="21">
        <v>5.0418669999999999</v>
      </c>
      <c r="G30" s="21">
        <v>5.6129009999999999</v>
      </c>
      <c r="H30" s="21">
        <v>5.8038999999999996</v>
      </c>
      <c r="I30" s="21">
        <v>5.9502439999999996</v>
      </c>
      <c r="J30" s="21">
        <v>6.0767660000000001</v>
      </c>
      <c r="K30" s="21">
        <v>6.3464729999999996</v>
      </c>
      <c r="L30" s="21">
        <v>6.5556679999999998</v>
      </c>
      <c r="M30" s="34"/>
    </row>
    <row r="31" spans="2:13" x14ac:dyDescent="0.25">
      <c r="B31" s="19"/>
      <c r="C31" s="23" t="s">
        <v>30</v>
      </c>
      <c r="D31" s="21">
        <f>$C$5*$C$6*D29/1000</f>
        <v>0.50350713183523321</v>
      </c>
      <c r="E31" s="21">
        <f t="shared" ref="E31:L31" si="13">$C$5*$C$6*E29/1000</f>
        <v>0.54348564785233333</v>
      </c>
      <c r="F31" s="21">
        <f t="shared" si="13"/>
        <v>0.57209977951251356</v>
      </c>
      <c r="G31" s="21">
        <f t="shared" si="13"/>
        <v>0.88566036401528481</v>
      </c>
      <c r="H31" s="21">
        <f t="shared" si="13"/>
        <v>0.99053985994625338</v>
      </c>
      <c r="I31" s="21">
        <f t="shared" si="13"/>
        <v>1.0708988406347475</v>
      </c>
      <c r="J31" s="21">
        <f t="shared" si="13"/>
        <v>1.1403733592666674</v>
      </c>
      <c r="K31" s="21">
        <f t="shared" si="13"/>
        <v>1.288472219517526</v>
      </c>
      <c r="L31" s="21">
        <f t="shared" si="13"/>
        <v>1.403343324346761</v>
      </c>
      <c r="M31" s="34"/>
    </row>
    <row r="32" spans="2:13" ht="15.75" x14ac:dyDescent="0.25">
      <c r="B32" s="19"/>
      <c r="C32" s="25" t="s">
        <v>31</v>
      </c>
      <c r="D32" s="21">
        <f>D31*1000/$C$8</f>
        <v>10.070142636704665</v>
      </c>
      <c r="E32" s="21">
        <f t="shared" ref="E32:L32" si="14">E31*1000/$C$8</f>
        <v>10.869712957046668</v>
      </c>
      <c r="F32" s="21">
        <f t="shared" si="14"/>
        <v>11.441995590250272</v>
      </c>
      <c r="G32" s="21">
        <f t="shared" si="14"/>
        <v>17.713207280305696</v>
      </c>
      <c r="H32" s="21">
        <f t="shared" si="14"/>
        <v>19.810797198925069</v>
      </c>
      <c r="I32" s="21">
        <f t="shared" si="14"/>
        <v>21.417976812694953</v>
      </c>
      <c r="J32" s="21">
        <f t="shared" si="14"/>
        <v>22.807467185333348</v>
      </c>
      <c r="K32" s="21">
        <f t="shared" si="14"/>
        <v>25.769444390350518</v>
      </c>
      <c r="L32" s="21">
        <f t="shared" si="14"/>
        <v>28.066866486935218</v>
      </c>
      <c r="M32" s="34"/>
    </row>
    <row r="33" spans="2:13" x14ac:dyDescent="0.25">
      <c r="B33" s="19"/>
      <c r="C33" s="30" t="s">
        <v>32</v>
      </c>
      <c r="D33" s="21">
        <f t="shared" ref="D33:L33" si="15">D31*1000/$C$7</f>
        <v>25.175356591761663</v>
      </c>
      <c r="E33" s="21">
        <f t="shared" si="15"/>
        <v>27.174282392616668</v>
      </c>
      <c r="F33" s="21">
        <f t="shared" si="15"/>
        <v>28.60498897562568</v>
      </c>
      <c r="G33" s="21">
        <f t="shared" si="15"/>
        <v>44.283018200764239</v>
      </c>
      <c r="H33" s="21">
        <f t="shared" si="15"/>
        <v>49.526992997312668</v>
      </c>
      <c r="I33" s="21">
        <f t="shared" si="15"/>
        <v>53.544942031737378</v>
      </c>
      <c r="J33" s="21">
        <f t="shared" si="15"/>
        <v>57.018667963333371</v>
      </c>
      <c r="K33" s="21">
        <f t="shared" si="15"/>
        <v>64.423610975876301</v>
      </c>
      <c r="L33" s="21">
        <f t="shared" si="15"/>
        <v>70.16716621733805</v>
      </c>
      <c r="M33" s="36"/>
    </row>
    <row r="34" spans="2:13" x14ac:dyDescent="0.25">
      <c r="B34" s="32" t="s">
        <v>26</v>
      </c>
      <c r="C34" s="20" t="s">
        <v>27</v>
      </c>
      <c r="D34" s="21">
        <f>28-D35</f>
        <v>3.8423209999999983</v>
      </c>
      <c r="E34" s="21">
        <f t="shared" ref="E34:L34" si="16">28-E35</f>
        <v>4.1371040000000008</v>
      </c>
      <c r="F34" s="21">
        <f t="shared" si="16"/>
        <v>4.3786370000000012</v>
      </c>
      <c r="G34" s="21">
        <f t="shared" si="16"/>
        <v>2.8748189999999987</v>
      </c>
      <c r="H34" s="21">
        <f t="shared" si="16"/>
        <v>3.0787849999999999</v>
      </c>
      <c r="I34" s="21">
        <f t="shared" si="16"/>
        <v>3.243938</v>
      </c>
      <c r="J34" s="21">
        <f t="shared" si="16"/>
        <v>2.2296890000000005</v>
      </c>
      <c r="K34" s="21">
        <f t="shared" si="16"/>
        <v>2.3730030000000006</v>
      </c>
      <c r="L34" s="21">
        <f t="shared" si="16"/>
        <v>2.4867209999999993</v>
      </c>
      <c r="M34" s="37" t="s">
        <v>35</v>
      </c>
    </row>
    <row r="35" spans="2:13" x14ac:dyDescent="0.25">
      <c r="B35" s="19"/>
      <c r="C35" s="23" t="s">
        <v>29</v>
      </c>
      <c r="D35" s="21">
        <v>24.157679000000002</v>
      </c>
      <c r="E35" s="21">
        <v>23.862895999999999</v>
      </c>
      <c r="F35" s="21">
        <v>23.621362999999999</v>
      </c>
      <c r="G35" s="21">
        <v>25.125181000000001</v>
      </c>
      <c r="H35" s="21">
        <v>24.921215</v>
      </c>
      <c r="I35" s="21">
        <v>24.756062</v>
      </c>
      <c r="J35" s="21">
        <v>25.770311</v>
      </c>
      <c r="K35" s="21">
        <v>25.626996999999999</v>
      </c>
      <c r="L35" s="21">
        <v>25.513279000000001</v>
      </c>
      <c r="M35" s="38"/>
    </row>
    <row r="36" spans="2:13" x14ac:dyDescent="0.25">
      <c r="B36" s="19"/>
      <c r="C36" s="23" t="s">
        <v>30</v>
      </c>
      <c r="D36" s="21">
        <f>$C$5*$C$6*D34/1000</f>
        <v>2.109857589228088</v>
      </c>
      <c r="E36" s="21">
        <f t="shared" ref="E36:L36" si="17">$C$5*$C$6*E34/1000</f>
        <v>2.2717259364394291</v>
      </c>
      <c r="F36" s="21">
        <f t="shared" si="17"/>
        <v>2.4043541663814429</v>
      </c>
      <c r="G36" s="21">
        <f t="shared" si="17"/>
        <v>1.5785923885086908</v>
      </c>
      <c r="H36" s="21">
        <f t="shared" si="17"/>
        <v>1.6905921961886061</v>
      </c>
      <c r="I36" s="21">
        <f t="shared" si="17"/>
        <v>1.7812793903178281</v>
      </c>
      <c r="J36" s="21">
        <f t="shared" si="17"/>
        <v>1.2243449358521552</v>
      </c>
      <c r="K36" s="21">
        <f t="shared" si="17"/>
        <v>1.3030401126847611</v>
      </c>
      <c r="L36" s="21">
        <f t="shared" si="17"/>
        <v>1.3654838245276384</v>
      </c>
      <c r="M36" s="38"/>
    </row>
    <row r="37" spans="2:13" ht="15.75" x14ac:dyDescent="0.25">
      <c r="B37" s="19"/>
      <c r="C37" s="25" t="s">
        <v>31</v>
      </c>
      <c r="D37" s="21">
        <f>D36*1000/$C$8</f>
        <v>42.197151784561754</v>
      </c>
      <c r="E37" s="21">
        <f t="shared" ref="E37:L37" si="18">E36*1000/$C$8</f>
        <v>45.434518728788582</v>
      </c>
      <c r="F37" s="21">
        <f t="shared" si="18"/>
        <v>48.087083327628861</v>
      </c>
      <c r="G37" s="21">
        <f t="shared" si="18"/>
        <v>31.571847770173818</v>
      </c>
      <c r="H37" s="21">
        <f t="shared" si="18"/>
        <v>33.811843923772123</v>
      </c>
      <c r="I37" s="21">
        <f t="shared" si="18"/>
        <v>35.625587806356563</v>
      </c>
      <c r="J37" s="21">
        <f t="shared" si="18"/>
        <v>24.486898717043104</v>
      </c>
      <c r="K37" s="21">
        <f t="shared" si="18"/>
        <v>26.060802253695218</v>
      </c>
      <c r="L37" s="21">
        <f t="shared" si="18"/>
        <v>27.309676490552771</v>
      </c>
      <c r="M37" s="38"/>
    </row>
    <row r="38" spans="2:13" x14ac:dyDescent="0.25">
      <c r="B38" s="35"/>
      <c r="C38" s="30" t="s">
        <v>32</v>
      </c>
      <c r="D38" s="21">
        <f t="shared" ref="D38:L38" si="19">D36*1000/$C$7</f>
        <v>105.49287946140439</v>
      </c>
      <c r="E38" s="21">
        <f t="shared" si="19"/>
        <v>113.58629682197144</v>
      </c>
      <c r="F38" s="21">
        <f t="shared" si="19"/>
        <v>120.21770831907216</v>
      </c>
      <c r="G38" s="21">
        <f t="shared" si="19"/>
        <v>78.929619425434538</v>
      </c>
      <c r="H38" s="21">
        <f t="shared" si="19"/>
        <v>84.529609809430298</v>
      </c>
      <c r="I38" s="21">
        <f t="shared" si="19"/>
        <v>89.063969515891401</v>
      </c>
      <c r="J38" s="21">
        <f t="shared" si="19"/>
        <v>61.21724679260776</v>
      </c>
      <c r="K38" s="21">
        <f t="shared" si="19"/>
        <v>65.152005634238051</v>
      </c>
      <c r="L38" s="21">
        <f t="shared" si="19"/>
        <v>68.27419122638193</v>
      </c>
      <c r="M38" s="38"/>
    </row>
    <row r="39" spans="2:13" x14ac:dyDescent="0.25">
      <c r="B39" s="32" t="s">
        <v>33</v>
      </c>
      <c r="C39" s="20" t="s">
        <v>27</v>
      </c>
      <c r="D39" s="21">
        <f>D40-4</f>
        <v>1.1062139999999996</v>
      </c>
      <c r="E39" s="21">
        <f t="shared" ref="E39:L39" si="20">E40-4</f>
        <v>1.1605480000000004</v>
      </c>
      <c r="F39" s="21">
        <f t="shared" si="20"/>
        <v>1.2008150000000004</v>
      </c>
      <c r="G39" s="21">
        <f t="shared" si="20"/>
        <v>2.0747099999999996</v>
      </c>
      <c r="H39" s="21">
        <f t="shared" si="20"/>
        <v>2.2201740000000001</v>
      </c>
      <c r="I39" s="21">
        <f t="shared" si="20"/>
        <v>2.3373660000000003</v>
      </c>
      <c r="J39" s="21">
        <f t="shared" si="20"/>
        <v>2.7202650000000004</v>
      </c>
      <c r="K39" s="21">
        <f t="shared" si="20"/>
        <v>2.9264229999999998</v>
      </c>
      <c r="L39" s="21">
        <f t="shared" si="20"/>
        <v>3.0949650000000002</v>
      </c>
      <c r="M39" s="38"/>
    </row>
    <row r="40" spans="2:13" x14ac:dyDescent="0.25">
      <c r="B40" s="19"/>
      <c r="C40" s="23" t="s">
        <v>29</v>
      </c>
      <c r="D40" s="21">
        <v>5.1062139999999996</v>
      </c>
      <c r="E40" s="21">
        <v>5.1605480000000004</v>
      </c>
      <c r="F40" s="21">
        <v>5.2008150000000004</v>
      </c>
      <c r="G40" s="21">
        <v>6.0747099999999996</v>
      </c>
      <c r="H40" s="21">
        <v>6.2201740000000001</v>
      </c>
      <c r="I40" s="21">
        <v>6.3373660000000003</v>
      </c>
      <c r="J40" s="21">
        <v>6.7202650000000004</v>
      </c>
      <c r="K40" s="21">
        <v>6.9264229999999998</v>
      </c>
      <c r="L40" s="21">
        <v>7.0949650000000002</v>
      </c>
      <c r="M40" s="38"/>
    </row>
    <row r="41" spans="2:13" x14ac:dyDescent="0.25">
      <c r="B41" s="19"/>
      <c r="C41" s="23" t="s">
        <v>30</v>
      </c>
      <c r="D41" s="21">
        <f>$C$5*$C$6*D39/1000</f>
        <v>0.60743337248771256</v>
      </c>
      <c r="E41" s="21">
        <f t="shared" ref="E41:L41" si="21">$C$5*$C$6*E39/1000</f>
        <v>0.63726872519591171</v>
      </c>
      <c r="F41" s="21">
        <f t="shared" si="21"/>
        <v>0.65937974495335705</v>
      </c>
      <c r="G41" s="21">
        <f t="shared" si="21"/>
        <v>1.1392443887294703</v>
      </c>
      <c r="H41" s="21">
        <f t="shared" si="21"/>
        <v>1.2191201524565185</v>
      </c>
      <c r="I41" s="21">
        <f t="shared" si="21"/>
        <v>1.2834714730767423</v>
      </c>
      <c r="J41" s="21">
        <f t="shared" si="21"/>
        <v>1.4937252132139787</v>
      </c>
      <c r="K41" s="21">
        <f t="shared" si="21"/>
        <v>1.6069286704160404</v>
      </c>
      <c r="L41" s="21">
        <f t="shared" si="21"/>
        <v>1.6994767989570136</v>
      </c>
      <c r="M41" s="38"/>
    </row>
    <row r="42" spans="2:13" ht="15.75" x14ac:dyDescent="0.25">
      <c r="B42" s="19"/>
      <c r="C42" s="25" t="s">
        <v>31</v>
      </c>
      <c r="D42" s="21">
        <f>D41*1000/$C$8</f>
        <v>12.14866744975425</v>
      </c>
      <c r="E42" s="21">
        <f t="shared" ref="E42:L42" si="22">E41*1000/$C$8</f>
        <v>12.745374503918233</v>
      </c>
      <c r="F42" s="21">
        <f t="shared" si="22"/>
        <v>13.187594899067141</v>
      </c>
      <c r="G42" s="21">
        <f t="shared" si="22"/>
        <v>22.784887774589407</v>
      </c>
      <c r="H42" s="21">
        <f t="shared" si="22"/>
        <v>24.382403049130371</v>
      </c>
      <c r="I42" s="21">
        <f t="shared" si="22"/>
        <v>25.669429461534847</v>
      </c>
      <c r="J42" s="21">
        <f t="shared" si="22"/>
        <v>29.874504264279572</v>
      </c>
      <c r="K42" s="21">
        <f t="shared" si="22"/>
        <v>32.138573408320809</v>
      </c>
      <c r="L42" s="21">
        <f t="shared" si="22"/>
        <v>33.989535979140271</v>
      </c>
      <c r="M42" s="38"/>
    </row>
    <row r="43" spans="2:13" x14ac:dyDescent="0.25">
      <c r="B43" s="35"/>
      <c r="C43" s="30" t="s">
        <v>32</v>
      </c>
      <c r="D43" s="21">
        <f>D41*1000/$C$7</f>
        <v>30.371668624385627</v>
      </c>
      <c r="E43" s="21">
        <f t="shared" ref="E43:L43" si="23">E41*1000/$C$7</f>
        <v>31.863436259795584</v>
      </c>
      <c r="F43" s="21">
        <f t="shared" si="23"/>
        <v>32.968987247667854</v>
      </c>
      <c r="G43" s="21">
        <f t="shared" si="23"/>
        <v>56.962219436473518</v>
      </c>
      <c r="H43" s="21">
        <f t="shared" si="23"/>
        <v>60.956007622825929</v>
      </c>
      <c r="I43" s="21">
        <f t="shared" si="23"/>
        <v>64.17357365383711</v>
      </c>
      <c r="J43" s="21">
        <f t="shared" si="23"/>
        <v>74.686260660698935</v>
      </c>
      <c r="K43" s="21">
        <f t="shared" si="23"/>
        <v>80.346433520802023</v>
      </c>
      <c r="L43" s="21">
        <f t="shared" si="23"/>
        <v>84.973839947850678</v>
      </c>
      <c r="M43" s="39"/>
    </row>
    <row r="55" spans="12:13" x14ac:dyDescent="0.25">
      <c r="L55" s="40"/>
      <c r="M55" s="40"/>
    </row>
    <row r="56" spans="12:13" x14ac:dyDescent="0.25">
      <c r="L56" s="40"/>
      <c r="M56" s="40"/>
    </row>
    <row r="57" spans="12:13" x14ac:dyDescent="0.25">
      <c r="L57" s="40"/>
      <c r="M57" s="40"/>
    </row>
    <row r="58" spans="12:13" x14ac:dyDescent="0.25">
      <c r="L58" s="40"/>
      <c r="M58" s="40"/>
    </row>
    <row r="59" spans="12:13" x14ac:dyDescent="0.25">
      <c r="L59" s="40"/>
      <c r="M59" s="40"/>
    </row>
    <row r="60" spans="12:13" x14ac:dyDescent="0.25">
      <c r="L60" s="40"/>
      <c r="M60" s="40"/>
    </row>
  </sheetData>
  <mergeCells count="22">
    <mergeCell ref="B34:B38"/>
    <mergeCell ref="M34:M43"/>
    <mergeCell ref="B39:B43"/>
    <mergeCell ref="B24:B28"/>
    <mergeCell ref="M24:M33"/>
    <mergeCell ref="B29:B33"/>
    <mergeCell ref="B14:B18"/>
    <mergeCell ref="M14:M23"/>
    <mergeCell ref="B19:B23"/>
    <mergeCell ref="J12:J13"/>
    <mergeCell ref="K12:K13"/>
    <mergeCell ref="L12:L13"/>
    <mergeCell ref="D12:D13"/>
    <mergeCell ref="E12:E13"/>
    <mergeCell ref="F12:F13"/>
    <mergeCell ref="G12:G13"/>
    <mergeCell ref="H12:H13"/>
    <mergeCell ref="I12:I13"/>
    <mergeCell ref="B10:M10"/>
    <mergeCell ref="D11:F11"/>
    <mergeCell ref="G11:I11"/>
    <mergeCell ref="J11:L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Figure 8 Parametric Study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 Loveridge</dc:creator>
  <cp:lastModifiedBy>Fleur Loveridge</cp:lastModifiedBy>
  <dcterms:created xsi:type="dcterms:W3CDTF">2020-06-08T11:37:37Z</dcterms:created>
  <dcterms:modified xsi:type="dcterms:W3CDTF">2020-06-08T11:53:45Z</dcterms:modified>
</cp:coreProperties>
</file>