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mmen\OneDrive - University of Leeds\papersInPreparation\invited_methods\data\"/>
    </mc:Choice>
  </mc:AlternateContent>
  <bookViews>
    <workbookView xWindow="-105" yWindow="-105" windowWidth="23250" windowHeight="12570" activeTab="1"/>
  </bookViews>
  <sheets>
    <sheet name="concordance" sheetId="3" r:id="rId1"/>
    <sheet name="convergence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3" l="1"/>
  <c r="F30" i="3"/>
  <c r="I28" i="3"/>
  <c r="F28" i="3"/>
  <c r="D31" i="3" l="1"/>
  <c r="G31" i="3"/>
  <c r="D59" i="3" l="1"/>
  <c r="C59" i="3"/>
  <c r="I47" i="3" l="1"/>
  <c r="I38" i="3"/>
  <c r="E47" i="3"/>
  <c r="F43" i="3"/>
  <c r="E45" i="3"/>
  <c r="E39" i="3"/>
  <c r="E46" i="3"/>
  <c r="F42" i="3"/>
  <c r="F41" i="3"/>
  <c r="E44" i="3"/>
  <c r="F40" i="3"/>
  <c r="F39" i="3"/>
  <c r="E42" i="3"/>
  <c r="I53" i="3"/>
  <c r="E57" i="3"/>
  <c r="E36" i="3"/>
  <c r="I37" i="3"/>
  <c r="E53" i="3"/>
  <c r="I52" i="3"/>
  <c r="I51" i="3"/>
  <c r="E51" i="3"/>
  <c r="F56" i="3"/>
  <c r="I50" i="3"/>
  <c r="E43" i="3"/>
  <c r="F38" i="3"/>
  <c r="E41" i="3"/>
  <c r="E40" i="3"/>
  <c r="E55" i="3"/>
  <c r="E54" i="3"/>
  <c r="E37" i="3"/>
  <c r="F57" i="3"/>
  <c r="E50" i="3"/>
  <c r="F55" i="3"/>
  <c r="I49" i="3"/>
  <c r="F37" i="3"/>
  <c r="E56" i="3"/>
  <c r="E38" i="3"/>
  <c r="E52" i="3"/>
  <c r="E49" i="3"/>
  <c r="F54" i="3"/>
  <c r="I48" i="3"/>
  <c r="E48" i="3"/>
  <c r="F53" i="3"/>
  <c r="F50" i="3"/>
  <c r="F36" i="3"/>
  <c r="I46" i="3"/>
  <c r="F51" i="3"/>
  <c r="I45" i="3"/>
  <c r="I44" i="3"/>
  <c r="F49" i="3"/>
  <c r="I43" i="3"/>
  <c r="I36" i="3"/>
  <c r="I41" i="3"/>
  <c r="F46" i="3"/>
  <c r="I56" i="3"/>
  <c r="I40" i="3"/>
  <c r="F52" i="3"/>
  <c r="F48" i="3"/>
  <c r="I42" i="3"/>
  <c r="I57" i="3"/>
  <c r="F45" i="3"/>
  <c r="I55" i="3"/>
  <c r="I39" i="3"/>
  <c r="F47" i="3"/>
  <c r="F44" i="3"/>
  <c r="I54" i="3"/>
  <c r="H20" i="3"/>
  <c r="I20" i="3" s="1"/>
  <c r="H19" i="3"/>
  <c r="I19" i="3" s="1"/>
  <c r="H14" i="3"/>
  <c r="I14" i="3" s="1"/>
  <c r="H8" i="3"/>
  <c r="I8" i="3" s="1"/>
  <c r="H6" i="3"/>
  <c r="I6" i="3" s="1"/>
  <c r="H24" i="3"/>
  <c r="I24" i="3" s="1"/>
  <c r="H21" i="3"/>
  <c r="I21" i="3" s="1"/>
  <c r="H22" i="3"/>
  <c r="I22" i="3" s="1"/>
  <c r="H9" i="3"/>
  <c r="I9" i="3" s="1"/>
  <c r="H13" i="3"/>
  <c r="I13" i="3" s="1"/>
  <c r="H17" i="3"/>
  <c r="I17" i="3" s="1"/>
  <c r="H15" i="3"/>
  <c r="I15" i="3" s="1"/>
  <c r="H7" i="3"/>
  <c r="I7" i="3" s="1"/>
  <c r="H5" i="3"/>
  <c r="I5" i="3" s="1"/>
  <c r="H10" i="3"/>
  <c r="I10" i="3" s="1"/>
  <c r="H23" i="3"/>
  <c r="I23" i="3" s="1"/>
  <c r="H12" i="3"/>
  <c r="I12" i="3" s="1"/>
  <c r="H11" i="3"/>
  <c r="I11" i="3" s="1"/>
  <c r="H26" i="3"/>
  <c r="I26" i="3" s="1"/>
  <c r="H16" i="3"/>
  <c r="I16" i="3" s="1"/>
  <c r="H25" i="3"/>
  <c r="I25" i="3" s="1"/>
  <c r="E20" i="3"/>
  <c r="F20" i="3" s="1"/>
  <c r="E19" i="3"/>
  <c r="F19" i="3" s="1"/>
  <c r="E14" i="3"/>
  <c r="F14" i="3" s="1"/>
  <c r="E8" i="3"/>
  <c r="F8" i="3" s="1"/>
  <c r="E6" i="3"/>
  <c r="F6" i="3" s="1"/>
  <c r="E24" i="3"/>
  <c r="F24" i="3" s="1"/>
  <c r="E21" i="3"/>
  <c r="F21" i="3" s="1"/>
  <c r="E22" i="3"/>
  <c r="F22" i="3" s="1"/>
  <c r="E9" i="3"/>
  <c r="F9" i="3" s="1"/>
  <c r="E13" i="3"/>
  <c r="F13" i="3" s="1"/>
  <c r="E17" i="3"/>
  <c r="F17" i="3" s="1"/>
  <c r="E15" i="3"/>
  <c r="F15" i="3" s="1"/>
  <c r="E7" i="3"/>
  <c r="F7" i="3" s="1"/>
  <c r="E5" i="3"/>
  <c r="E10" i="3"/>
  <c r="F10" i="3" s="1"/>
  <c r="E23" i="3"/>
  <c r="F23" i="3" s="1"/>
  <c r="E12" i="3"/>
  <c r="F12" i="3" s="1"/>
  <c r="E11" i="3"/>
  <c r="F11" i="3" s="1"/>
  <c r="E26" i="3"/>
  <c r="F26" i="3" s="1"/>
  <c r="E16" i="3"/>
  <c r="F16" i="3" s="1"/>
  <c r="E25" i="3"/>
  <c r="F25" i="3" s="1"/>
  <c r="F5" i="3" l="1"/>
  <c r="G59" i="3"/>
  <c r="I59" i="3"/>
  <c r="H59" i="3"/>
  <c r="H18" i="3"/>
  <c r="I18" i="3" s="1"/>
  <c r="I30" i="3" s="1"/>
  <c r="E18" i="3"/>
  <c r="D61" i="3" l="1"/>
  <c r="F18" i="3"/>
</calcChain>
</file>

<file path=xl/sharedStrings.xml><?xml version="1.0" encoding="utf-8"?>
<sst xmlns="http://schemas.openxmlformats.org/spreadsheetml/2006/main" count="45" uniqueCount="36">
  <si>
    <t>T3</t>
  </si>
  <si>
    <t>T9</t>
  </si>
  <si>
    <t>T4</t>
  </si>
  <si>
    <t>T5</t>
  </si>
  <si>
    <t>T6</t>
  </si>
  <si>
    <t>T8</t>
  </si>
  <si>
    <t>T10</t>
  </si>
  <si>
    <t>T11</t>
  </si>
  <si>
    <t>T2</t>
  </si>
  <si>
    <t>C2</t>
  </si>
  <si>
    <t>C3</t>
  </si>
  <si>
    <t>C4</t>
  </si>
  <si>
    <t>C5</t>
  </si>
  <si>
    <t>calibration</t>
  </si>
  <si>
    <t>least square error</t>
  </si>
  <si>
    <t>error</t>
  </si>
  <si>
    <t>experimental</t>
  </si>
  <si>
    <t>inital</t>
  </si>
  <si>
    <t>error s</t>
  </si>
  <si>
    <t>CCC</t>
  </si>
  <si>
    <t>x</t>
  </si>
  <si>
    <t>y</t>
  </si>
  <si>
    <t>xBar</t>
  </si>
  <si>
    <t>yBar</t>
  </si>
  <si>
    <t>(x-xBar)^2</t>
  </si>
  <si>
    <t>(y-yBar)^2</t>
  </si>
  <si>
    <t>sxy</t>
  </si>
  <si>
    <t>sx2</t>
  </si>
  <si>
    <t>sy2</t>
  </si>
  <si>
    <t>ccc</t>
  </si>
  <si>
    <t>max error</t>
  </si>
  <si>
    <t>COV</t>
  </si>
  <si>
    <t>bisection</t>
  </si>
  <si>
    <t>Brent</t>
  </si>
  <si>
    <t>T7</t>
  </si>
  <si>
    <t>T12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</si>
</sst>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000000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1" fontId="0" fillId="0" borderId="0" xfId="0" applyNumberFormat="1" applyBorder="1"/>
    <xf numFmtId="164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0" xfId="0" applyNumberFormat="1"/>
    <xf numFmtId="166" fontId="0" fillId="0" borderId="0" xfId="0" applyNumberFormat="1"/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0" fontId="1" fillId="0" borderId="0" xfId="0" applyFont="1" applyBorder="1"/>
    <xf numFmtId="1" fontId="1" fillId="0" borderId="0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Border="1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165" fontId="1" fillId="0" borderId="0" xfId="0" applyNumberFormat="1" applyFont="1"/>
    <xf numFmtId="0" fontId="1" fillId="0" borderId="0" xfId="0" applyFont="1" applyFill="1"/>
    <xf numFmtId="1" fontId="0" fillId="2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2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concordance!$C$5:$C$26</c:f>
              <c:numCache>
                <c:formatCode>0.0</c:formatCode>
                <c:ptCount val="22"/>
                <c:pt idx="0">
                  <c:v>1923</c:v>
                </c:pt>
                <c:pt idx="1">
                  <c:v>8587</c:v>
                </c:pt>
                <c:pt idx="2">
                  <c:v>5628</c:v>
                </c:pt>
                <c:pt idx="3">
                  <c:v>8453.1</c:v>
                </c:pt>
                <c:pt idx="4">
                  <c:v>5728</c:v>
                </c:pt>
                <c:pt idx="5">
                  <c:v>3152</c:v>
                </c:pt>
                <c:pt idx="6">
                  <c:v>1978</c:v>
                </c:pt>
                <c:pt idx="7">
                  <c:v>2175</c:v>
                </c:pt>
                <c:pt idx="8">
                  <c:v>6697</c:v>
                </c:pt>
                <c:pt idx="9">
                  <c:v>9515.7999999999993</c:v>
                </c:pt>
                <c:pt idx="10">
                  <c:v>8729</c:v>
                </c:pt>
                <c:pt idx="11">
                  <c:v>2286</c:v>
                </c:pt>
                <c:pt idx="12">
                  <c:v>7568</c:v>
                </c:pt>
                <c:pt idx="13">
                  <c:v>7592.5</c:v>
                </c:pt>
                <c:pt idx="14">
                  <c:v>10594.2</c:v>
                </c:pt>
                <c:pt idx="15">
                  <c:v>8200.5</c:v>
                </c:pt>
                <c:pt idx="16">
                  <c:v>9986.9</c:v>
                </c:pt>
                <c:pt idx="17">
                  <c:v>9542.9</c:v>
                </c:pt>
                <c:pt idx="18">
                  <c:v>4142</c:v>
                </c:pt>
                <c:pt idx="19">
                  <c:v>8103.4</c:v>
                </c:pt>
                <c:pt idx="20">
                  <c:v>4982</c:v>
                </c:pt>
                <c:pt idx="21">
                  <c:v>2549</c:v>
                </c:pt>
              </c:numCache>
            </c:numRef>
          </c:xVal>
          <c:yVal>
            <c:numRef>
              <c:f>concordance!$D$5:$D$26</c:f>
              <c:numCache>
                <c:formatCode>0.0</c:formatCode>
                <c:ptCount val="22"/>
                <c:pt idx="0">
                  <c:v>2185</c:v>
                </c:pt>
                <c:pt idx="1">
                  <c:v>9459.4</c:v>
                </c:pt>
                <c:pt idx="2">
                  <c:v>4989</c:v>
                </c:pt>
                <c:pt idx="3">
                  <c:v>9445.2999999999993</c:v>
                </c:pt>
                <c:pt idx="4">
                  <c:v>6421</c:v>
                </c:pt>
                <c:pt idx="5">
                  <c:v>2750</c:v>
                </c:pt>
                <c:pt idx="6">
                  <c:v>2241</c:v>
                </c:pt>
                <c:pt idx="7">
                  <c:v>2474</c:v>
                </c:pt>
                <c:pt idx="8">
                  <c:v>5767</c:v>
                </c:pt>
                <c:pt idx="9">
                  <c:v>8172.7</c:v>
                </c:pt>
                <c:pt idx="10">
                  <c:v>9987</c:v>
                </c:pt>
                <c:pt idx="11">
                  <c:v>2619</c:v>
                </c:pt>
                <c:pt idx="12">
                  <c:v>6360</c:v>
                </c:pt>
                <c:pt idx="13">
                  <c:v>8842.7999999999993</c:v>
                </c:pt>
                <c:pt idx="14">
                  <c:v>8722.67</c:v>
                </c:pt>
                <c:pt idx="15">
                  <c:v>9753.1</c:v>
                </c:pt>
                <c:pt idx="16">
                  <c:v>7722</c:v>
                </c:pt>
                <c:pt idx="17">
                  <c:v>7227.5</c:v>
                </c:pt>
                <c:pt idx="18">
                  <c:v>3109</c:v>
                </c:pt>
                <c:pt idx="19">
                  <c:v>10269</c:v>
                </c:pt>
                <c:pt idx="20">
                  <c:v>6417</c:v>
                </c:pt>
                <c:pt idx="21">
                  <c:v>3342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C0-4A35-9610-3508B4B89DD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concordance!$C$5:$C$26</c:f>
              <c:numCache>
                <c:formatCode>0.0</c:formatCode>
                <c:ptCount val="22"/>
                <c:pt idx="0">
                  <c:v>1923</c:v>
                </c:pt>
                <c:pt idx="1">
                  <c:v>8587</c:v>
                </c:pt>
                <c:pt idx="2">
                  <c:v>5628</c:v>
                </c:pt>
                <c:pt idx="3">
                  <c:v>8453.1</c:v>
                </c:pt>
                <c:pt idx="4">
                  <c:v>5728</c:v>
                </c:pt>
                <c:pt idx="5">
                  <c:v>3152</c:v>
                </c:pt>
                <c:pt idx="6">
                  <c:v>1978</c:v>
                </c:pt>
                <c:pt idx="7">
                  <c:v>2175</c:v>
                </c:pt>
                <c:pt idx="8">
                  <c:v>6697</c:v>
                </c:pt>
                <c:pt idx="9">
                  <c:v>9515.7999999999993</c:v>
                </c:pt>
                <c:pt idx="10">
                  <c:v>8729</c:v>
                </c:pt>
                <c:pt idx="11">
                  <c:v>2286</c:v>
                </c:pt>
                <c:pt idx="12">
                  <c:v>7568</c:v>
                </c:pt>
                <c:pt idx="13">
                  <c:v>7592.5</c:v>
                </c:pt>
                <c:pt idx="14">
                  <c:v>10594.2</c:v>
                </c:pt>
                <c:pt idx="15">
                  <c:v>8200.5</c:v>
                </c:pt>
                <c:pt idx="16">
                  <c:v>9986.9</c:v>
                </c:pt>
                <c:pt idx="17">
                  <c:v>9542.9</c:v>
                </c:pt>
                <c:pt idx="18">
                  <c:v>4142</c:v>
                </c:pt>
                <c:pt idx="19">
                  <c:v>8103.4</c:v>
                </c:pt>
                <c:pt idx="20">
                  <c:v>4982</c:v>
                </c:pt>
                <c:pt idx="21">
                  <c:v>2549</c:v>
                </c:pt>
              </c:numCache>
            </c:numRef>
          </c:xVal>
          <c:yVal>
            <c:numRef>
              <c:f>concordance!$G$5:$G$26</c:f>
              <c:numCache>
                <c:formatCode>0.0</c:formatCode>
                <c:ptCount val="22"/>
                <c:pt idx="0">
                  <c:v>2362.4</c:v>
                </c:pt>
                <c:pt idx="1">
                  <c:v>9001.4</c:v>
                </c:pt>
                <c:pt idx="2">
                  <c:v>5409.35</c:v>
                </c:pt>
                <c:pt idx="3">
                  <c:v>8434.36</c:v>
                </c:pt>
                <c:pt idx="4">
                  <c:v>5987.7</c:v>
                </c:pt>
                <c:pt idx="5">
                  <c:v>2916.15</c:v>
                </c:pt>
                <c:pt idx="6">
                  <c:v>2013.68</c:v>
                </c:pt>
                <c:pt idx="7">
                  <c:v>2186.1</c:v>
                </c:pt>
                <c:pt idx="8">
                  <c:v>5468.4</c:v>
                </c:pt>
                <c:pt idx="9">
                  <c:v>8557.7000000000007</c:v>
                </c:pt>
                <c:pt idx="10">
                  <c:v>8202.3799999999992</c:v>
                </c:pt>
                <c:pt idx="11">
                  <c:v>2360</c:v>
                </c:pt>
                <c:pt idx="12">
                  <c:v>6474.8</c:v>
                </c:pt>
                <c:pt idx="13">
                  <c:v>8554.4</c:v>
                </c:pt>
                <c:pt idx="14">
                  <c:v>10364.99</c:v>
                </c:pt>
                <c:pt idx="15">
                  <c:v>8150.83</c:v>
                </c:pt>
                <c:pt idx="16">
                  <c:v>9510.36</c:v>
                </c:pt>
                <c:pt idx="17">
                  <c:v>9892.93</c:v>
                </c:pt>
                <c:pt idx="18">
                  <c:v>3489.6</c:v>
                </c:pt>
                <c:pt idx="19">
                  <c:v>7910.5</c:v>
                </c:pt>
                <c:pt idx="20">
                  <c:v>5763.57</c:v>
                </c:pt>
                <c:pt idx="21">
                  <c:v>2650.7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C0-4A35-9610-3508B4B89DDF}"/>
            </c:ext>
          </c:extLst>
        </c:ser>
        <c:ser>
          <c:idx val="2"/>
          <c:order val="2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concordance!$A$35:$A$47</c:f>
              <c:numCache>
                <c:formatCode>General</c:formatCode>
                <c:ptCount val="13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</c:numCache>
            </c:numRef>
          </c:xVal>
          <c:yVal>
            <c:numRef>
              <c:f>concordance!$A$35:$A$47</c:f>
              <c:numCache>
                <c:formatCode>General</c:formatCode>
                <c:ptCount val="13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C0-4A35-9610-3508B4B8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904112"/>
        <c:axId val="726897224"/>
      </c:scatterChart>
      <c:valAx>
        <c:axId val="726904112"/>
        <c:scaling>
          <c:orientation val="minMax"/>
          <c:max val="1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897224"/>
        <c:crosses val="autoZero"/>
        <c:crossBetween val="midCat"/>
      </c:valAx>
      <c:valAx>
        <c:axId val="72689722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0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convergence!$C$4:$C$15</c:f>
              <c:numCache>
                <c:formatCode>General</c:formatCode>
                <c:ptCount val="12"/>
                <c:pt idx="0">
                  <c:v>18.43</c:v>
                </c:pt>
                <c:pt idx="1">
                  <c:v>66.36</c:v>
                </c:pt>
                <c:pt idx="2">
                  <c:v>45.5</c:v>
                </c:pt>
                <c:pt idx="3">
                  <c:v>44.24</c:v>
                </c:pt>
                <c:pt idx="4">
                  <c:v>22.12</c:v>
                </c:pt>
                <c:pt idx="5">
                  <c:v>11.06</c:v>
                </c:pt>
                <c:pt idx="6">
                  <c:v>13.27</c:v>
                </c:pt>
                <c:pt idx="7">
                  <c:v>10.95</c:v>
                </c:pt>
                <c:pt idx="8">
                  <c:v>12.06</c:v>
                </c:pt>
                <c:pt idx="9">
                  <c:v>10.95</c:v>
                </c:pt>
                <c:pt idx="10">
                  <c:v>11.83</c:v>
                </c:pt>
                <c:pt idx="11">
                  <c:v>9.9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E0B-4337-BDC8-1B24901D58DF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convergence!$D$4:$D$10</c:f>
              <c:numCache>
                <c:formatCode>General</c:formatCode>
                <c:ptCount val="7"/>
                <c:pt idx="0">
                  <c:v>18.43</c:v>
                </c:pt>
                <c:pt idx="1">
                  <c:v>66.36</c:v>
                </c:pt>
                <c:pt idx="2">
                  <c:v>36.5</c:v>
                </c:pt>
                <c:pt idx="3">
                  <c:v>18.3</c:v>
                </c:pt>
                <c:pt idx="4">
                  <c:v>11.46</c:v>
                </c:pt>
                <c:pt idx="5">
                  <c:v>10.92</c:v>
                </c:pt>
                <c:pt idx="6">
                  <c:v>9.6999999999999993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E0B-4337-BDC8-1B24901D5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367352"/>
        <c:axId val="729368008"/>
      </c:lineChart>
      <c:catAx>
        <c:axId val="729367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68008"/>
        <c:crosses val="autoZero"/>
        <c:auto val="1"/>
        <c:lblAlgn val="ctr"/>
        <c:lblOffset val="100"/>
        <c:noMultiLvlLbl val="0"/>
      </c:catAx>
      <c:valAx>
        <c:axId val="72936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6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3</xdr:row>
      <xdr:rowOff>119061</xdr:rowOff>
    </xdr:from>
    <xdr:to>
      <xdr:col>18</xdr:col>
      <xdr:colOff>304800</xdr:colOff>
      <xdr:row>26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6</xdr:row>
      <xdr:rowOff>52387</xdr:rowOff>
    </xdr:from>
    <xdr:to>
      <xdr:col>15</xdr:col>
      <xdr:colOff>28575</xdr:colOff>
      <xdr:row>23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H32" sqref="H32"/>
    </sheetView>
  </sheetViews>
  <sheetFormatPr defaultRowHeight="12.75" x14ac:dyDescent="0.2"/>
  <cols>
    <col min="2" max="2" width="9.5703125" customWidth="1"/>
    <col min="3" max="3" width="8.140625" bestFit="1" customWidth="1"/>
    <col min="4" max="4" width="12.7109375" customWidth="1"/>
    <col min="5" max="5" width="7.7109375" customWidth="1"/>
    <col min="6" max="6" width="9.5703125" style="7" bestFit="1" customWidth="1"/>
    <col min="7" max="7" width="10.5703125" style="7" customWidth="1"/>
    <col min="8" max="8" width="12" bestFit="1" customWidth="1"/>
    <col min="9" max="9" width="7.5703125" bestFit="1" customWidth="1"/>
    <col min="10" max="10" width="6.5703125" bestFit="1" customWidth="1"/>
    <col min="11" max="11" width="11" bestFit="1" customWidth="1"/>
  </cols>
  <sheetData>
    <row r="1" spans="1:9" x14ac:dyDescent="0.2">
      <c r="A1" s="1"/>
      <c r="B1" s="1"/>
      <c r="C1" s="2"/>
      <c r="D1" s="2"/>
      <c r="E1" s="2"/>
      <c r="F1" s="5"/>
      <c r="G1" s="5"/>
      <c r="H1" s="2"/>
      <c r="I1" s="2"/>
    </row>
    <row r="2" spans="1:9" x14ac:dyDescent="0.2">
      <c r="B2" s="1"/>
      <c r="C2" s="1"/>
      <c r="E2" s="1"/>
      <c r="H2" s="1"/>
    </row>
    <row r="3" spans="1:9" x14ac:dyDescent="0.2">
      <c r="B3" s="1"/>
      <c r="C3" s="13" t="s">
        <v>16</v>
      </c>
      <c r="D3" s="13" t="s">
        <v>17</v>
      </c>
      <c r="E3" s="6" t="s">
        <v>18</v>
      </c>
      <c r="F3" s="7" t="s">
        <v>15</v>
      </c>
      <c r="G3" s="13" t="s">
        <v>13</v>
      </c>
      <c r="H3" s="6" t="s">
        <v>18</v>
      </c>
      <c r="I3" t="s">
        <v>15</v>
      </c>
    </row>
    <row r="4" spans="1:9" x14ac:dyDescent="0.2">
      <c r="B4" s="1"/>
      <c r="C4" s="1"/>
      <c r="D4" s="1"/>
      <c r="E4" s="6"/>
      <c r="F4" s="6"/>
      <c r="G4" s="1"/>
      <c r="H4" s="1"/>
    </row>
    <row r="5" spans="1:9" x14ac:dyDescent="0.2">
      <c r="B5" s="24" t="s">
        <v>5</v>
      </c>
      <c r="C5" s="9">
        <v>1923</v>
      </c>
      <c r="D5" s="9">
        <v>2185</v>
      </c>
      <c r="E5" s="10">
        <f>((D5-C5)/C5)^2</f>
        <v>1.8562822596107174E-2</v>
      </c>
      <c r="F5" s="10">
        <f>SQRT(E5)</f>
        <v>0.13624544981799272</v>
      </c>
      <c r="G5" s="9">
        <v>2362.4</v>
      </c>
      <c r="H5" s="10">
        <f>((C5-G5)/C5)^2</f>
        <v>5.2210942935897384E-2</v>
      </c>
      <c r="I5" s="10">
        <f>SQRT(H5)</f>
        <v>0.22849713988559547</v>
      </c>
    </row>
    <row r="6" spans="1:9" x14ac:dyDescent="0.2">
      <c r="B6" s="25" t="s">
        <v>5</v>
      </c>
      <c r="C6" s="4">
        <v>8587</v>
      </c>
      <c r="D6" s="4">
        <v>9459.4</v>
      </c>
      <c r="E6" s="6">
        <f>((D6-C6)/C6)^2</f>
        <v>1.0321632404675613E-2</v>
      </c>
      <c r="F6" s="6">
        <f>SQRT(E6)</f>
        <v>0.10159543495982294</v>
      </c>
      <c r="G6" s="4">
        <v>9001.4</v>
      </c>
      <c r="H6" s="6">
        <f>((C6-G6)/C6)^2</f>
        <v>2.3289307100795493E-3</v>
      </c>
      <c r="I6" s="6">
        <f>SQRT(H6)</f>
        <v>4.825899615698144E-2</v>
      </c>
    </row>
    <row r="7" spans="1:9" x14ac:dyDescent="0.2">
      <c r="B7" s="26" t="s">
        <v>34</v>
      </c>
      <c r="C7" s="4">
        <v>5628</v>
      </c>
      <c r="D7" s="4">
        <v>4989</v>
      </c>
      <c r="E7" s="6">
        <f>((D7-C7)/C7)^2</f>
        <v>1.2891205713740164E-2</v>
      </c>
      <c r="F7" s="6">
        <f>SQRT(E7)</f>
        <v>0.11353944562899787</v>
      </c>
      <c r="G7" s="4">
        <v>5409.35</v>
      </c>
      <c r="H7" s="6">
        <f>((C7-G7)/C7)^2</f>
        <v>1.5093528732871282E-3</v>
      </c>
      <c r="I7" s="6">
        <f>SQRT(H7)</f>
        <v>3.8850390902629643E-2</v>
      </c>
    </row>
    <row r="8" spans="1:9" x14ac:dyDescent="0.2">
      <c r="B8" s="25" t="s">
        <v>4</v>
      </c>
      <c r="C8" s="4">
        <v>8453.1</v>
      </c>
      <c r="D8" s="4">
        <v>9445.2999999999993</v>
      </c>
      <c r="E8" s="6">
        <f>((D8-C8)/C8)^2</f>
        <v>1.377737349535404E-2</v>
      </c>
      <c r="F8" s="6">
        <f>SQRT(E8)</f>
        <v>0.11737705693769136</v>
      </c>
      <c r="G8" s="4">
        <v>8434.36</v>
      </c>
      <c r="H8" s="6">
        <f>((C8-G8)/C8)^2</f>
        <v>4.9148148260898771E-6</v>
      </c>
      <c r="I8" s="6">
        <f>SQRT(H8)</f>
        <v>2.2169381646969491E-3</v>
      </c>
    </row>
    <row r="9" spans="1:9" x14ac:dyDescent="0.2">
      <c r="B9" s="25" t="s">
        <v>9</v>
      </c>
      <c r="C9" s="4">
        <v>5728</v>
      </c>
      <c r="D9" s="4">
        <v>6421</v>
      </c>
      <c r="E9" s="6">
        <f>((D9-C9)/C9)^2</f>
        <v>1.4637282358930746E-2</v>
      </c>
      <c r="F9" s="6">
        <f>SQRT(E9)</f>
        <v>0.12098463687150839</v>
      </c>
      <c r="G9" s="4">
        <v>5987.7</v>
      </c>
      <c r="H9" s="6">
        <f>((C9-G9)/C9)^2</f>
        <v>2.0555965525615588E-3</v>
      </c>
      <c r="I9" s="6">
        <f>SQRT(H9)</f>
        <v>4.5338687150837956E-2</v>
      </c>
    </row>
    <row r="10" spans="1:9" x14ac:dyDescent="0.2">
      <c r="B10" s="26" t="s">
        <v>7</v>
      </c>
      <c r="C10" s="4">
        <v>3152</v>
      </c>
      <c r="D10" s="4">
        <v>2750</v>
      </c>
      <c r="E10" s="6">
        <f>((D10-C10)/C10)^2</f>
        <v>1.6265959571233477E-2</v>
      </c>
      <c r="F10" s="6">
        <f>SQRT(E10)</f>
        <v>0.12753807106598986</v>
      </c>
      <c r="G10" s="4">
        <v>2916.15</v>
      </c>
      <c r="H10" s="6">
        <f>((C10-G10)/C10)^2</f>
        <v>5.5988565897246729E-3</v>
      </c>
      <c r="I10" s="6">
        <f>SQRT(H10)</f>
        <v>7.4825507614213166E-2</v>
      </c>
    </row>
    <row r="11" spans="1:9" x14ac:dyDescent="0.2">
      <c r="B11" s="26" t="s">
        <v>34</v>
      </c>
      <c r="C11" s="4">
        <v>1978</v>
      </c>
      <c r="D11" s="4">
        <v>2241</v>
      </c>
      <c r="E11" s="6">
        <f>((D11-C11)/C11)^2</f>
        <v>1.7679049933494933E-2</v>
      </c>
      <c r="F11" s="6">
        <f>SQRT(E11)</f>
        <v>0.13296258847320525</v>
      </c>
      <c r="G11" s="4">
        <v>2013.68</v>
      </c>
      <c r="H11" s="6">
        <f>((C11-G11)/C11)^2</f>
        <v>3.2538469166902773E-4</v>
      </c>
      <c r="I11" s="6">
        <f>SQRT(H11)</f>
        <v>1.8038422649140576E-2</v>
      </c>
    </row>
    <row r="12" spans="1:9" x14ac:dyDescent="0.2">
      <c r="B12" s="26" t="s">
        <v>35</v>
      </c>
      <c r="C12" s="4">
        <v>2175</v>
      </c>
      <c r="D12" s="4">
        <v>2474</v>
      </c>
      <c r="E12" s="6">
        <f>((D12-C12)/C12)^2</f>
        <v>1.8898348526885982E-2</v>
      </c>
      <c r="F12" s="6">
        <f>SQRT(E12)</f>
        <v>0.13747126436781609</v>
      </c>
      <c r="G12" s="4">
        <v>2186.1</v>
      </c>
      <c r="H12" s="6">
        <f>((C12-G12)/C12)^2</f>
        <v>2.6045184304399093E-5</v>
      </c>
      <c r="I12" s="6">
        <f>SQRT(H12)</f>
        <v>5.1034482758620268E-3</v>
      </c>
    </row>
    <row r="13" spans="1:9" x14ac:dyDescent="0.2">
      <c r="B13" s="27" t="s">
        <v>10</v>
      </c>
      <c r="C13" s="9">
        <v>6697</v>
      </c>
      <c r="D13" s="9">
        <v>5767</v>
      </c>
      <c r="E13" s="10">
        <f>((D13-C13)/C13)^2</f>
        <v>1.9284363061613036E-2</v>
      </c>
      <c r="F13" s="10">
        <f>SQRT(E13)</f>
        <v>0.13886814991787366</v>
      </c>
      <c r="G13" s="9">
        <v>5468.4</v>
      </c>
      <c r="H13" s="10">
        <f>((C13-G13)/C13)^2</f>
        <v>3.3655839203239439E-2</v>
      </c>
      <c r="I13" s="10">
        <f>SQRT(H13)</f>
        <v>0.18345527848290286</v>
      </c>
    </row>
    <row r="14" spans="1:9" x14ac:dyDescent="0.2">
      <c r="B14" s="25" t="s">
        <v>3</v>
      </c>
      <c r="C14" s="4">
        <v>9515.7999999999993</v>
      </c>
      <c r="D14" s="4">
        <v>8172.7</v>
      </c>
      <c r="E14" s="6">
        <f>((D14-C14)/C14)^2</f>
        <v>1.9921685835595577E-2</v>
      </c>
      <c r="F14" s="6">
        <f>SQRT(E14)</f>
        <v>0.14114420227411248</v>
      </c>
      <c r="G14" s="4">
        <v>8557.7000000000007</v>
      </c>
      <c r="H14" s="6">
        <f>((C14-G14)/C14)^2</f>
        <v>1.0137504713112958E-2</v>
      </c>
      <c r="I14" s="6">
        <f>SQRT(H14)</f>
        <v>0.10068517623321199</v>
      </c>
    </row>
    <row r="15" spans="1:9" x14ac:dyDescent="0.2">
      <c r="B15" s="25" t="s">
        <v>12</v>
      </c>
      <c r="C15" s="4">
        <v>8729</v>
      </c>
      <c r="D15" s="4">
        <v>9987</v>
      </c>
      <c r="E15" s="6">
        <f>((D15-C15)/C15)^2</f>
        <v>2.0769799074986654E-2</v>
      </c>
      <c r="F15" s="6">
        <f>SQRT(E15)</f>
        <v>0.14411731011570628</v>
      </c>
      <c r="G15" s="4">
        <v>8202.3799999999992</v>
      </c>
      <c r="H15" s="6">
        <f>((C15-G15)/C15)^2</f>
        <v>3.6397010209574194E-3</v>
      </c>
      <c r="I15" s="6">
        <f>SQRT(H15)</f>
        <v>6.0329934700423964E-2</v>
      </c>
    </row>
    <row r="16" spans="1:9" x14ac:dyDescent="0.2">
      <c r="B16" s="26" t="s">
        <v>7</v>
      </c>
      <c r="C16" s="4">
        <v>2286</v>
      </c>
      <c r="D16" s="4">
        <v>2619</v>
      </c>
      <c r="E16" s="6">
        <f>((D16-C16)/C16)^2</f>
        <v>2.1219542439084877E-2</v>
      </c>
      <c r="F16" s="6">
        <f>SQRT(E16)</f>
        <v>0.14566929133858267</v>
      </c>
      <c r="G16" s="4">
        <v>2360</v>
      </c>
      <c r="H16" s="6">
        <f>((C16-G16)/C16)^2</f>
        <v>1.0478786389671545E-3</v>
      </c>
      <c r="I16" s="6">
        <f>SQRT(H16)</f>
        <v>3.2370953630796152E-2</v>
      </c>
    </row>
    <row r="17" spans="2:10" x14ac:dyDescent="0.2">
      <c r="B17" s="25" t="s">
        <v>11</v>
      </c>
      <c r="C17" s="4">
        <v>7568</v>
      </c>
      <c r="D17" s="4">
        <v>6360</v>
      </c>
      <c r="E17" s="6">
        <f>((D17-C17)/C17)^2</f>
        <v>2.5478368919541052E-2</v>
      </c>
      <c r="F17" s="6">
        <f>SQRT(E17)</f>
        <v>0.15961945031712474</v>
      </c>
      <c r="G17" s="4">
        <v>6474.8</v>
      </c>
      <c r="H17" s="6">
        <f>((C17-G17)/C17)^2</f>
        <v>2.0865894117436716E-2</v>
      </c>
      <c r="I17" s="6">
        <f>SQRT(H17)</f>
        <v>0.14445031712473572</v>
      </c>
    </row>
    <row r="18" spans="2:10" x14ac:dyDescent="0.2">
      <c r="B18" s="25" t="s">
        <v>8</v>
      </c>
      <c r="C18" s="4">
        <v>7592.5</v>
      </c>
      <c r="D18" s="4">
        <v>8842.7999999999993</v>
      </c>
      <c r="E18" s="6">
        <f>((D18-C18)/C18)^2</f>
        <v>2.7118075228259837E-2</v>
      </c>
      <c r="F18" s="6">
        <f>SQRT(E18)</f>
        <v>0.16467566677642401</v>
      </c>
      <c r="G18" s="4">
        <v>8554.4</v>
      </c>
      <c r="H18" s="6">
        <f>((C18-G18)/C18)^2</f>
        <v>1.6050562175274556E-2</v>
      </c>
      <c r="I18" s="6">
        <f>SQRT(H18)</f>
        <v>0.12669081330260121</v>
      </c>
    </row>
    <row r="19" spans="2:10" x14ac:dyDescent="0.2">
      <c r="B19" s="25" t="s">
        <v>2</v>
      </c>
      <c r="C19" s="4">
        <v>10594.2</v>
      </c>
      <c r="D19" s="4">
        <v>8722.67</v>
      </c>
      <c r="E19" s="6">
        <f>((D19-C19)/C19)^2</f>
        <v>3.1207375845655579E-2</v>
      </c>
      <c r="F19" s="6">
        <f>SQRT(E19)</f>
        <v>0.17665609484434885</v>
      </c>
      <c r="G19" s="4">
        <v>10364.99</v>
      </c>
      <c r="H19" s="6">
        <f>((C19-G19)/C19)^2</f>
        <v>4.6809153514206349E-4</v>
      </c>
      <c r="I19" s="6">
        <f>SQRT(H19)</f>
        <v>2.1635423156066615E-2</v>
      </c>
    </row>
    <row r="20" spans="2:10" x14ac:dyDescent="0.2">
      <c r="B20" s="25" t="s">
        <v>0</v>
      </c>
      <c r="C20" s="4">
        <v>8200.5</v>
      </c>
      <c r="D20" s="4">
        <v>9753.1</v>
      </c>
      <c r="E20" s="6">
        <f>((D20-C20)/C20)^2</f>
        <v>3.58458181934765E-2</v>
      </c>
      <c r="F20" s="6">
        <f>SQRT(E20)</f>
        <v>0.18932991890738374</v>
      </c>
      <c r="G20" s="4">
        <v>8150.83</v>
      </c>
      <c r="H20" s="6">
        <f>((C20-G20)/C20)^2</f>
        <v>3.6686616010961683E-5</v>
      </c>
      <c r="I20" s="6">
        <f>SQRT(H20)</f>
        <v>6.0569477470886011E-3</v>
      </c>
    </row>
    <row r="21" spans="2:10" x14ac:dyDescent="0.2">
      <c r="B21" s="25" t="s">
        <v>6</v>
      </c>
      <c r="C21" s="4">
        <v>9986.9</v>
      </c>
      <c r="D21" s="4">
        <v>7722</v>
      </c>
      <c r="E21" s="6">
        <f>((D21-C21)/C21)^2</f>
        <v>5.1432384684758699E-2</v>
      </c>
      <c r="F21" s="6">
        <f>SQRT(E21)</f>
        <v>0.22678709108932699</v>
      </c>
      <c r="G21" s="4">
        <v>9510.36</v>
      </c>
      <c r="H21" s="6">
        <f>((C21-G21)/C21)^2</f>
        <v>2.276865195483797E-3</v>
      </c>
      <c r="I21" s="6">
        <f>SQRT(H21)</f>
        <v>4.7716508626300363E-2</v>
      </c>
    </row>
    <row r="22" spans="2:10" x14ac:dyDescent="0.2">
      <c r="B22" s="25" t="s">
        <v>7</v>
      </c>
      <c r="C22" s="4">
        <v>9542.9</v>
      </c>
      <c r="D22" s="4">
        <v>7227.5</v>
      </c>
      <c r="E22" s="6">
        <f>((D22-C22)/C22)^2</f>
        <v>5.8869630799755109E-2</v>
      </c>
      <c r="F22" s="6">
        <f>SQRT(E22)</f>
        <v>0.24263064686835237</v>
      </c>
      <c r="G22" s="4">
        <v>9892.93</v>
      </c>
      <c r="H22" s="6">
        <f>((C22-G22)/C22)^2</f>
        <v>1.3453949407807987E-3</v>
      </c>
      <c r="I22" s="6">
        <f>SQRT(H22)</f>
        <v>3.6679625690303856E-2</v>
      </c>
    </row>
    <row r="23" spans="2:10" x14ac:dyDescent="0.2">
      <c r="B23" s="26" t="s">
        <v>9</v>
      </c>
      <c r="C23" s="4">
        <v>4142</v>
      </c>
      <c r="D23" s="4">
        <v>3109</v>
      </c>
      <c r="E23" s="6">
        <f>((D23-C23)/C23)^2</f>
        <v>6.2198577724018031E-2</v>
      </c>
      <c r="F23" s="6">
        <f>SQRT(E23)</f>
        <v>0.24939642684693386</v>
      </c>
      <c r="G23" s="4">
        <v>3489.6</v>
      </c>
      <c r="H23" s="6">
        <f>((C23-G23)/C23)^2</f>
        <v>2.4808911829007942E-2</v>
      </c>
      <c r="I23" s="6">
        <f>SQRT(H23)</f>
        <v>0.15750845002414296</v>
      </c>
    </row>
    <row r="24" spans="2:10" x14ac:dyDescent="0.2">
      <c r="B24" s="25" t="s">
        <v>1</v>
      </c>
      <c r="C24" s="4">
        <v>8103.4</v>
      </c>
      <c r="D24" s="4">
        <v>10269</v>
      </c>
      <c r="E24" s="6">
        <f>((D24-C24)/C24)^2</f>
        <v>7.1420342964340217E-2</v>
      </c>
      <c r="F24" s="6">
        <f>SQRT(E24)</f>
        <v>0.2672458474220698</v>
      </c>
      <c r="G24" s="4">
        <v>7910.5</v>
      </c>
      <c r="H24" s="6">
        <f>((C24-G24)/C24)^2</f>
        <v>5.6666958220867906E-4</v>
      </c>
      <c r="I24" s="6">
        <f>SQRT(H24)</f>
        <v>2.3804822667028609E-2</v>
      </c>
    </row>
    <row r="25" spans="2:10" x14ac:dyDescent="0.2">
      <c r="B25" s="26" t="s">
        <v>35</v>
      </c>
      <c r="C25" s="4">
        <v>4982</v>
      </c>
      <c r="D25" s="4">
        <v>6417</v>
      </c>
      <c r="E25" s="6">
        <f>((D25-C25)/C25)^2</f>
        <v>8.2965274748226486E-2</v>
      </c>
      <c r="F25" s="6">
        <f>SQRT(E25)</f>
        <v>0.28803693295865113</v>
      </c>
      <c r="G25" s="4">
        <v>5763.57</v>
      </c>
      <c r="H25" s="6">
        <f>((C25-G25)/C25)^2</f>
        <v>2.4610946452592621E-2</v>
      </c>
      <c r="I25" s="6">
        <f>SQRT(H25)</f>
        <v>0.15687876354877553</v>
      </c>
    </row>
    <row r="26" spans="2:10" x14ac:dyDescent="0.2">
      <c r="B26" s="26" t="s">
        <v>1</v>
      </c>
      <c r="C26" s="4">
        <v>2549</v>
      </c>
      <c r="D26" s="4">
        <v>3342</v>
      </c>
      <c r="E26" s="6">
        <f>((D26-C26)/C26)^2</f>
        <v>9.6784698989642162E-2</v>
      </c>
      <c r="F26" s="6">
        <f>SQRT(E26)</f>
        <v>0.3111023930953315</v>
      </c>
      <c r="G26" s="4">
        <v>2650.7</v>
      </c>
      <c r="H26" s="6">
        <f>((C26-G26)/C26)^2</f>
        <v>1.5918503413903443E-3</v>
      </c>
      <c r="I26" s="6">
        <f>SQRT(H26)</f>
        <v>3.989799921537851E-2</v>
      </c>
    </row>
    <row r="27" spans="2:10" x14ac:dyDescent="0.2">
      <c r="B27" s="3"/>
      <c r="C27" s="3"/>
      <c r="D27" s="4"/>
      <c r="E27" s="4"/>
      <c r="F27" s="6"/>
      <c r="G27" s="6"/>
      <c r="H27" s="4"/>
      <c r="I27" s="6"/>
    </row>
    <row r="28" spans="2:10" x14ac:dyDescent="0.2">
      <c r="B28" s="13" t="s">
        <v>14</v>
      </c>
      <c r="C28" s="13"/>
      <c r="D28" s="13"/>
      <c r="E28" s="15"/>
      <c r="F28" s="15">
        <f>AVERAGE(E5:E27)^0.5*100</f>
        <v>18.433536792652681</v>
      </c>
      <c r="G28" s="16"/>
      <c r="H28" s="15"/>
      <c r="I28" s="15">
        <f>AVERAGE(H5:H27)^0.5*100</f>
        <v>9.6569056947477954</v>
      </c>
      <c r="J28" s="16"/>
    </row>
    <row r="29" spans="2:10" x14ac:dyDescent="0.2">
      <c r="B29" s="14" t="s">
        <v>19</v>
      </c>
      <c r="C29" s="13"/>
      <c r="D29" s="17">
        <v>0.90099142577817004</v>
      </c>
      <c r="F29" s="18"/>
      <c r="G29" s="18">
        <v>0.98058978791353968</v>
      </c>
      <c r="I29" s="15"/>
      <c r="J29" s="16"/>
    </row>
    <row r="30" spans="2:10" x14ac:dyDescent="0.2">
      <c r="B30" s="14" t="s">
        <v>30</v>
      </c>
      <c r="C30" s="13"/>
      <c r="D30" s="13"/>
      <c r="E30" s="15"/>
      <c r="F30" s="15">
        <f>MAX(F5:F26)*100</f>
        <v>31.110239309533149</v>
      </c>
      <c r="H30" s="15"/>
      <c r="I30" s="15">
        <f>MAX(I5:I26)*100</f>
        <v>22.849713988559547</v>
      </c>
    </row>
    <row r="31" spans="2:10" x14ac:dyDescent="0.2">
      <c r="B31" s="20" t="s">
        <v>31</v>
      </c>
      <c r="C31" s="21">
        <f>_xlfn.STDEV.S(C5:C26)/AVERAGE(C5:C26)</f>
        <v>0.46772975012722212</v>
      </c>
      <c r="D31" s="21">
        <f>_xlfn.STDEV.S(D5:D26)/AVERAGE(D5:D26)</f>
        <v>0.45933125216074266</v>
      </c>
      <c r="F31" s="21"/>
      <c r="G31" s="21">
        <f>_xlfn.STDEV.S(G5:G26)/AVERAGE(G5:G26)</f>
        <v>0.46398576945379305</v>
      </c>
      <c r="I31" s="21"/>
      <c r="J31" s="21"/>
    </row>
    <row r="32" spans="2:10" x14ac:dyDescent="0.2">
      <c r="I32" s="8"/>
    </row>
    <row r="35" spans="1:9" x14ac:dyDescent="0.2">
      <c r="A35" s="1">
        <v>0</v>
      </c>
      <c r="C35" s="23" t="s">
        <v>20</v>
      </c>
      <c r="D35" s="23" t="s">
        <v>21</v>
      </c>
      <c r="E35" s="23" t="s">
        <v>24</v>
      </c>
      <c r="F35" s="20" t="s">
        <v>25</v>
      </c>
      <c r="G35" s="20" t="s">
        <v>27</v>
      </c>
      <c r="H35" s="20" t="s">
        <v>28</v>
      </c>
      <c r="I35" s="20" t="s">
        <v>26</v>
      </c>
    </row>
    <row r="36" spans="1:9" x14ac:dyDescent="0.2">
      <c r="A36" s="1">
        <v>1000</v>
      </c>
      <c r="C36" s="12">
        <v>1923</v>
      </c>
      <c r="D36" s="12">
        <v>2185</v>
      </c>
      <c r="E36" s="11">
        <f t="shared" ref="E36:E57" si="0">(C36-C$59)^2</f>
        <v>18964956.060516529</v>
      </c>
      <c r="F36">
        <f t="shared" ref="F36:F57" si="1">(D36-D$59)^2</f>
        <v>16812038.880001858</v>
      </c>
      <c r="G36"/>
      <c r="I36">
        <f t="shared" ref="I36:I57" si="2">(C36-C$59)*(D36-D$59)</f>
        <v>17856079.59903099</v>
      </c>
    </row>
    <row r="37" spans="1:9" x14ac:dyDescent="0.2">
      <c r="A37" s="1">
        <v>2000</v>
      </c>
      <c r="C37" s="12">
        <v>8587</v>
      </c>
      <c r="D37" s="12">
        <v>9459.4</v>
      </c>
      <c r="E37" s="11">
        <f t="shared" si="0"/>
        <v>5332047.7696074387</v>
      </c>
      <c r="F37">
        <f t="shared" si="1"/>
        <v>10075236.879274584</v>
      </c>
      <c r="G37"/>
      <c r="I37">
        <f t="shared" si="2"/>
        <v>7329505.0535764461</v>
      </c>
    </row>
    <row r="38" spans="1:9" x14ac:dyDescent="0.2">
      <c r="A38" s="1">
        <v>3000</v>
      </c>
      <c r="C38" s="12">
        <v>5628</v>
      </c>
      <c r="D38" s="12">
        <v>4989</v>
      </c>
      <c r="E38" s="11">
        <f t="shared" si="0"/>
        <v>422340.46960743784</v>
      </c>
      <c r="F38">
        <f t="shared" si="1"/>
        <v>1680260.5272745865</v>
      </c>
      <c r="G38"/>
      <c r="I38">
        <f t="shared" si="2"/>
        <v>842402.52857644612</v>
      </c>
    </row>
    <row r="39" spans="1:9" x14ac:dyDescent="0.2">
      <c r="A39" s="1">
        <v>4000</v>
      </c>
      <c r="C39" s="12">
        <v>8453.1</v>
      </c>
      <c r="D39" s="12">
        <v>9445.2999999999993</v>
      </c>
      <c r="E39" s="11">
        <f t="shared" si="0"/>
        <v>4731593.9132438041</v>
      </c>
      <c r="F39">
        <f t="shared" si="1"/>
        <v>9985924.620820038</v>
      </c>
      <c r="G39"/>
      <c r="I39">
        <f t="shared" si="2"/>
        <v>6873815.5455309916</v>
      </c>
    </row>
    <row r="40" spans="1:9" x14ac:dyDescent="0.2">
      <c r="A40" s="1">
        <v>5000</v>
      </c>
      <c r="C40" s="12">
        <v>5728</v>
      </c>
      <c r="D40" s="12">
        <v>6421</v>
      </c>
      <c r="E40" s="11">
        <f t="shared" si="0"/>
        <v>302365.01506198331</v>
      </c>
      <c r="F40">
        <f t="shared" si="1"/>
        <v>18428.432729132262</v>
      </c>
      <c r="G40"/>
      <c r="I40">
        <f t="shared" si="2"/>
        <v>-74646.589605371948</v>
      </c>
    </row>
    <row r="41" spans="1:9" x14ac:dyDescent="0.2">
      <c r="A41" s="1">
        <v>6000</v>
      </c>
      <c r="C41" s="12">
        <v>3152</v>
      </c>
      <c r="D41" s="12">
        <v>2750</v>
      </c>
      <c r="E41" s="11">
        <f t="shared" si="0"/>
        <v>9771108.724152891</v>
      </c>
      <c r="F41">
        <f t="shared" si="1"/>
        <v>12497982.920910949</v>
      </c>
      <c r="G41"/>
      <c r="I41">
        <f t="shared" si="2"/>
        <v>11050753.365849173</v>
      </c>
    </row>
    <row r="42" spans="1:9" x14ac:dyDescent="0.2">
      <c r="A42" s="1">
        <v>7000</v>
      </c>
      <c r="C42" s="12">
        <v>1978</v>
      </c>
      <c r="D42" s="12">
        <v>2241</v>
      </c>
      <c r="E42" s="11">
        <f t="shared" si="0"/>
        <v>18488944.560516529</v>
      </c>
      <c r="F42">
        <f t="shared" si="1"/>
        <v>16355947.032729132</v>
      </c>
      <c r="G42"/>
      <c r="I42">
        <f t="shared" si="2"/>
        <v>17389772.796758264</v>
      </c>
    </row>
    <row r="43" spans="1:9" x14ac:dyDescent="0.2">
      <c r="A43" s="1">
        <v>8000</v>
      </c>
      <c r="C43" s="12">
        <v>2175</v>
      </c>
      <c r="D43" s="12">
        <v>2474</v>
      </c>
      <c r="E43" s="11">
        <f t="shared" si="0"/>
        <v>16833601.915061984</v>
      </c>
      <c r="F43">
        <f t="shared" si="1"/>
        <v>14525616.168183677</v>
      </c>
      <c r="G43"/>
      <c r="I43">
        <f t="shared" si="2"/>
        <v>15637085.410849173</v>
      </c>
    </row>
    <row r="44" spans="1:9" x14ac:dyDescent="0.2">
      <c r="A44" s="1">
        <v>9000</v>
      </c>
      <c r="C44" s="12">
        <v>6697</v>
      </c>
      <c r="D44" s="12">
        <v>5767</v>
      </c>
      <c r="E44" s="11">
        <f t="shared" si="0"/>
        <v>175663.86051652904</v>
      </c>
      <c r="F44">
        <f t="shared" si="1"/>
        <v>268581.64909276849</v>
      </c>
      <c r="G44"/>
      <c r="I44">
        <f t="shared" si="2"/>
        <v>-217209.78187809919</v>
      </c>
    </row>
    <row r="45" spans="1:9" x14ac:dyDescent="0.2">
      <c r="A45" s="1">
        <v>10000</v>
      </c>
      <c r="C45" s="12">
        <v>9515.7999999999993</v>
      </c>
      <c r="D45" s="12">
        <v>8172.7</v>
      </c>
      <c r="E45" s="11">
        <f t="shared" si="0"/>
        <v>10484143.587789252</v>
      </c>
      <c r="F45">
        <f t="shared" si="1"/>
        <v>3562472.6500927685</v>
      </c>
      <c r="G45"/>
      <c r="I45">
        <f t="shared" si="2"/>
        <v>6111421.6669400809</v>
      </c>
    </row>
    <row r="46" spans="1:9" x14ac:dyDescent="0.2">
      <c r="A46" s="1">
        <v>11000</v>
      </c>
      <c r="C46" s="12">
        <v>8729</v>
      </c>
      <c r="D46" s="12">
        <v>9987</v>
      </c>
      <c r="E46" s="11">
        <f t="shared" si="0"/>
        <v>6008002.6241528932</v>
      </c>
      <c r="F46">
        <f t="shared" si="1"/>
        <v>13702963.158183679</v>
      </c>
      <c r="G46"/>
      <c r="I46">
        <f t="shared" si="2"/>
        <v>9073446.8981219009</v>
      </c>
    </row>
    <row r="47" spans="1:9" x14ac:dyDescent="0.2">
      <c r="A47" s="1">
        <v>12000</v>
      </c>
      <c r="C47" s="12">
        <v>2286</v>
      </c>
      <c r="D47" s="12">
        <v>2619</v>
      </c>
      <c r="E47" s="11">
        <f t="shared" si="0"/>
        <v>15935084.160516528</v>
      </c>
      <c r="F47">
        <f t="shared" si="1"/>
        <v>13441379.063638221</v>
      </c>
      <c r="G47"/>
      <c r="I47">
        <f t="shared" si="2"/>
        <v>14635214.607667355</v>
      </c>
    </row>
    <row r="48" spans="1:9" x14ac:dyDescent="0.2">
      <c r="C48" s="12">
        <v>7568</v>
      </c>
      <c r="D48" s="12">
        <v>6360</v>
      </c>
      <c r="E48" s="11">
        <f t="shared" si="0"/>
        <v>1664416.6514256201</v>
      </c>
      <c r="F48">
        <f t="shared" si="1"/>
        <v>5587.7663654958842</v>
      </c>
      <c r="G48"/>
      <c r="I48">
        <f t="shared" si="2"/>
        <v>96438.433121900976</v>
      </c>
    </row>
    <row r="49" spans="3:9" x14ac:dyDescent="0.2">
      <c r="C49" s="4">
        <v>7592.5</v>
      </c>
      <c r="D49" s="4">
        <v>8842.7999999999993</v>
      </c>
      <c r="E49">
        <f t="shared" si="0"/>
        <v>1728232.9150619837</v>
      </c>
      <c r="F49">
        <f t="shared" si="1"/>
        <v>6541068.9776382204</v>
      </c>
      <c r="G49"/>
      <c r="I49">
        <f t="shared" si="2"/>
        <v>3362215.1488037184</v>
      </c>
    </row>
    <row r="50" spans="3:9" x14ac:dyDescent="0.2">
      <c r="C50" s="4">
        <v>10594.2</v>
      </c>
      <c r="D50" s="4">
        <v>8722.67</v>
      </c>
      <c r="E50">
        <f t="shared" si="0"/>
        <v>18630641.885971081</v>
      </c>
      <c r="F50">
        <f t="shared" si="1"/>
        <v>5941022.9039109517</v>
      </c>
      <c r="G50"/>
      <c r="I50">
        <f t="shared" si="2"/>
        <v>10520697.227803722</v>
      </c>
    </row>
    <row r="51" spans="3:9" x14ac:dyDescent="0.2">
      <c r="C51" s="4">
        <v>8200.5</v>
      </c>
      <c r="D51" s="4">
        <v>9753.1</v>
      </c>
      <c r="E51">
        <f t="shared" si="0"/>
        <v>3696478.1514256201</v>
      </c>
      <c r="F51">
        <f t="shared" si="1"/>
        <v>12025993.080274589</v>
      </c>
      <c r="G51"/>
      <c r="I51">
        <f t="shared" si="2"/>
        <v>6667369.8465309935</v>
      </c>
    </row>
    <row r="52" spans="3:9" x14ac:dyDescent="0.2">
      <c r="C52" s="4">
        <v>9986.9</v>
      </c>
      <c r="D52" s="4">
        <v>7722</v>
      </c>
      <c r="E52">
        <f t="shared" si="0"/>
        <v>13756849.591425618</v>
      </c>
      <c r="F52">
        <f t="shared" si="1"/>
        <v>2064254.4809109508</v>
      </c>
      <c r="G52"/>
      <c r="I52">
        <f t="shared" si="2"/>
        <v>5328943.4611673551</v>
      </c>
    </row>
    <row r="53" spans="3:9" x14ac:dyDescent="0.2">
      <c r="C53" s="4">
        <v>9542.9</v>
      </c>
      <c r="D53" s="4">
        <v>7227.5</v>
      </c>
      <c r="E53">
        <f t="shared" si="0"/>
        <v>10660373.409607437</v>
      </c>
      <c r="F53">
        <f t="shared" si="1"/>
        <v>887837.63227458694</v>
      </c>
      <c r="G53"/>
      <c r="I53">
        <f t="shared" si="2"/>
        <v>3076472.1170764463</v>
      </c>
    </row>
    <row r="54" spans="3:9" x14ac:dyDescent="0.2">
      <c r="C54" s="4">
        <v>4142</v>
      </c>
      <c r="D54" s="4">
        <v>3109</v>
      </c>
      <c r="E54">
        <f t="shared" si="0"/>
        <v>4561971.7241528919</v>
      </c>
      <c r="F54">
        <f t="shared" si="1"/>
        <v>10088555.400001859</v>
      </c>
      <c r="G54"/>
      <c r="I54">
        <f t="shared" si="2"/>
        <v>6784077.2749400819</v>
      </c>
    </row>
    <row r="55" spans="3:9" x14ac:dyDescent="0.2">
      <c r="C55" s="4">
        <v>8103.4</v>
      </c>
      <c r="D55" s="4">
        <v>10269</v>
      </c>
      <c r="E55">
        <f t="shared" si="0"/>
        <v>3332533.2277892553</v>
      </c>
      <c r="F55">
        <f t="shared" si="1"/>
        <v>15870274.927274588</v>
      </c>
      <c r="G55"/>
      <c r="I55">
        <f t="shared" si="2"/>
        <v>7272428.6541219</v>
      </c>
    </row>
    <row r="56" spans="3:9" x14ac:dyDescent="0.2">
      <c r="C56" s="4">
        <v>4982</v>
      </c>
      <c r="D56" s="4">
        <v>6417</v>
      </c>
      <c r="E56">
        <f t="shared" si="0"/>
        <v>1679297.905971074</v>
      </c>
      <c r="F56">
        <f t="shared" si="1"/>
        <v>17358.421820041352</v>
      </c>
      <c r="G56"/>
      <c r="I56">
        <f t="shared" si="2"/>
        <v>-170733.5977871902</v>
      </c>
    </row>
    <row r="57" spans="3:9" x14ac:dyDescent="0.2">
      <c r="C57" s="4">
        <v>2549</v>
      </c>
      <c r="D57" s="4">
        <v>3342</v>
      </c>
      <c r="E57">
        <f t="shared" si="0"/>
        <v>13904525.715061983</v>
      </c>
      <c r="F57">
        <f t="shared" si="1"/>
        <v>8662712.5354564041</v>
      </c>
      <c r="G57"/>
      <c r="I57">
        <f t="shared" si="2"/>
        <v>10975012.9481219</v>
      </c>
    </row>
    <row r="58" spans="3:9" x14ac:dyDescent="0.2">
      <c r="C58" s="15" t="s">
        <v>22</v>
      </c>
      <c r="D58" s="15" t="s">
        <v>23</v>
      </c>
      <c r="E58" s="6"/>
      <c r="F58" s="6"/>
      <c r="G58" s="4"/>
    </row>
    <row r="59" spans="3:9" x14ac:dyDescent="0.2">
      <c r="C59" s="19">
        <f>AVERAGE(C36:C57)</f>
        <v>6277.8772727272726</v>
      </c>
      <c r="D59" s="19">
        <f>AVERAGE(D36:D57)</f>
        <v>6285.2486363636363</v>
      </c>
      <c r="F59"/>
      <c r="G59">
        <f>AVERAGE(E36:E57)</f>
        <v>8230235.1744834725</v>
      </c>
      <c r="H59">
        <f>AVERAGE(F36:F57)</f>
        <v>7955977.1867663208</v>
      </c>
      <c r="I59">
        <f>AVERAGE(I36:I57)</f>
        <v>7291843.755241734</v>
      </c>
    </row>
    <row r="60" spans="3:9" x14ac:dyDescent="0.2">
      <c r="C60" s="7"/>
      <c r="D60" s="7"/>
      <c r="F60"/>
      <c r="G60"/>
    </row>
    <row r="61" spans="3:9" x14ac:dyDescent="0.2">
      <c r="C61" s="22" t="s">
        <v>29</v>
      </c>
      <c r="D61" s="22">
        <f>2*I59/(G59+H59+(C59-D59)^2)</f>
        <v>0.90099142577816993</v>
      </c>
      <c r="F61"/>
      <c r="G61"/>
    </row>
    <row r="62" spans="3:9" x14ac:dyDescent="0.2">
      <c r="E62" s="11"/>
    </row>
    <row r="63" spans="3:9" x14ac:dyDescent="0.2">
      <c r="E63" s="11"/>
    </row>
  </sheetData>
  <sortState ref="B6:I26">
    <sortCondition ref="F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5"/>
  <sheetViews>
    <sheetView tabSelected="1" workbookViewId="0">
      <selection activeCell="B4" sqref="B4"/>
    </sheetView>
  </sheetViews>
  <sheetFormatPr defaultRowHeight="12.75" x14ac:dyDescent="0.2"/>
  <sheetData>
    <row r="3" spans="3:4" x14ac:dyDescent="0.2">
      <c r="C3" t="s">
        <v>32</v>
      </c>
      <c r="D3" t="s">
        <v>33</v>
      </c>
    </row>
    <row r="4" spans="3:4" x14ac:dyDescent="0.2">
      <c r="C4">
        <v>18.43</v>
      </c>
      <c r="D4">
        <v>18.43</v>
      </c>
    </row>
    <row r="5" spans="3:4" x14ac:dyDescent="0.2">
      <c r="C5">
        <v>66.36</v>
      </c>
      <c r="D5">
        <v>66.36</v>
      </c>
    </row>
    <row r="6" spans="3:4" x14ac:dyDescent="0.2">
      <c r="C6">
        <v>45.5</v>
      </c>
      <c r="D6">
        <v>36.5</v>
      </c>
    </row>
    <row r="7" spans="3:4" x14ac:dyDescent="0.2">
      <c r="C7">
        <v>44.24</v>
      </c>
      <c r="D7">
        <v>18.3</v>
      </c>
    </row>
    <row r="8" spans="3:4" x14ac:dyDescent="0.2">
      <c r="C8">
        <v>22.12</v>
      </c>
      <c r="D8">
        <v>11.46</v>
      </c>
    </row>
    <row r="9" spans="3:4" x14ac:dyDescent="0.2">
      <c r="C9">
        <v>11.06</v>
      </c>
      <c r="D9">
        <v>10.92</v>
      </c>
    </row>
    <row r="10" spans="3:4" x14ac:dyDescent="0.2">
      <c r="C10">
        <v>13.27</v>
      </c>
      <c r="D10">
        <v>9.6999999999999993</v>
      </c>
    </row>
    <row r="11" spans="3:4" x14ac:dyDescent="0.2">
      <c r="C11">
        <v>10.95</v>
      </c>
    </row>
    <row r="12" spans="3:4" x14ac:dyDescent="0.2">
      <c r="C12">
        <v>12.06</v>
      </c>
    </row>
    <row r="13" spans="3:4" x14ac:dyDescent="0.2">
      <c r="C13">
        <v>10.95</v>
      </c>
    </row>
    <row r="14" spans="3:4" x14ac:dyDescent="0.2">
      <c r="C14">
        <v>11.83</v>
      </c>
    </row>
    <row r="15" spans="3:4" x14ac:dyDescent="0.2">
      <c r="C15">
        <v>9.9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concordance</vt:lpstr>
      <vt:lpstr>convergence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Mechanical Engineering</dc:creator>
  <cp:lastModifiedBy>Marlène Mengoni</cp:lastModifiedBy>
  <cp:lastPrinted>2012-03-13T16:01:02Z</cp:lastPrinted>
  <dcterms:created xsi:type="dcterms:W3CDTF">2012-02-13T13:17:14Z</dcterms:created>
  <dcterms:modified xsi:type="dcterms:W3CDTF">2020-01-15T10:28:26Z</dcterms:modified>
</cp:coreProperties>
</file>